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135" windowHeight="8130"/>
  </bookViews>
  <sheets>
    <sheet name="Schedule B for Dug Well" sheetId="1" r:id="rId1"/>
  </sheets>
  <externalReferences>
    <externalReference r:id="rId2"/>
    <externalReference r:id="rId3"/>
    <externalReference r:id="rId4"/>
    <externalReference r:id="rId5"/>
    <externalReference r:id="rId6"/>
    <externalReference r:id="rId7"/>
  </externalReferences>
  <calcPr calcId="124519"/>
</workbook>
</file>

<file path=xl/calcChain.xml><?xml version="1.0" encoding="utf-8"?>
<calcChain xmlns="http://schemas.openxmlformats.org/spreadsheetml/2006/main">
  <c r="D217" i="1"/>
  <c r="C217"/>
  <c r="E216"/>
  <c r="E215"/>
  <c r="E214"/>
  <c r="E213"/>
  <c r="E212"/>
  <c r="E211"/>
  <c r="E210"/>
  <c r="E209"/>
  <c r="A227"/>
  <c r="A228" s="1"/>
  <c r="A229" s="1"/>
  <c r="E137"/>
  <c r="E138" s="1"/>
  <c r="D138"/>
  <c r="C138"/>
  <c r="D127"/>
  <c r="C127"/>
  <c r="E126"/>
  <c r="E104"/>
  <c r="E103"/>
  <c r="B216"/>
  <c r="B215"/>
  <c r="B214"/>
  <c r="B213"/>
  <c r="B212"/>
  <c r="B211"/>
  <c r="B210"/>
  <c r="B209"/>
  <c r="C167"/>
  <c r="F167" s="1"/>
  <c r="F166"/>
  <c r="F165"/>
  <c r="F163"/>
  <c r="F162"/>
  <c r="F160"/>
  <c r="F159"/>
  <c r="F157"/>
  <c r="F156"/>
  <c r="F154"/>
  <c r="F153"/>
  <c r="E127" l="1"/>
  <c r="E217"/>
  <c r="F151"/>
  <c r="F149"/>
  <c r="F147"/>
  <c r="F145"/>
  <c r="F143"/>
  <c r="F168" l="1"/>
  <c r="F70"/>
  <c r="F69"/>
  <c r="F68"/>
  <c r="F67"/>
  <c r="F66"/>
  <c r="F65"/>
  <c r="F61"/>
  <c r="F60"/>
  <c r="F59" l="1"/>
  <c r="F58"/>
  <c r="F49"/>
  <c r="B48"/>
  <c r="F46"/>
  <c r="F45"/>
  <c r="F44"/>
  <c r="F43"/>
  <c r="F42"/>
  <c r="F41"/>
  <c r="F40"/>
  <c r="F38"/>
  <c r="F133"/>
  <c r="F134" l="1"/>
  <c r="F121"/>
  <c r="F120"/>
  <c r="F119"/>
  <c r="F118"/>
  <c r="F117"/>
  <c r="F116"/>
  <c r="F114"/>
  <c r="F115"/>
  <c r="F122"/>
  <c r="F113"/>
  <c r="F112"/>
  <c r="F111"/>
  <c r="F109"/>
  <c r="F123" s="1"/>
  <c r="F97"/>
  <c r="F96"/>
  <c r="F95"/>
  <c r="F94"/>
  <c r="F93"/>
  <c r="F92"/>
  <c r="F91"/>
  <c r="F90"/>
  <c r="F89"/>
  <c r="F87"/>
  <c r="F88"/>
  <c r="F84"/>
  <c r="F86" l="1"/>
  <c r="B70"/>
  <c r="B69"/>
  <c r="B68"/>
  <c r="B65"/>
  <c r="B64"/>
  <c r="B63"/>
  <c r="B61"/>
  <c r="B60"/>
  <c r="B59"/>
  <c r="B58"/>
  <c r="F64"/>
  <c r="F63"/>
  <c r="F62"/>
  <c r="B49"/>
  <c r="F51"/>
  <c r="F52"/>
  <c r="F53"/>
  <c r="B50"/>
  <c r="B47"/>
  <c r="B46"/>
  <c r="B45"/>
  <c r="B66" s="1"/>
  <c r="B44"/>
  <c r="B67" s="1"/>
  <c r="B43"/>
  <c r="B42"/>
  <c r="F98" l="1"/>
  <c r="F71"/>
  <c r="B41"/>
  <c r="B39"/>
  <c r="B38"/>
  <c r="F50"/>
  <c r="F48"/>
  <c r="F47"/>
  <c r="F39"/>
  <c r="A20"/>
  <c r="B20"/>
  <c r="F20"/>
  <c r="A21"/>
  <c r="B21"/>
  <c r="F21"/>
  <c r="A22"/>
  <c r="B22"/>
  <c r="F22"/>
  <c r="A23"/>
  <c r="B23"/>
  <c r="F23"/>
  <c r="A24"/>
  <c r="B24"/>
  <c r="F24"/>
  <c r="A25"/>
  <c r="B25"/>
  <c r="F25"/>
  <c r="B26"/>
  <c r="F26"/>
  <c r="B27"/>
  <c r="F27"/>
  <c r="B28"/>
  <c r="F28"/>
  <c r="B29"/>
  <c r="F29"/>
  <c r="F30"/>
  <c r="F31"/>
  <c r="C177"/>
  <c r="C220" s="1"/>
  <c r="C232" s="1"/>
  <c r="C178"/>
  <c r="C221" s="1"/>
  <c r="C233" s="1"/>
  <c r="C179"/>
  <c r="C222" s="1"/>
  <c r="C234" s="1"/>
  <c r="F5"/>
  <c r="F15"/>
  <c r="B15"/>
  <c r="F14"/>
  <c r="F13"/>
  <c r="F12"/>
  <c r="F11"/>
  <c r="B14"/>
  <c r="B13"/>
  <c r="B12"/>
  <c r="B11"/>
  <c r="B10"/>
  <c r="B9"/>
  <c r="B8"/>
  <c r="F7"/>
  <c r="B7"/>
  <c r="F6"/>
  <c r="B6"/>
  <c r="B5"/>
  <c r="F32" l="1"/>
  <c r="F54"/>
  <c r="A10"/>
  <c r="F9"/>
  <c r="A9"/>
  <c r="F8"/>
  <c r="A8"/>
  <c r="A7"/>
  <c r="A6"/>
  <c r="A5"/>
  <c r="F16" l="1"/>
</calcChain>
</file>

<file path=xl/sharedStrings.xml><?xml version="1.0" encoding="utf-8"?>
<sst xmlns="http://schemas.openxmlformats.org/spreadsheetml/2006/main" count="270" uniqueCount="85">
  <si>
    <t>Schedule B</t>
  </si>
  <si>
    <t>S.No</t>
  </si>
  <si>
    <t>Description</t>
  </si>
  <si>
    <t>Qty</t>
  </si>
  <si>
    <t>Unit</t>
  </si>
  <si>
    <t>Rate</t>
  </si>
  <si>
    <t>Amount</t>
  </si>
  <si>
    <t xml:space="preserve">Total  Rs.   </t>
  </si>
  <si>
    <t>Conditions</t>
  </si>
  <si>
    <t>The Work Shall have to be executed according to the PWD/PHE Specifications.</t>
  </si>
  <si>
    <t>No premium on non schedule Items shall be paid to the contractor.</t>
  </si>
  <si>
    <t>Any error &amp; omision and description of Item of work will be governed with relvent Schedule of Rates</t>
  </si>
  <si>
    <t>The Contractor shall have to bring the material to be used in the work from the quaries as mentioned in the estimate.</t>
  </si>
  <si>
    <t>Contractor</t>
  </si>
  <si>
    <t>Rural Water Supply Scheme Suhno Khan Luhur Taluka Garhi Khairo District Jacobabad</t>
  </si>
  <si>
    <t>P Cft</t>
  </si>
  <si>
    <t>P%0 Cft</t>
  </si>
  <si>
    <t>P%  Cft</t>
  </si>
  <si>
    <t>P Cwt</t>
  </si>
  <si>
    <t>P%  Sft</t>
  </si>
  <si>
    <t>P% Cft</t>
  </si>
  <si>
    <t>P  Cwt</t>
  </si>
  <si>
    <t>P% Sft</t>
  </si>
  <si>
    <t>Part-I Dug Well 10' Dia (Shellow Well)</t>
  </si>
  <si>
    <t>Part-II Construction of Sami Circular Pump House over Dug Well / Shellow</t>
  </si>
  <si>
    <t>Part-III Construction of Pump House Size 10 x 12 for Raw Water</t>
  </si>
  <si>
    <t xml:space="preserve">Pacca Brick Work in foundation and plinth in cement sand mortar (1:6) (GSI No.4 P/20) </t>
  </si>
  <si>
    <t xml:space="preserve">Part-IV Construction of Sami Pacca Storage Tanks </t>
  </si>
  <si>
    <t xml:space="preserve">Supplying installing in position i/c transportation  at site of work Electric pumping set consisting A.C Electrict Motor (Siemens made) 5 BHP 2900 RPM coupled with ETA NORMS 40-200 size 2"x1-1/2" mounted on KSB steel framme or base plate capable of discharging 30 gallons against the head of 100 ft i/c installation of pumping set on c.c foundation 1:2:4 and (Ratio 1:4:8) with stone ballest with M.S nuts and bolts of 5/8" dia to be embeded in c.c foundation i/c providing &amp; fixing Automatic motor control unit (MCU) consist oil starter (MEECO Pakistan)  MCCB Breaker 10-A to 50-A (Shihlin Taiwan) cutout 60-A (China) Amp Meter (60/5A) (SELCO China) volt meter (500-V) (SELCO China) phase indication light (China) indlude Transformer oil (2 litter) panel board 18"x26"x9" and internal wiring etc: complete providing internal electric wiring from MCU to electric motor Providing and laying (MAIN or SB MAIN) PVC insulated with size 4-3/.036 copper conductor in 1" dia PVC cinduit on surface i/c providing and fixing earthing set 0.6mx0.6m(2'x2'x1/4") copper plate burried in the ground at depth 3.7 m (12')  as per Pak: PWD specification  and testing the pumping set against the required head and discharge of 72 hours etc: complete. </t>
  </si>
  <si>
    <t>Each</t>
  </si>
  <si>
    <t>Providing laying and fixing in trenches i/c fitting jointing and testing etc: complete in all respect the high density polythylene PE pipe (HDPE-100) for W/S confirming ISO confirming ISO 4427/DIN 074/8075 B.S 3580 &amp; PSI 3051. (G.S.I-1, P-25).PN 10 (3" dia 90 mm)</t>
  </si>
  <si>
    <t>P Rft</t>
  </si>
  <si>
    <t>C.I bend with flanged ends with holes i/c turning and facing flanged for all sizes. (P.H.S (M) I. No 8 P/ 11) 3" dia</t>
  </si>
  <si>
    <t xml:space="preserve">C.I tapered flat bottomed or central tapered flanged end with holes i/c turning facing flanged for all sizes (P.H.S. (M) I. No 7 P/ 11)    </t>
  </si>
  <si>
    <t>M.S Flange 3/8" thick 3" Dia</t>
  </si>
  <si>
    <t>Flange Adopter 3" Dia (NSI)</t>
  </si>
  <si>
    <t xml:space="preserve">Providing Laying G.I pipe of approved quality to be tested pressure comlete i/c the cost of braeking through walls &amp; making good etc painting 3 coats after cleaning the pipe with zink paint with pigment to matech the pressure head of 200 ft &amp; handling (sant: sch: I -1 P-123) 3" Dia </t>
  </si>
  <si>
    <t>C.I Tail Piece with one end flanged and socket at the other end for all size (P.H.S (M) I. No 4 P/ 12)</t>
  </si>
  <si>
    <t>BUTTFUSION JOINT</t>
  </si>
  <si>
    <t>C.I sluice valve heavy pattern test pressure 21 kg /sq, cm or 300 lbs /sq inch (P.H.S (M) I No 16 P/ 11) 3" Dia</t>
  </si>
  <si>
    <t>Reflex valve heavy pattern test pressure 21 kg /sq, cm or 300 lbs /sq inch (P.H.S (M) I No 16 P/ 11) 3" Dia</t>
  </si>
  <si>
    <t>C.I Foot valve heavy pattern with cone type gate (P.H.S (M) I No 4 P/ 10)</t>
  </si>
  <si>
    <t>Jointing C.I/M.S flanged and specials pipes and inside a trenches i/c supplying of the rubber packing of the required thickness nuts bolts and washers etc and other tools required for jointing and testing the joints in the specified pressure etc complete (P.H.S I No 1 P/ 40)</t>
  </si>
  <si>
    <t xml:space="preserve">Part-V Pumping Machinary 5 BHP for Dug Well 1 Set </t>
  </si>
  <si>
    <t xml:space="preserve">Supplying installing in position i/c transportation  at site of work Electric pumping set consisting A.C Electrict Motor (Siemens made) 7.5 BHP 2900 RPM coupled with ETA NORMS 40-200 size 2"x1-1/2" mounted on KSB steel framme or base plate capable of discharging 105 gallons against the head of 100 ft i/c installation of pumping set on c.c foundation 1:2:4 and (Ratio 1:4:8) with stone ballest with M.S nuts and bolts of 5/8" dia to be embeded in c.c foundation i/c providing &amp; fixing Automatic motor control unit (MCU) consist oil starter (MEECO Pakistan)  MCCB Breaker 10-A to 50-A (Shihlin Taiwan) cutout 60-A (China) Amp Meter (60/5A) (SELCO China) volt meter (500-V) (SELCO China) phase indication light (China) indlude Transformer oil (2 litter) panel board 18"x26"x9" and internal wiring etc: complete providing internal electric wiring from MCU to electric motor Providing and laying (MAIN or SB MAIN) PVC insulated with size 4-3/.036 copper conductor in 1" dia PVC cinduit on surface i/c providing and fixing earthing set 0.6mx0.6m(2'x2'x1/4") copper plate burried in the ground at depth 3.7 m (12')  as per Pak: PWD specification  and testing the pumping set against the required head and discharge of 72 hours etc: complete. </t>
  </si>
  <si>
    <t xml:space="preserve">Part-VII Deilse Oil Engine 16 BHP for Settled Water 1 No. Set </t>
  </si>
  <si>
    <t xml:space="preserve">Part-VI Pumping Machinary 7.5 BHP for Settled Water 1 No. Set </t>
  </si>
  <si>
    <t>Supplying and Installing in position i/c transportation to site of work for Rural Water Supply Scheme Suhno Khan Luhar Tauka Garhi Khairo District Jacobabad Deisel Engine set consisting of  Deisel Oil Enigne Made China of  16.0 BHP RPM 2900 or equvalant type coupled with KSB Centrifugal Pump (ETA 40-200) Size 2 x 11/2" capable of Discharge 105 gallons per minute against a head of 100 ft. i/c frame &amp; Pully V-Selt etc Complete  i/c installation of pumping set on C.C foundation Ratio (1:2:4) and Ratio (1:4:8) with ballast with M.S nuts and bolts of 5/8 dia to be embedded in C.C foundation accommodate man or sub mains i/c providing and fixing mattel board accomodation recessed on the wall with locking arrangment. (R.A Attached)</t>
  </si>
  <si>
    <t>P%O Cft</t>
  </si>
  <si>
    <t>Brick Linning in 1:3 Cement sand mortor for slopes (CSI No.9 P-75</t>
  </si>
  <si>
    <t xml:space="preserve">Part-VIII P.E Ring Main &amp; Distribution </t>
  </si>
  <si>
    <t>Excavation for pipe line entrenches and pits in soft soils i/c trimming and dressing sides to true alignment and shape leveling of beds of trenches to correct level and grade cutting joint hoes and disposal of surplus earth within a one chain as directed by engineer in charge providing fence guards light fags and temporary rossing for non vehicular traffic where ever required lift up 5 ft lead u (1.52 m) and lead up to one chain (30.5 m) (P.H.S.I- 3 P- 46)</t>
  </si>
  <si>
    <r>
      <t xml:space="preserve">Providing Laying &amp; Fixing in trench i/c fitting  jointing &amp; testing etc complete in all respect the high Density Polythylene PE Pipes (HDPE-100) for W/S confirming ISO 4427/DIN8074/8075 B.S3580 &amp; PSI 3051. (PHSI No.F ( i) P-25) </t>
    </r>
    <r>
      <rPr>
        <b/>
        <u/>
        <sz val="10"/>
        <rFont val="Times New Roman"/>
        <family val="1"/>
      </rPr>
      <t>PN-08</t>
    </r>
  </si>
  <si>
    <t>4" Dia (110mm)</t>
  </si>
  <si>
    <r>
      <t xml:space="preserve">Bend (Plain). 90 Digree </t>
    </r>
    <r>
      <rPr>
        <b/>
        <u/>
        <sz val="10"/>
        <rFont val="Times New Roman"/>
        <family val="1"/>
      </rPr>
      <t>PN-8</t>
    </r>
  </si>
  <si>
    <t>Tee Plain</t>
  </si>
  <si>
    <t>Butt Fusion Joint</t>
  </si>
  <si>
    <t>Priming Coat of Chalk Distember (CSI No23 P-53)</t>
  </si>
  <si>
    <t>Distembering 2 Coat (Csi No.24/B P-53)</t>
  </si>
  <si>
    <t>Cement Pointing Struck joint on Wall (1:3) (CSI No. 19 P-52</t>
  </si>
  <si>
    <t>Providing PVC pressure pipe of class B ( equivalent make) fixing in trench i/c cutting fitting and jointion with Z joint with one rubber rising i/c testing with water to head of 61 meter or 200 ft (PHSI No.1 P-22)</t>
  </si>
  <si>
    <t>3" Dia</t>
  </si>
  <si>
    <t>4" Dia</t>
  </si>
  <si>
    <t xml:space="preserve">PVC Bend </t>
  </si>
  <si>
    <t>PVC Tee Plain</t>
  </si>
  <si>
    <t>PVC Socket</t>
  </si>
  <si>
    <t xml:space="preserve">Making joints to C.I/M.S specials fitting (tifem) (including laying) of the required diameter ant testing the joints along with A.C pressure pipe line to the specified pressure and making good to leaky joints e.t.c complete </t>
  </si>
  <si>
    <t>Refilling the excavated in trenches in 6’ thk layers i/c watering ramming to fully caompaction etc completed (PHSI No. 12 P-53</t>
  </si>
  <si>
    <t>Total Rs.</t>
  </si>
  <si>
    <t>S.No.</t>
  </si>
  <si>
    <t>Name of Work</t>
  </si>
  <si>
    <t>Shedule Item</t>
  </si>
  <si>
    <t>Non Shedul Item</t>
  </si>
  <si>
    <t>Total</t>
  </si>
  <si>
    <t>Pumping Machinary  7.5 BHP</t>
  </si>
  <si>
    <t>Deisle Oil Engine 16 BHP</t>
  </si>
  <si>
    <t>-</t>
  </si>
  <si>
    <t>Sch: Items Amount</t>
  </si>
  <si>
    <t>Non Sch: Items Amount</t>
  </si>
  <si>
    <t>Total Amount</t>
  </si>
  <si>
    <t>Appendix-D to Bid</t>
  </si>
  <si>
    <t>BILL OF QUANTITIES</t>
  </si>
  <si>
    <t>NAME OF WORK</t>
  </si>
  <si>
    <t>Construction of Rural Water Supply Scheme Suhno Khan Luhar Taluka Garhi Khairo District Jacobabad</t>
  </si>
  <si>
    <t>Pumping Machinary 5 BHP</t>
  </si>
</sst>
</file>

<file path=xl/styles.xml><?xml version="1.0" encoding="utf-8"?>
<styleSheet xmlns="http://schemas.openxmlformats.org/spreadsheetml/2006/main">
  <numFmts count="3">
    <numFmt numFmtId="43" formatCode="_(* #,##0.00_);_(* \(#,##0.00\);_(* &quot;-&quot;??_);_(@_)"/>
    <numFmt numFmtId="164" formatCode="_(* #,##0.0_);_(* \(#,##0.0\);_(* &quot;-&quot;??_);_(@_)"/>
    <numFmt numFmtId="165" formatCode="_(* #,##0.0_);_(* \(#,##0.0\);_(* &quot;-&quot;?_);_(@_)"/>
  </numFmts>
  <fonts count="9">
    <font>
      <sz val="10"/>
      <name val="Arial"/>
    </font>
    <font>
      <sz val="10"/>
      <name val="Arial"/>
    </font>
    <font>
      <b/>
      <u/>
      <sz val="12"/>
      <name val="Times New Roman"/>
      <family val="1"/>
    </font>
    <font>
      <sz val="10"/>
      <name val="Times New Roman"/>
      <family val="1"/>
    </font>
    <font>
      <b/>
      <sz val="12"/>
      <name val="Times New Roman"/>
      <family val="1"/>
    </font>
    <font>
      <b/>
      <sz val="10"/>
      <name val="Times New Roman"/>
      <family val="1"/>
    </font>
    <font>
      <b/>
      <u/>
      <sz val="10"/>
      <name val="Times New Roman"/>
      <family val="1"/>
    </font>
    <font>
      <b/>
      <u/>
      <sz val="14"/>
      <name val="Times New Roman"/>
      <family val="1"/>
    </font>
    <font>
      <b/>
      <sz val="11"/>
      <name val="Times New Roman"/>
      <family val="1"/>
    </font>
  </fonts>
  <fills count="2">
    <fill>
      <patternFill patternType="none"/>
    </fill>
    <fill>
      <patternFill patternType="gray125"/>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43" fontId="1" fillId="0" borderId="0" applyFont="0" applyFill="0" applyBorder="0" applyAlignment="0" applyProtection="0"/>
  </cellStyleXfs>
  <cellXfs count="83">
    <xf numFmtId="0" fontId="0" fillId="0" borderId="0" xfId="0"/>
    <xf numFmtId="0" fontId="3" fillId="0" borderId="0" xfId="0" applyFont="1"/>
    <xf numFmtId="0" fontId="4" fillId="0" borderId="2" xfId="0" applyFont="1" applyBorder="1" applyAlignment="1">
      <alignment horizontal="center"/>
    </xf>
    <xf numFmtId="0" fontId="4" fillId="0" borderId="2" xfId="0" applyFont="1" applyBorder="1" applyAlignment="1">
      <alignment horizontal="center" vertical="top" wrapText="1"/>
    </xf>
    <xf numFmtId="0" fontId="3" fillId="0" borderId="2" xfId="0" applyFont="1" applyBorder="1" applyAlignment="1">
      <alignment horizontal="center" vertical="center"/>
    </xf>
    <xf numFmtId="164" fontId="5" fillId="0" borderId="2" xfId="1" applyNumberFormat="1" applyFont="1" applyBorder="1" applyAlignment="1">
      <alignment horizontal="center" vertical="center" wrapText="1"/>
    </xf>
    <xf numFmtId="0" fontId="5" fillId="0" borderId="0" xfId="0" applyFont="1" applyBorder="1" applyAlignment="1">
      <alignment horizontal="right" vertical="center"/>
    </xf>
    <xf numFmtId="0" fontId="2" fillId="0" borderId="0" xfId="0" applyFont="1" applyBorder="1" applyAlignment="1">
      <alignment horizontal="left" vertical="center"/>
    </xf>
    <xf numFmtId="2" fontId="5" fillId="0" borderId="0" xfId="0" applyNumberFormat="1" applyFont="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xf numFmtId="0" fontId="3" fillId="0" borderId="0" xfId="0" applyFont="1" applyAlignment="1">
      <alignment vertical="top" wrapText="1"/>
    </xf>
    <xf numFmtId="0" fontId="3" fillId="0" borderId="0" xfId="0" applyFont="1" applyAlignment="1">
      <alignment horizontal="center" vertical="center"/>
    </xf>
    <xf numFmtId="0" fontId="3" fillId="0" borderId="0" xfId="0" applyFont="1" applyAlignment="1">
      <alignment horizontal="justify" vertical="top" wrapText="1"/>
    </xf>
    <xf numFmtId="0" fontId="3" fillId="0" borderId="0" xfId="0" applyFont="1" applyAlignment="1">
      <alignment horizontal="left"/>
    </xf>
    <xf numFmtId="0" fontId="3" fillId="0" borderId="2" xfId="0" applyFont="1" applyBorder="1" applyAlignment="1">
      <alignment horizontal="justify" vertical="justify" wrapText="1"/>
    </xf>
    <xf numFmtId="0" fontId="3" fillId="0" borderId="2" xfId="0" applyFont="1" applyBorder="1" applyAlignment="1">
      <alignment horizontal="center" vertical="center" wrapText="1"/>
    </xf>
    <xf numFmtId="2" fontId="3" fillId="0" borderId="2" xfId="0" applyNumberFormat="1" applyFont="1" applyBorder="1" applyAlignment="1">
      <alignment horizontal="center" vertical="center" wrapText="1"/>
    </xf>
    <xf numFmtId="0" fontId="3" fillId="0" borderId="2" xfId="0" applyFont="1" applyBorder="1" applyAlignment="1">
      <alignment horizontal="left" vertical="top" wrapText="1"/>
    </xf>
    <xf numFmtId="0" fontId="3" fillId="0" borderId="6" xfId="0" applyFont="1" applyBorder="1" applyAlignment="1">
      <alignment horizontal="center" vertical="center"/>
    </xf>
    <xf numFmtId="165" fontId="3" fillId="0" borderId="0" xfId="0" applyNumberFormat="1" applyFont="1"/>
    <xf numFmtId="0" fontId="3" fillId="0" borderId="6" xfId="0" applyFont="1" applyBorder="1" applyAlignment="1">
      <alignment horizontal="justify" vertical="justify" wrapText="1"/>
    </xf>
    <xf numFmtId="0" fontId="4" fillId="0" borderId="2" xfId="0" applyFont="1" applyFill="1" applyBorder="1" applyAlignment="1">
      <alignment horizontal="center" vertical="top" wrapText="1"/>
    </xf>
    <xf numFmtId="0" fontId="3" fillId="0" borderId="6" xfId="0" applyFont="1" applyFill="1" applyBorder="1" applyAlignment="1">
      <alignment horizontal="center" vertical="center" wrapText="1"/>
    </xf>
    <xf numFmtId="2" fontId="3" fillId="0" borderId="6" xfId="0" applyNumberFormat="1" applyFont="1" applyFill="1" applyBorder="1" applyAlignment="1">
      <alignment horizontal="center" vertical="center" wrapText="1"/>
    </xf>
    <xf numFmtId="2" fontId="3" fillId="0" borderId="2"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2" xfId="0" applyFont="1" applyFill="1" applyBorder="1" applyAlignment="1">
      <alignment horizontal="justify" vertical="justify" wrapText="1"/>
    </xf>
    <xf numFmtId="0" fontId="3" fillId="0" borderId="0" xfId="0" applyFont="1" applyFill="1"/>
    <xf numFmtId="0" fontId="5" fillId="0" borderId="2" xfId="0" applyFont="1" applyBorder="1" applyAlignment="1">
      <alignment horizontal="justify" vertical="justify" wrapText="1"/>
    </xf>
    <xf numFmtId="0" fontId="5" fillId="0" borderId="2" xfId="0" applyFont="1" applyBorder="1" applyAlignment="1">
      <alignment horizontal="left" vertical="top" wrapText="1"/>
    </xf>
    <xf numFmtId="0" fontId="3" fillId="0" borderId="2" xfId="0" applyFont="1" applyFill="1" applyBorder="1" applyAlignment="1">
      <alignment horizontal="left" vertical="top" wrapText="1"/>
    </xf>
    <xf numFmtId="164" fontId="5" fillId="0" borderId="0" xfId="1" applyNumberFormat="1" applyFont="1" applyBorder="1" applyAlignment="1">
      <alignment horizontal="center" vertical="center" wrapText="1"/>
    </xf>
    <xf numFmtId="0" fontId="3" fillId="0" borderId="0" xfId="0" applyFont="1" applyAlignment="1">
      <alignment wrapText="1"/>
    </xf>
    <xf numFmtId="0" fontId="5" fillId="0" borderId="0" xfId="0" applyFont="1" applyAlignment="1">
      <alignment horizontal="justify" vertical="center" wrapText="1"/>
    </xf>
    <xf numFmtId="0" fontId="5" fillId="0" borderId="0" xfId="0" applyFont="1" applyAlignment="1"/>
    <xf numFmtId="0" fontId="5" fillId="0" borderId="3" xfId="0" applyFont="1" applyBorder="1" applyAlignment="1">
      <alignment horizontal="right" vertical="center"/>
    </xf>
    <xf numFmtId="0" fontId="5" fillId="0" borderId="4" xfId="0" applyFont="1" applyBorder="1" applyAlignment="1">
      <alignment horizontal="right" vertical="center"/>
    </xf>
    <xf numFmtId="0" fontId="5" fillId="0" borderId="5" xfId="0" applyFont="1" applyBorder="1" applyAlignment="1">
      <alignment horizontal="right" vertical="center"/>
    </xf>
    <xf numFmtId="0" fontId="7" fillId="0" borderId="0" xfId="0" applyFont="1" applyAlignment="1">
      <alignment horizontal="center" vertical="center"/>
    </xf>
    <xf numFmtId="164" fontId="5" fillId="0" borderId="0" xfId="0" applyNumberFormat="1" applyFont="1" applyAlignment="1"/>
    <xf numFmtId="0" fontId="7" fillId="0" borderId="0" xfId="0" applyFont="1" applyAlignment="1">
      <alignment horizontal="center" vertical="center"/>
    </xf>
    <xf numFmtId="0" fontId="3" fillId="0" borderId="0" xfId="0" applyFont="1" applyAlignment="1">
      <alignment horizontal="center"/>
    </xf>
    <xf numFmtId="0" fontId="3" fillId="0" borderId="0" xfId="0" applyFont="1" applyAlignment="1">
      <alignment horizontal="left" vertical="center" wrapText="1"/>
    </xf>
    <xf numFmtId="0" fontId="4" fillId="0" borderId="0" xfId="0" applyFont="1" applyAlignment="1">
      <alignment horizontal="center" vertical="center" wrapText="1"/>
    </xf>
    <xf numFmtId="0" fontId="3" fillId="0" borderId="1" xfId="0" applyFont="1" applyBorder="1" applyAlignment="1">
      <alignment horizontal="center" vertical="center"/>
    </xf>
    <xf numFmtId="0" fontId="5" fillId="0" borderId="3" xfId="0" applyFont="1" applyBorder="1" applyAlignment="1">
      <alignment horizontal="right" vertical="center"/>
    </xf>
    <xf numFmtId="0" fontId="5" fillId="0" borderId="4" xfId="0" applyFont="1" applyBorder="1" applyAlignment="1">
      <alignment horizontal="right" vertical="center"/>
    </xf>
    <xf numFmtId="0" fontId="5" fillId="0" borderId="5" xfId="0" applyFont="1" applyBorder="1" applyAlignment="1">
      <alignment horizontal="right" vertical="center"/>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0" borderId="6" xfId="0" applyFont="1" applyBorder="1" applyAlignment="1">
      <alignment horizontal="justify" vertical="justify" wrapText="1"/>
    </xf>
    <xf numFmtId="0" fontId="3" fillId="0" borderId="8" xfId="0" applyFont="1" applyBorder="1" applyAlignment="1">
      <alignment horizontal="justify" vertical="justify" wrapText="1"/>
    </xf>
    <xf numFmtId="0" fontId="3" fillId="0" borderId="6" xfId="0" applyFont="1" applyFill="1" applyBorder="1" applyAlignment="1">
      <alignment horizontal="center" vertical="center" wrapText="1"/>
    </xf>
    <xf numFmtId="0" fontId="3" fillId="0" borderId="8" xfId="0" applyFont="1" applyFill="1" applyBorder="1" applyAlignment="1">
      <alignment horizontal="center" vertical="center" wrapText="1"/>
    </xf>
    <xf numFmtId="2" fontId="3" fillId="0" borderId="6" xfId="0" applyNumberFormat="1" applyFont="1" applyFill="1" applyBorder="1" applyAlignment="1">
      <alignment horizontal="center" vertical="center" wrapText="1"/>
    </xf>
    <xf numFmtId="2" fontId="3" fillId="0" borderId="8" xfId="0" applyNumberFormat="1" applyFont="1" applyFill="1" applyBorder="1" applyAlignment="1">
      <alignment horizontal="center" vertical="center" wrapText="1"/>
    </xf>
    <xf numFmtId="0" fontId="3" fillId="0" borderId="7" xfId="0" applyFont="1" applyBorder="1" applyAlignment="1">
      <alignment horizontal="center" vertical="center"/>
    </xf>
    <xf numFmtId="0" fontId="2" fillId="0" borderId="0" xfId="0" applyFont="1" applyAlignment="1">
      <alignment horizontal="center" vertical="center"/>
    </xf>
    <xf numFmtId="43" fontId="5" fillId="0" borderId="0" xfId="0" applyNumberFormat="1" applyFont="1" applyAlignment="1"/>
    <xf numFmtId="43" fontId="5" fillId="0" borderId="1" xfId="0" applyNumberFormat="1" applyFont="1" applyBorder="1" applyAlignment="1"/>
    <xf numFmtId="43" fontId="8" fillId="0" borderId="0" xfId="0" applyNumberFormat="1" applyFont="1"/>
    <xf numFmtId="0" fontId="5" fillId="0" borderId="0" xfId="0" applyFont="1" applyBorder="1" applyAlignment="1">
      <alignment horizontal="center" vertical="center"/>
    </xf>
    <xf numFmtId="0" fontId="5" fillId="0" borderId="2" xfId="0" applyFont="1" applyBorder="1" applyAlignment="1">
      <alignment horizontal="center" vertical="center"/>
    </xf>
    <xf numFmtId="0" fontId="5" fillId="0" borderId="2" xfId="0" applyFont="1" applyBorder="1" applyAlignment="1">
      <alignment horizontal="center" vertical="center" wrapText="1"/>
    </xf>
    <xf numFmtId="0" fontId="5" fillId="0" borderId="2" xfId="0" applyFont="1" applyBorder="1" applyAlignment="1">
      <alignment horizontal="right" vertical="center"/>
    </xf>
    <xf numFmtId="0" fontId="5" fillId="0" borderId="2" xfId="0" applyFont="1" applyBorder="1" applyAlignment="1">
      <alignment horizontal="left" vertical="center"/>
    </xf>
    <xf numFmtId="0" fontId="5" fillId="0" borderId="2" xfId="0" quotePrefix="1" applyFont="1" applyBorder="1" applyAlignment="1">
      <alignment horizontal="right" vertical="center"/>
    </xf>
    <xf numFmtId="164" fontId="5" fillId="0" borderId="0" xfId="1" applyNumberFormat="1" applyFont="1"/>
    <xf numFmtId="164" fontId="5" fillId="0" borderId="0" xfId="0" quotePrefix="1" applyNumberFormat="1" applyFont="1" applyAlignment="1">
      <alignment horizontal="center" vertical="center"/>
    </xf>
    <xf numFmtId="164" fontId="5" fillId="0" borderId="0" xfId="1" applyNumberFormat="1" applyFont="1" applyAlignment="1">
      <alignment horizontal="center" vertical="center"/>
    </xf>
    <xf numFmtId="164" fontId="5" fillId="0" borderId="0" xfId="1" applyNumberFormat="1" applyFont="1" applyAlignment="1">
      <alignment horizontal="right"/>
    </xf>
    <xf numFmtId="0" fontId="3" fillId="0" borderId="0" xfId="0" applyFont="1" applyAlignment="1">
      <alignment horizontal="right" wrapText="1"/>
    </xf>
    <xf numFmtId="164" fontId="8" fillId="0" borderId="0" xfId="0" applyNumberFormat="1" applyFont="1" applyAlignment="1"/>
    <xf numFmtId="164" fontId="5" fillId="0" borderId="0" xfId="1" quotePrefix="1" applyNumberFormat="1" applyFont="1"/>
    <xf numFmtId="0" fontId="7" fillId="0" borderId="0" xfId="0" applyFont="1" applyAlignment="1">
      <alignment vertical="center"/>
    </xf>
    <xf numFmtId="0" fontId="5" fillId="0" borderId="0" xfId="0" applyFont="1" applyAlignment="1">
      <alignment horizontal="center" vertical="center" wrapText="1"/>
    </xf>
    <xf numFmtId="0" fontId="7" fillId="0" borderId="0" xfId="0" applyFont="1" applyAlignment="1">
      <alignment horizontal="justify" vertical="justify" wrapText="1"/>
    </xf>
    <xf numFmtId="0" fontId="7" fillId="0" borderId="0" xfId="0" applyFont="1" applyAlignment="1">
      <alignment horizontal="justify" vertical="justify" wrapText="1"/>
    </xf>
    <xf numFmtId="164" fontId="5" fillId="0" borderId="1" xfId="1" applyNumberFormat="1" applyFont="1" applyBorder="1"/>
    <xf numFmtId="164" fontId="5" fillId="0" borderId="1" xfId="1" quotePrefix="1" applyNumberFormat="1" applyFont="1" applyBorder="1" applyAlignment="1">
      <alignment horizontal="center" vertical="center"/>
    </xf>
    <xf numFmtId="164" fontId="5" fillId="0" borderId="2" xfId="1" applyNumberFormat="1" applyFont="1" applyBorder="1" applyAlignment="1">
      <alignment horizontal="right" vertical="center"/>
    </xf>
  </cellXfs>
  <cellStyles count="2">
    <cellStyle name="Comma"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alcChain" Target="calcChain.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DWE%20NOOR%20MUHAMMAD%20PATHAN%20%20WSS\IC%204%20DIA%20PE%20PIPE%20for%20TW.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Fayaz%20Ahmed\Desktop\RWSS%20SUHNO%20KHAN%20LUHAR%20TALUKA%20GARHI%20KHAIRO%20DISS%20JACOBABAD\Dug%20Well%20Shellow%20Wel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Fayaz%20Ahmed\Desktop\RWSS%20SUHNO%20KHAN%20LUHAR%20TALUKA%20GARHI%20KHAIRO%20DISS%20JACOBABAD\PH%20for%20Raw%20Water%208x8%20New%20Suhno%20Khan%20Luhar.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Fayaz%20Ahmed\Desktop\RWSS%20SUHNO%20KHAN%20LUHAR%20TALUKA%20GARHI%20KHAIRO%20DISS%20JACOBABAD\PH%20for%20Raw%20Water%2010x12%20New.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ocuments%20and%20Settings\Fayaz%20Ahmed\Desktop\RWSS%20SUHNO%20KHAN%20LUHAR%20TALUKA%20GARHI%20KHAIRO%20DISS%20JACOBABAD\Semi%20Pacca%20Storage%20%20New.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ocuments%20and%20Settings\Fayaz%20Ahmed\Desktop\RWSS%20SUHNO%20KHAN%20LUHAR%20TALUKA%20GARHI%20KHAIRO%20DISS%20JACOBABAD\RCC%20ASTM%20PIPE%20S%20TANKS.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asurement"/>
      <sheetName val="Estimate"/>
      <sheetName val="Schedule B"/>
    </sheetNames>
    <sheetDataSet>
      <sheetData sheetId="0">
        <row r="3">
          <cell r="A3" t="str">
            <v>Rural Water Supply Scheme Village Noor Muhammad Pathan Taluka &amp; District Jacobabad</v>
          </cell>
        </row>
        <row r="26">
          <cell r="C26" t="str">
            <v>Executive Engineer</v>
          </cell>
        </row>
        <row r="27">
          <cell r="C27" t="str">
            <v>Public Health Engg: Division</v>
          </cell>
        </row>
        <row r="28">
          <cell r="C28" t="str">
            <v>Jacobabad</v>
          </cell>
        </row>
      </sheetData>
      <sheetData sheetId="1">
        <row r="5">
          <cell r="A5">
            <v>1</v>
          </cell>
        </row>
        <row r="6">
          <cell r="A6">
            <v>2</v>
          </cell>
        </row>
        <row r="7">
          <cell r="A7">
            <v>3</v>
          </cell>
        </row>
        <row r="8">
          <cell r="A8">
            <v>4</v>
          </cell>
        </row>
        <row r="9">
          <cell r="A9">
            <v>5</v>
          </cell>
        </row>
        <row r="10">
          <cell r="A10">
            <v>6</v>
          </cell>
        </row>
      </sheetData>
      <sheetData sheetId="2"/>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Material stat"/>
      <sheetName val="lead"/>
      <sheetName val="Revised Estimate"/>
    </sheetNames>
    <sheetDataSet>
      <sheetData sheetId="0" refreshError="1"/>
      <sheetData sheetId="1" refreshError="1"/>
      <sheetData sheetId="2">
        <row r="3">
          <cell r="B3" t="str">
            <v xml:space="preserve">Excavation for well in dry up to 20 ft below ground level &amp; disposal soil with in one chain in ordinary soil (SCI No.1 P-86)  </v>
          </cell>
        </row>
        <row r="8">
          <cell r="B8" t="str">
            <v>Pucca Brick work in foundation and Plinth in cement sand mortar 1:4 (CSI No: 4 P-20)</v>
          </cell>
        </row>
        <row r="26">
          <cell r="B26" t="str">
            <v xml:space="preserve">Extra fro Pucca Brick work in staining of walls or any other circlular massonry (CSI No: 8 P-22) </v>
          </cell>
        </row>
        <row r="31">
          <cell r="B31" t="str">
            <v>RCC work in roof slabs beams columns rafts lintels and other structural members laid in situ are precast laid in position etc complete in all respects ratio 1:2:4 {cement, sand, shingle 1/8" to 1/4"} (CSI No.6 P-17)</v>
          </cell>
        </row>
        <row r="42">
          <cell r="B42" t="str">
            <v>Fabrication of mild steel reinforcement for cement concrete i/c cutting bending laying in position making joints and fastening i/c cost of binding wire also includes removal of rust from bars (CSI NO.8 P-17)</v>
          </cell>
        </row>
        <row r="48">
          <cell r="B48" t="str">
            <v xml:space="preserve">Wet sinking of below spring level by means of drivers i/c all charges for Shoring lodding and removing excavation material within one chaine(CSI No.3 P-87) </v>
          </cell>
        </row>
        <row r="49">
          <cell r="B49" t="str">
            <v>(i) 0-0 to 5-0' Depth</v>
          </cell>
        </row>
        <row r="52">
          <cell r="B52" t="str">
            <v>(ii) 5-0' to 10-0' Depth</v>
          </cell>
        </row>
        <row r="55">
          <cell r="B55" t="str">
            <v>(iii) 10-0' to 15-0' Depth</v>
          </cell>
        </row>
        <row r="58">
          <cell r="B58" t="str">
            <v>(iv) 15-0' to 20-0' Depth</v>
          </cell>
        </row>
        <row r="65">
          <cell r="B65" t="str">
            <v>Cement plaster 1:4 upto 12' height 1/2" thick  (CSI No:10 P-52)</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Measurement"/>
      <sheetName val="Material stat"/>
      <sheetName val="lead"/>
    </sheetNames>
    <sheetDataSet>
      <sheetData sheetId="0">
        <row r="3">
          <cell r="B3" t="str">
            <v>Pucca Brick work in ground floor i/c striking of joints in cement sand mortar 1:6 (CSI No:5 P24)</v>
          </cell>
        </row>
        <row r="19">
          <cell r="B19" t="str">
            <v xml:space="preserve">Extra the Circular Brick Masanary </v>
          </cell>
        </row>
        <row r="22">
          <cell r="B22" t="str">
            <v xml:space="preserve">Fabrication of heavy steel reinforcement for cement concrete i/c cutting bending laying in position making joints and fastening i/c cost of binding wire 
Also includes removal of rust from bars
</v>
          </cell>
        </row>
        <row r="26">
          <cell r="B26" t="str">
            <v>Fabrication of mild steel reinforcement for cement concrete i/c cutting bending laying in position making joints and fastening i/c cost of binding wire also includes removal of rust from bars (CSI NO.7 (a) P-19)</v>
          </cell>
        </row>
        <row r="29">
          <cell r="B29" t="str">
            <v>RCC work in roof slabs beams columns rafts lintels and other structural members laid in situ are precast laid in position etc complete in all respects ratio 1:2:4 {cement, sand, shingle 1/8" to 1/4"} (CSI     P-18)</v>
          </cell>
        </row>
        <row r="38">
          <cell r="B38" t="str">
            <v>Providing Laying 2" thick CC Topping 1:2:4 i/c surface finishing and dividing into panels (CSI.NO.16 P-46)</v>
          </cell>
        </row>
        <row r="41">
          <cell r="B41" t="str">
            <v xml:space="preserve">Cement plaster 1:6 upto 12' height 1/2" thick  (CSI No:11 P-58)  </v>
          </cell>
        </row>
        <row r="51">
          <cell r="B51" t="str">
            <v xml:space="preserve">Cement plaster 1:4 upto 12' height 3/8" thick  (CSI No:11 P-58)  </v>
          </cell>
        </row>
        <row r="55">
          <cell r="B55" t="str">
            <v>Cement Pointing Struck joint on Wall (1:3) (GSI No. 11 P-57</v>
          </cell>
        </row>
        <row r="66">
          <cell r="B66" t="str">
            <v>Preparing new surface and painting of doors &amp; window any type i/c edge (CSI.NO.5 P-76) Three coats</v>
          </cell>
        </row>
      </sheetData>
      <sheetData sheetId="1" refreshError="1"/>
      <sheetData sheetId="2"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Measurement"/>
      <sheetName val="Material stat"/>
      <sheetName val="lead"/>
    </sheetNames>
    <sheetDataSet>
      <sheetData sheetId="0">
        <row r="3">
          <cell r="B3" t="str">
            <v xml:space="preserve">Excavation in foundation of building bridges and other structures i/c bailing, dressing, filling around the structure with excavated earth, watering, ramming Lead up to one chain &amp; lift up to 5.0' (CSI No:18 P4)   </v>
          </cell>
        </row>
        <row r="8">
          <cell r="B8" t="str">
            <v xml:space="preserve">Cement Concrete bricks or stone ballast 1 1/2" to 2" gauge ratio 1:4:8 (CSI No:4 P16)  </v>
          </cell>
        </row>
        <row r="24">
          <cell r="B24" t="str">
            <v>D P C in cement sand   3" thick (CSI No: 27 P22)</v>
          </cell>
        </row>
        <row r="29">
          <cell r="B29" t="str">
            <v>Pucca Brick work in ground floor i/c striking of joints in cement sand mortar 1:6 (CSI No:5 P24)</v>
          </cell>
        </row>
        <row r="42">
          <cell r="B42" t="str">
            <v xml:space="preserve">Fabrication of heavy steel reinforcement for cement concrete i/c cutting bending laying in position making joints and fastening i/c cost of binding wire 
Also includes removal of rust from bars
</v>
          </cell>
        </row>
        <row r="49">
          <cell r="B49" t="str">
            <v>Fabrication of mild steel reinforcement for cement concrete i/c cutting bending laying in position making joints and fastening i/c cost of binding wire also includes removal of rust from bars (CSI NO.7 (a) P-19)</v>
          </cell>
        </row>
        <row r="52">
          <cell r="B52" t="str">
            <v>RCC work in roof slabs beams columns rafts lintels and other structural members laid in situ are precast laid in position etc complete in all respects ratio 1:2:4 {cement, sand, shingle 1/8" to 1/4"} (CSI     P-18)</v>
          </cell>
        </row>
        <row r="58">
          <cell r="B58" t="str">
            <v>Filling watering ramming in floor surplus earth from foundation lead upto one chain and lift upto 5 ft: (CSI No.21 P-5)</v>
          </cell>
        </row>
        <row r="61">
          <cell r="B61" t="str">
            <v>Providing Laying 2" thick CC Topping 1:2:4 i/c surface finishing and dividing into panels (CSI.NO.16 P-46)</v>
          </cell>
        </row>
        <row r="64">
          <cell r="B64" t="str">
            <v xml:space="preserve">Cement plaster 1:4 upto 12' height 1/2" thick  (CSI No:11 P-57)  </v>
          </cell>
        </row>
        <row r="76">
          <cell r="B76" t="str">
            <v>Preparing new surface and painting of doors &amp; window any type i/c edge (CSI.NO.5 P-76) Two coats</v>
          </cell>
        </row>
      </sheetData>
      <sheetData sheetId="1"/>
      <sheetData sheetId="2"/>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SCH B"/>
      <sheetName val="Estimate"/>
      <sheetName val="Material Statment"/>
      <sheetName val="Carraige"/>
    </sheetNames>
    <sheetDataSet>
      <sheetData sheetId="0"/>
      <sheetData sheetId="1">
        <row r="2">
          <cell r="B2" t="str">
            <v>Excavation for Tanks and reservior in soft i/c trimming and dressing to ture alignment design section profile and shap leveling of laying of beds of trenches to correct level and grade i/c laying of earth in 6"layer for construction of banks and dressing and disposal of surpluse. Excavated earth within one chain as directed by Engineer Incgarge i/c providing fance guards.Lights flags where ever required lift upto 5 feet (1:52 m) and lead upto one chain (30.5m) (PHSI No:1P-67)</v>
          </cell>
        </row>
        <row r="17">
          <cell r="B17" t="str">
            <v>Excavation for Tanks and reservior in wet Soil/clay or mud i/c trimming and dressing to ture alignment design section profile and shap leveling of laying of beds of trenches to correct level and grade i/c laying of earth in 6"layer for construction of banks and dressing and disposal of surpluse. Excavated earth within one chain as directed by Engineer Incharge i/c providing fance guards.Lights flags where ever required lift upto 5 feet (1:52 m) and lead upto one chain (30.5m) (PHSI No:14 P-74)</v>
          </cell>
        </row>
        <row r="32">
          <cell r="B32" t="str">
            <v>Earth work Compection (Soft Ordinary or Hard Soil) laying earth in 6" Layers levelling dressing and watering for compection etc complete 
(GSI No.13(b) P-3)</v>
          </cell>
        </row>
        <row r="47">
          <cell r="B47" t="str">
            <v xml:space="preserve">Extra for only 50'  additional laed or Part there of this shall apply to lead up to laft rates  </v>
          </cell>
        </row>
        <row r="117">
          <cell r="B117" t="str">
            <v>CC plain i/c placing compacting finishing &amp; curring complete i/c screening and washing of stone aggregate w/o shuttering (CSI NO:5 P-15) (1:4:8)</v>
          </cell>
        </row>
        <row r="133">
          <cell r="B133" t="str">
            <v>Pucca Brick work in foundation and plinth in cement sand mortar 1:6 (CSI No:4 P-20)</v>
          </cell>
        </row>
        <row r="144">
          <cell r="B144" t="str">
            <v xml:space="preserve">Cement plaster 1:4 upto 12' height 1/2" thick  (CSI No:11 P-57) </v>
          </cell>
        </row>
      </sheetData>
      <sheetData sheetId="2"/>
      <sheetData sheetId="3"/>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SCH B"/>
      <sheetName val="Estimate"/>
      <sheetName val="Carriage"/>
    </sheetNames>
    <sheetDataSet>
      <sheetData sheetId="0"/>
      <sheetData sheetId="1">
        <row r="3">
          <cell r="B3" t="str">
            <v>Execavation for Pipe line intrenches and pits in soft soils i/c trimming and dressing sides to ture alignment and shape levlling of beds of trenches to correct level and grade cutting joint holes and disposal of surplus earth within a one chain as directed by Engineer incharge providing fence guards lights flags and temperary crossing for non vehicular traffic where ever requred lift upto 5 ft (1.52mm and lead upto one chain (30.5m)  (PHSI No.1 P-60)</v>
          </cell>
        </row>
        <row r="43">
          <cell r="B43" t="str">
            <v>Providing R.C.C Pipe of A.S.T.M C-76-62 T/C-76-70 Class wall B and fixing in trenches i/c cutting fitting and jointing with rubber ring i/c testing withwater to syerfied Pressure(PHSI.No.1,P-17)</v>
          </cell>
        </row>
        <row r="51">
          <cell r="B51" t="str">
            <v>Refilling the execvated stuff in trenches 6" thick layer i/c watering ramming to full Compection etc complete (P.A.S.I No.24 P-77)</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234"/>
  <sheetViews>
    <sheetView tabSelected="1" topLeftCell="A208" zoomScale="98" zoomScaleNormal="98" workbookViewId="0">
      <selection activeCell="B200" sqref="B200"/>
    </sheetView>
  </sheetViews>
  <sheetFormatPr defaultRowHeight="12.75"/>
  <cols>
    <col min="1" max="1" width="5.5703125" style="1" customWidth="1"/>
    <col min="2" max="2" width="43.140625" style="1" customWidth="1"/>
    <col min="3" max="3" width="12.140625" style="1" customWidth="1"/>
    <col min="4" max="4" width="10.5703125" style="1" customWidth="1"/>
    <col min="5" max="5" width="13.140625" style="1" customWidth="1"/>
    <col min="6" max="6" width="11.140625" style="1" customWidth="1"/>
    <col min="7" max="16384" width="9.140625" style="1"/>
  </cols>
  <sheetData>
    <row r="1" spans="1:6" ht="15.75">
      <c r="A1" s="59" t="s">
        <v>0</v>
      </c>
      <c r="B1" s="59"/>
      <c r="C1" s="59"/>
      <c r="D1" s="59"/>
      <c r="E1" s="59"/>
      <c r="F1" s="59"/>
    </row>
    <row r="2" spans="1:6" ht="15.75">
      <c r="A2" s="45" t="s">
        <v>23</v>
      </c>
      <c r="B2" s="45"/>
      <c r="C2" s="45"/>
      <c r="D2" s="45"/>
      <c r="E2" s="45"/>
      <c r="F2" s="45"/>
    </row>
    <row r="3" spans="1:6">
      <c r="A3" s="46" t="s">
        <v>14</v>
      </c>
      <c r="B3" s="46"/>
      <c r="C3" s="46"/>
      <c r="D3" s="46"/>
      <c r="E3" s="46"/>
      <c r="F3" s="46"/>
    </row>
    <row r="4" spans="1:6" ht="15.75">
      <c r="A4" s="2" t="s">
        <v>1</v>
      </c>
      <c r="B4" s="2" t="s">
        <v>2</v>
      </c>
      <c r="C4" s="3" t="s">
        <v>3</v>
      </c>
      <c r="D4" s="3" t="s">
        <v>4</v>
      </c>
      <c r="E4" s="3" t="s">
        <v>5</v>
      </c>
      <c r="F4" s="3" t="s">
        <v>6</v>
      </c>
    </row>
    <row r="5" spans="1:6" ht="39.75" customHeight="1">
      <c r="A5" s="4">
        <f>+[1]Estimate!A5</f>
        <v>1</v>
      </c>
      <c r="B5" s="15" t="str">
        <f>'[2]Revised Estimate'!$B$3:$H$3</f>
        <v xml:space="preserve">Excavation for well in dry up to 20 ft below ground level &amp; disposal soil with in one chain in ordinary soil (SCI No.1 P-86)  </v>
      </c>
      <c r="C5" s="16">
        <v>883</v>
      </c>
      <c r="D5" s="16" t="s">
        <v>16</v>
      </c>
      <c r="E5" s="17">
        <v>2247.58</v>
      </c>
      <c r="F5" s="17">
        <f>ROUND(C5*E5/1000,0)-1</f>
        <v>1984</v>
      </c>
    </row>
    <row r="6" spans="1:6" ht="25.5">
      <c r="A6" s="4">
        <f>+[1]Estimate!A6</f>
        <v>2</v>
      </c>
      <c r="B6" s="15" t="str">
        <f>'[2]Revised Estimate'!$B$8:$H$8</f>
        <v>Pucca Brick work in foundation and Plinth in cement sand mortar 1:4 (CSI No: 4 P-20)</v>
      </c>
      <c r="C6" s="16">
        <v>566.80999999999995</v>
      </c>
      <c r="D6" s="16" t="s">
        <v>17</v>
      </c>
      <c r="E6" s="17">
        <v>11948.36</v>
      </c>
      <c r="F6" s="17">
        <f>ROUND(C6*E6/100,0)</f>
        <v>67724</v>
      </c>
    </row>
    <row r="7" spans="1:6" ht="25.5" customHeight="1">
      <c r="A7" s="4">
        <f>+[1]Estimate!A7</f>
        <v>3</v>
      </c>
      <c r="B7" s="15" t="str">
        <f>'[2]Revised Estimate'!$B$26:$H$26</f>
        <v xml:space="preserve">Extra fro Pucca Brick work in staining of walls or any other circlular massonry (CSI No: 8 P-22) </v>
      </c>
      <c r="C7" s="16">
        <v>566.80999999999995</v>
      </c>
      <c r="D7" s="16" t="s">
        <v>17</v>
      </c>
      <c r="E7" s="17">
        <v>1131.6300000000001</v>
      </c>
      <c r="F7" s="17">
        <f>ROUND(C7*E7/100,0)</f>
        <v>6414</v>
      </c>
    </row>
    <row r="8" spans="1:6" ht="53.25" customHeight="1">
      <c r="A8" s="4">
        <f>+[1]Estimate!A8</f>
        <v>4</v>
      </c>
      <c r="B8" s="15" t="str">
        <f>'[2]Revised Estimate'!$B$31:$H$31</f>
        <v>RCC work in roof slabs beams columns rafts lintels and other structural members laid in situ are precast laid in position etc complete in all respects ratio 1:2:4 {cement, sand, shingle 1/8" to 1/4"} (CSI No.6 P-17)</v>
      </c>
      <c r="C8" s="16">
        <v>142.66999999999999</v>
      </c>
      <c r="D8" s="16" t="s">
        <v>15</v>
      </c>
      <c r="E8" s="17">
        <v>337</v>
      </c>
      <c r="F8" s="17">
        <f t="shared" ref="F8:F9" si="0">ROUND(C8*E8,0)</f>
        <v>48080</v>
      </c>
    </row>
    <row r="9" spans="1:6" ht="53.25" customHeight="1">
      <c r="A9" s="4">
        <f>+[1]Estimate!A9</f>
        <v>5</v>
      </c>
      <c r="B9" s="15" t="str">
        <f>'[2]Revised Estimate'!$B$42:$H$42</f>
        <v>Fabrication of mild steel reinforcement for cement concrete i/c cutting bending laying in position making joints and fastening i/c cost of binding wire also includes removal of rust from bars (CSI NO.8 P-17)</v>
      </c>
      <c r="C9" s="16">
        <v>5.73</v>
      </c>
      <c r="D9" s="16" t="s">
        <v>18</v>
      </c>
      <c r="E9" s="17">
        <v>5001.7</v>
      </c>
      <c r="F9" s="17">
        <f t="shared" si="0"/>
        <v>28660</v>
      </c>
    </row>
    <row r="10" spans="1:6" ht="39" customHeight="1">
      <c r="A10" s="50">
        <f>+[1]Estimate!A10</f>
        <v>6</v>
      </c>
      <c r="B10" s="15" t="str">
        <f>'[2]Revised Estimate'!$B$48:$G$48</f>
        <v xml:space="preserve">Wet sinking of below spring level by means of drivers i/c all charges for Shoring lodding and removing excavation material within one chaine(CSI No.3 P-87) </v>
      </c>
      <c r="C10" s="16"/>
      <c r="D10" s="16"/>
      <c r="E10" s="17"/>
      <c r="F10" s="17"/>
    </row>
    <row r="11" spans="1:6">
      <c r="A11" s="58"/>
      <c r="B11" s="15" t="str">
        <f>'[2]Revised Estimate'!$B$49:$E$49</f>
        <v>(i) 0-0 to 5-0' Depth</v>
      </c>
      <c r="C11" s="16">
        <v>589</v>
      </c>
      <c r="D11" s="16" t="s">
        <v>16</v>
      </c>
      <c r="E11" s="17">
        <v>11763.8</v>
      </c>
      <c r="F11" s="17">
        <f t="shared" ref="F11:F14" si="1">ROUND(C11*E11/1000,0)</f>
        <v>6929</v>
      </c>
    </row>
    <row r="12" spans="1:6">
      <c r="A12" s="58"/>
      <c r="B12" s="15" t="str">
        <f>'[2]Revised Estimate'!$B$52:$E$52</f>
        <v>(ii) 5-0' to 10-0' Depth</v>
      </c>
      <c r="C12" s="16">
        <v>589</v>
      </c>
      <c r="D12" s="16" t="s">
        <v>16</v>
      </c>
      <c r="E12" s="17">
        <v>24200</v>
      </c>
      <c r="F12" s="17">
        <f t="shared" si="1"/>
        <v>14254</v>
      </c>
    </row>
    <row r="13" spans="1:6">
      <c r="A13" s="58"/>
      <c r="B13" s="15" t="str">
        <f>'[2]Revised Estimate'!$B$55:$E$55</f>
        <v>(iii) 10-0' to 15-0' Depth</v>
      </c>
      <c r="C13" s="16">
        <v>589</v>
      </c>
      <c r="D13" s="16" t="s">
        <v>16</v>
      </c>
      <c r="E13" s="17">
        <v>37230.769999999997</v>
      </c>
      <c r="F13" s="17">
        <f t="shared" si="1"/>
        <v>21929</v>
      </c>
    </row>
    <row r="14" spans="1:6">
      <c r="A14" s="51"/>
      <c r="B14" s="18" t="str">
        <f>'[2]Revised Estimate'!$B$58:$E$58</f>
        <v>(iv) 15-0' to 20-0' Depth</v>
      </c>
      <c r="C14" s="16">
        <v>589</v>
      </c>
      <c r="D14" s="16" t="s">
        <v>16</v>
      </c>
      <c r="E14" s="17">
        <v>50416.67</v>
      </c>
      <c r="F14" s="17">
        <f t="shared" si="1"/>
        <v>29695</v>
      </c>
    </row>
    <row r="15" spans="1:6" ht="25.5">
      <c r="A15" s="4">
        <v>7</v>
      </c>
      <c r="B15" s="18" t="str">
        <f>'[2]Revised Estimate'!$B$65:$G$65</f>
        <v>Cement plaster 1:4 upto 12' height 1/2" thick  (CSI No:10 P-52)</v>
      </c>
      <c r="C15" s="17">
        <v>72.2</v>
      </c>
      <c r="D15" s="16" t="s">
        <v>19</v>
      </c>
      <c r="E15" s="17">
        <v>2283.9299999999998</v>
      </c>
      <c r="F15" s="17">
        <f>ROUND(C15*E15/100,0)</f>
        <v>1649</v>
      </c>
    </row>
    <row r="16" spans="1:6">
      <c r="A16" s="47" t="s">
        <v>7</v>
      </c>
      <c r="B16" s="48"/>
      <c r="C16" s="48"/>
      <c r="D16" s="48"/>
      <c r="E16" s="49"/>
      <c r="F16" s="5">
        <f>SUM(F5:F15)</f>
        <v>227318</v>
      </c>
    </row>
    <row r="17" spans="1:7" ht="15.75">
      <c r="A17" s="45" t="s">
        <v>24</v>
      </c>
      <c r="B17" s="45"/>
      <c r="C17" s="45"/>
      <c r="D17" s="45"/>
      <c r="E17" s="45"/>
      <c r="F17" s="45"/>
    </row>
    <row r="18" spans="1:7">
      <c r="A18" s="46" t="s">
        <v>14</v>
      </c>
      <c r="B18" s="46"/>
      <c r="C18" s="46"/>
      <c r="D18" s="46"/>
      <c r="E18" s="46"/>
      <c r="F18" s="46"/>
    </row>
    <row r="19" spans="1:7" ht="15.75">
      <c r="A19" s="2" t="s">
        <v>1</v>
      </c>
      <c r="B19" s="2" t="s">
        <v>2</v>
      </c>
      <c r="C19" s="3" t="s">
        <v>3</v>
      </c>
      <c r="D19" s="3" t="s">
        <v>4</v>
      </c>
      <c r="E19" s="3" t="s">
        <v>5</v>
      </c>
      <c r="F19" s="3" t="s">
        <v>6</v>
      </c>
    </row>
    <row r="20" spans="1:7" ht="26.25" customHeight="1">
      <c r="A20" s="4">
        <f>+[1]Estimate!A5</f>
        <v>1</v>
      </c>
      <c r="B20" s="15" t="str">
        <f>[3]Measurement!$B$3</f>
        <v>Pucca Brick work in ground floor i/c striking of joints in cement sand mortar 1:6 (CSI No:5 P24)</v>
      </c>
      <c r="C20" s="16">
        <v>206.09</v>
      </c>
      <c r="D20" s="16" t="s">
        <v>20</v>
      </c>
      <c r="E20" s="17">
        <v>12674.36</v>
      </c>
      <c r="F20" s="17">
        <f>ROUND(C20*E20/100,0)</f>
        <v>26121</v>
      </c>
    </row>
    <row r="21" spans="1:7">
      <c r="A21" s="4">
        <f>+[1]Estimate!A6</f>
        <v>2</v>
      </c>
      <c r="B21" s="15" t="str">
        <f>[3]Measurement!$B$19</f>
        <v xml:space="preserve">Extra the Circular Brick Masanary </v>
      </c>
      <c r="C21" s="16">
        <v>97.34</v>
      </c>
      <c r="D21" s="16" t="s">
        <v>17</v>
      </c>
      <c r="E21" s="17">
        <v>1131.6300000000001</v>
      </c>
      <c r="F21" s="17">
        <f>ROUND(C21*E21/100,0)</f>
        <v>1102</v>
      </c>
    </row>
    <row r="22" spans="1:7" ht="52.5" customHeight="1">
      <c r="A22" s="4">
        <f>+[1]Estimate!A7</f>
        <v>3</v>
      </c>
      <c r="B22" s="15" t="str">
        <f>[3]Measurement!$B$22</f>
        <v xml:space="preserve">Fabrication of heavy steel reinforcement for cement concrete i/c cutting bending laying in position making joints and fastening i/c cost of binding wire 
Also includes removal of rust from bars
</v>
      </c>
      <c r="C22" s="16">
        <v>2.94</v>
      </c>
      <c r="D22" s="16" t="s">
        <v>21</v>
      </c>
      <c r="E22" s="17">
        <v>4928.49</v>
      </c>
      <c r="F22" s="17">
        <f>ROUND(C22*E22,0)</f>
        <v>14490</v>
      </c>
    </row>
    <row r="23" spans="1:7" ht="53.25" customHeight="1">
      <c r="A23" s="4">
        <f>+[1]Estimate!A8</f>
        <v>4</v>
      </c>
      <c r="B23" s="15" t="str">
        <f>[3]Measurement!$B$26</f>
        <v>Fabrication of mild steel reinforcement for cement concrete i/c cutting bending laying in position making joints and fastening i/c cost of binding wire also includes removal of rust from bars (CSI NO.7 (a) P-19)</v>
      </c>
      <c r="C23" s="16">
        <v>3.63</v>
      </c>
      <c r="D23" s="16" t="s">
        <v>18</v>
      </c>
      <c r="E23" s="17">
        <v>5001.7</v>
      </c>
      <c r="F23" s="17">
        <f>ROUND(C23*E23,0)</f>
        <v>18156</v>
      </c>
    </row>
    <row r="24" spans="1:7" ht="53.25" customHeight="1">
      <c r="A24" s="4">
        <f>+[1]Estimate!A9</f>
        <v>5</v>
      </c>
      <c r="B24" s="15" t="str">
        <f>[3]Measurement!$B$29</f>
        <v>RCC work in roof slabs beams columns rafts lintels and other structural members laid in situ are precast laid in position etc complete in all respects ratio 1:2:4 {cement, sand, shingle 1/8" to 1/4"} (CSI     P-18)</v>
      </c>
      <c r="C24" s="16">
        <v>90.53</v>
      </c>
      <c r="D24" s="16" t="s">
        <v>15</v>
      </c>
      <c r="E24" s="17">
        <v>337</v>
      </c>
      <c r="F24" s="17">
        <f>ROUND(C24*E24,0)</f>
        <v>30509</v>
      </c>
    </row>
    <row r="25" spans="1:7" ht="25.5">
      <c r="A25" s="4">
        <f>+[1]Estimate!A10</f>
        <v>6</v>
      </c>
      <c r="B25" s="15" t="str">
        <f>[3]Measurement!$B$38</f>
        <v>Providing Laying 2" thick CC Topping 1:2:4 i/c surface finishing and dividing into panels (CSI.NO.16 P-46)</v>
      </c>
      <c r="C25" s="16">
        <v>39.24</v>
      </c>
      <c r="D25" s="16" t="s">
        <v>22</v>
      </c>
      <c r="E25" s="17">
        <v>3275.5</v>
      </c>
      <c r="F25" s="17">
        <f t="shared" ref="F25:F31" si="2">ROUND(C25*E25/100,0)</f>
        <v>1285</v>
      </c>
    </row>
    <row r="26" spans="1:7" ht="25.5">
      <c r="A26" s="4">
        <v>7</v>
      </c>
      <c r="B26" s="15" t="str">
        <f>[3]Measurement!$B$41</f>
        <v xml:space="preserve">Cement plaster 1:6 upto 12' height 1/2" thick  (CSI No:11 P-58)  </v>
      </c>
      <c r="C26" s="16">
        <v>222.24</v>
      </c>
      <c r="D26" s="16" t="s">
        <v>22</v>
      </c>
      <c r="E26" s="17">
        <v>2206.6</v>
      </c>
      <c r="F26" s="17">
        <f t="shared" si="2"/>
        <v>4904</v>
      </c>
    </row>
    <row r="27" spans="1:7" ht="25.5">
      <c r="A27" s="4">
        <v>8</v>
      </c>
      <c r="B27" s="15" t="str">
        <f>[3]Measurement!$B$51</f>
        <v xml:space="preserve">Cement plaster 1:4 upto 12' height 3/8" thick  (CSI No:11 P-58)  </v>
      </c>
      <c r="C27" s="16">
        <v>222.24</v>
      </c>
      <c r="D27" s="16" t="s">
        <v>22</v>
      </c>
      <c r="E27" s="17">
        <v>2197.52</v>
      </c>
      <c r="F27" s="17">
        <f t="shared" si="2"/>
        <v>4884</v>
      </c>
    </row>
    <row r="28" spans="1:7" ht="25.5">
      <c r="A28" s="4">
        <v>9</v>
      </c>
      <c r="B28" s="15" t="str">
        <f>[3]Measurement!$B$55</f>
        <v>Cement Pointing Struck joint on Wall (1:3) (GSI No. 11 P-57</v>
      </c>
      <c r="C28" s="16">
        <v>260.8</v>
      </c>
      <c r="D28" s="16" t="s">
        <v>22</v>
      </c>
      <c r="E28" s="17">
        <v>1213.58</v>
      </c>
      <c r="F28" s="17">
        <f t="shared" si="2"/>
        <v>3165</v>
      </c>
    </row>
    <row r="29" spans="1:7" ht="25.5">
      <c r="A29" s="4">
        <v>10</v>
      </c>
      <c r="B29" s="18" t="str">
        <f>[3]Measurement!$B$66</f>
        <v>Preparing new surface and painting of doors &amp; window any type i/c edge (CSI.NO.5 P-76) Three coats</v>
      </c>
      <c r="C29" s="16">
        <v>91</v>
      </c>
      <c r="D29" s="16" t="s">
        <v>22</v>
      </c>
      <c r="E29" s="17">
        <v>1489.69</v>
      </c>
      <c r="F29" s="17">
        <f t="shared" si="2"/>
        <v>1356</v>
      </c>
    </row>
    <row r="30" spans="1:7">
      <c r="A30" s="4">
        <v>11</v>
      </c>
      <c r="B30" s="18" t="s">
        <v>57</v>
      </c>
      <c r="C30" s="17">
        <v>274.13</v>
      </c>
      <c r="D30" s="16" t="s">
        <v>22</v>
      </c>
      <c r="E30" s="17">
        <v>442.75</v>
      </c>
      <c r="F30" s="17">
        <f t="shared" si="2"/>
        <v>1214</v>
      </c>
    </row>
    <row r="31" spans="1:7">
      <c r="A31" s="4">
        <v>12</v>
      </c>
      <c r="B31" s="18" t="s">
        <v>58</v>
      </c>
      <c r="C31" s="17">
        <v>274.13</v>
      </c>
      <c r="D31" s="16" t="s">
        <v>22</v>
      </c>
      <c r="E31" s="17">
        <v>1043.9000000000001</v>
      </c>
      <c r="F31" s="17">
        <f t="shared" si="2"/>
        <v>2862</v>
      </c>
    </row>
    <row r="32" spans="1:7">
      <c r="A32" s="47" t="s">
        <v>7</v>
      </c>
      <c r="B32" s="48"/>
      <c r="C32" s="48"/>
      <c r="D32" s="48"/>
      <c r="E32" s="49"/>
      <c r="F32" s="5">
        <f>SUM(F20:F31)</f>
        <v>110048</v>
      </c>
      <c r="G32" s="20"/>
    </row>
    <row r="33" spans="1:7">
      <c r="A33" s="6"/>
      <c r="B33" s="6"/>
      <c r="C33" s="6"/>
      <c r="D33" s="6"/>
      <c r="E33" s="6"/>
      <c r="F33" s="33"/>
      <c r="G33" s="20"/>
    </row>
    <row r="34" spans="1:7" ht="20.25" customHeight="1">
      <c r="A34" s="6"/>
      <c r="B34" s="6"/>
      <c r="C34" s="6"/>
      <c r="D34" s="6"/>
      <c r="E34" s="6"/>
      <c r="F34" s="33"/>
      <c r="G34" s="20"/>
    </row>
    <row r="35" spans="1:7" ht="15.75">
      <c r="A35" s="45" t="s">
        <v>25</v>
      </c>
      <c r="B35" s="45"/>
      <c r="C35" s="45"/>
      <c r="D35" s="45"/>
      <c r="E35" s="45"/>
      <c r="F35" s="45"/>
    </row>
    <row r="36" spans="1:7">
      <c r="A36" s="46" t="s">
        <v>14</v>
      </c>
      <c r="B36" s="46"/>
      <c r="C36" s="46"/>
      <c r="D36" s="46"/>
      <c r="E36" s="46"/>
      <c r="F36" s="46"/>
    </row>
    <row r="37" spans="1:7" ht="15.75">
      <c r="A37" s="2" t="s">
        <v>1</v>
      </c>
      <c r="B37" s="2" t="s">
        <v>2</v>
      </c>
      <c r="C37" s="22" t="s">
        <v>3</v>
      </c>
      <c r="D37" s="22" t="s">
        <v>4</v>
      </c>
      <c r="E37" s="22" t="s">
        <v>5</v>
      </c>
      <c r="F37" s="22" t="s">
        <v>6</v>
      </c>
    </row>
    <row r="38" spans="1:7" ht="51">
      <c r="A38" s="4">
        <v>1</v>
      </c>
      <c r="B38" s="15" t="str">
        <f>[4]Measurement!$B$3</f>
        <v xml:space="preserve">Excavation in foundation of building bridges and other structures i/c bailing, dressing, filling around the structure with excavated earth, watering, ramming Lead up to one chain &amp; lift up to 5.0' (CSI No:18 P4)   </v>
      </c>
      <c r="C38" s="26">
        <v>188</v>
      </c>
      <c r="D38" s="26" t="s">
        <v>16</v>
      </c>
      <c r="E38" s="25">
        <v>3176.25</v>
      </c>
      <c r="F38" s="25">
        <f>ROUND(C38*E38/1000,0)</f>
        <v>597</v>
      </c>
    </row>
    <row r="39" spans="1:7" ht="25.5">
      <c r="A39" s="4">
        <v>2</v>
      </c>
      <c r="B39" s="15" t="str">
        <f>[4]Measurement!$B$8</f>
        <v xml:space="preserve">Cement Concrete bricks or stone ballast 1 1/2" to 2" gauge ratio 1:4:8 (CSI No:4 P16)  </v>
      </c>
      <c r="C39" s="26">
        <v>83.92</v>
      </c>
      <c r="D39" s="26" t="s">
        <v>17</v>
      </c>
      <c r="E39" s="25">
        <v>9416.2800000000007</v>
      </c>
      <c r="F39" s="25">
        <f>ROUND(C39*E39/100,0)</f>
        <v>7902</v>
      </c>
    </row>
    <row r="40" spans="1:7" ht="25.5">
      <c r="A40" s="4">
        <v>3</v>
      </c>
      <c r="B40" s="15" t="s">
        <v>26</v>
      </c>
      <c r="C40" s="26">
        <v>316.67</v>
      </c>
      <c r="D40" s="26" t="s">
        <v>17</v>
      </c>
      <c r="E40" s="25">
        <v>11948.36</v>
      </c>
      <c r="F40" s="25">
        <f>ROUND(C40*E40/100,0)</f>
        <v>37837</v>
      </c>
    </row>
    <row r="41" spans="1:7">
      <c r="A41" s="4">
        <v>4</v>
      </c>
      <c r="B41" s="15" t="str">
        <f>[4]Measurement!$B$24</f>
        <v>D P C in cement sand   3" thick (CSI No: 27 P22)</v>
      </c>
      <c r="C41" s="25">
        <v>53.1</v>
      </c>
      <c r="D41" s="26" t="s">
        <v>17</v>
      </c>
      <c r="E41" s="25">
        <v>4982.18</v>
      </c>
      <c r="F41" s="25">
        <f>ROUND(C41*E41/100,0)</f>
        <v>2646</v>
      </c>
    </row>
    <row r="42" spans="1:7" ht="25.5">
      <c r="A42" s="4">
        <v>5</v>
      </c>
      <c r="B42" s="15" t="str">
        <f>[4]Measurement!$B$29</f>
        <v>Pucca Brick work in ground floor i/c striking of joints in cement sand mortar 1:6 (CSI No:5 P24)</v>
      </c>
      <c r="C42" s="26">
        <v>308.25</v>
      </c>
      <c r="D42" s="26" t="s">
        <v>17</v>
      </c>
      <c r="E42" s="25">
        <v>12674.36</v>
      </c>
      <c r="F42" s="25">
        <f>ROUND(C42*E42/100,0)</f>
        <v>39069</v>
      </c>
    </row>
    <row r="43" spans="1:7" ht="51" customHeight="1">
      <c r="A43" s="4">
        <v>6</v>
      </c>
      <c r="B43" s="15" t="str">
        <f>[4]Measurement!$B$42</f>
        <v xml:space="preserve">Fabrication of heavy steel reinforcement for cement concrete i/c cutting bending laying in position making joints and fastening i/c cost of binding wire 
Also includes removal of rust from bars
</v>
      </c>
      <c r="C43" s="26">
        <v>2.94</v>
      </c>
      <c r="D43" s="26" t="s">
        <v>18</v>
      </c>
      <c r="E43" s="25">
        <v>4928.49</v>
      </c>
      <c r="F43" s="25">
        <f>ROUND(C43*E43,0)</f>
        <v>14490</v>
      </c>
    </row>
    <row r="44" spans="1:7" ht="51">
      <c r="A44" s="4">
        <v>7</v>
      </c>
      <c r="B44" s="15" t="str">
        <f>[4]Measurement!$B$49</f>
        <v>Fabrication of mild steel reinforcement for cement concrete i/c cutting bending laying in position making joints and fastening i/c cost of binding wire also includes removal of rust from bars (CSI NO.7 (a) P-19)</v>
      </c>
      <c r="C44" s="26">
        <v>4.24</v>
      </c>
      <c r="D44" s="26" t="s">
        <v>18</v>
      </c>
      <c r="E44" s="25">
        <v>5001.7</v>
      </c>
      <c r="F44" s="25">
        <f>ROUND(C44*E44,0)</f>
        <v>21207</v>
      </c>
    </row>
    <row r="45" spans="1:7" ht="51">
      <c r="A45" s="4">
        <v>8</v>
      </c>
      <c r="B45" s="15" t="str">
        <f>[4]Measurement!$B$52</f>
        <v>RCC work in roof slabs beams columns rafts lintels and other structural members laid in situ are precast laid in position etc complete in all respects ratio 1:2:4 {cement, sand, shingle 1/8" to 1/4"} (CSI     P-18)</v>
      </c>
      <c r="C45" s="26">
        <v>105.54</v>
      </c>
      <c r="D45" s="26" t="s">
        <v>15</v>
      </c>
      <c r="E45" s="25">
        <v>337</v>
      </c>
      <c r="F45" s="25">
        <f>ROUND(C45*E45,0)</f>
        <v>35567</v>
      </c>
    </row>
    <row r="46" spans="1:7" ht="38.25">
      <c r="A46" s="4">
        <v>9</v>
      </c>
      <c r="B46" s="15" t="str">
        <f>[4]Measurement!$B$58</f>
        <v>Filling watering ramming in floor surplus earth from foundation lead upto one chain and lift upto 5 ft: (CSI No.21 P-5)</v>
      </c>
      <c r="C46" s="26">
        <v>409.68</v>
      </c>
      <c r="D46" s="26" t="s">
        <v>16</v>
      </c>
      <c r="E46" s="25">
        <v>1512.5</v>
      </c>
      <c r="F46" s="25">
        <f>ROUND(C46*E46/1000,0)</f>
        <v>620</v>
      </c>
    </row>
    <row r="47" spans="1:7" ht="25.5">
      <c r="A47" s="4">
        <v>10</v>
      </c>
      <c r="B47" s="18" t="str">
        <f>[4]Measurement!$B$61</f>
        <v>Providing Laying 2" thick CC Topping 1:2:4 i/c surface finishing and dividing into panels (CSI.NO.16 P-46)</v>
      </c>
      <c r="C47" s="26">
        <v>109.25</v>
      </c>
      <c r="D47" s="26" t="s">
        <v>20</v>
      </c>
      <c r="E47" s="25">
        <v>3275.5</v>
      </c>
      <c r="F47" s="25">
        <f t="shared" ref="F47:F50" si="3">ROUND(C47*E47/100,0)</f>
        <v>3578</v>
      </c>
    </row>
    <row r="48" spans="1:7" ht="25.5">
      <c r="A48" s="4">
        <v>11</v>
      </c>
      <c r="B48" s="18" t="str">
        <f>[4]Measurement!$B$64</f>
        <v xml:space="preserve">Cement plaster 1:4 upto 12' height 1/2" thick  (CSI No:11 P-57)  </v>
      </c>
      <c r="C48" s="25">
        <v>598.29999999999995</v>
      </c>
      <c r="D48" s="26" t="s">
        <v>22</v>
      </c>
      <c r="E48" s="25">
        <v>2206.6</v>
      </c>
      <c r="F48" s="25">
        <f t="shared" si="3"/>
        <v>13202</v>
      </c>
      <c r="G48" s="29"/>
    </row>
    <row r="49" spans="1:7" ht="25.5">
      <c r="A49" s="4">
        <v>12</v>
      </c>
      <c r="B49" s="18" t="str">
        <f>[4]Measurement!$B$64</f>
        <v xml:space="preserve">Cement plaster 1:4 upto 12' height 1/2" thick  (CSI No:11 P-57)  </v>
      </c>
      <c r="C49" s="25">
        <v>598.29999999999995</v>
      </c>
      <c r="D49" s="26" t="s">
        <v>22</v>
      </c>
      <c r="E49" s="25">
        <v>2197.52</v>
      </c>
      <c r="F49" s="25">
        <f t="shared" ref="F49" si="4">ROUND(C49*E49/100,0)</f>
        <v>13148</v>
      </c>
    </row>
    <row r="50" spans="1:7" ht="25.5">
      <c r="A50" s="4">
        <v>13</v>
      </c>
      <c r="B50" s="18" t="str">
        <f>[4]Measurement!$B$76</f>
        <v>Preparing new surface and painting of doors &amp; window any type i/c edge (CSI.NO.5 P-76) Two coats</v>
      </c>
      <c r="C50" s="25">
        <v>69.5</v>
      </c>
      <c r="D50" s="26" t="s">
        <v>20</v>
      </c>
      <c r="E50" s="25">
        <v>1489.68</v>
      </c>
      <c r="F50" s="25">
        <f t="shared" si="3"/>
        <v>1035</v>
      </c>
    </row>
    <row r="51" spans="1:7" ht="15.75" customHeight="1">
      <c r="A51" s="27">
        <v>14</v>
      </c>
      <c r="B51" s="32" t="s">
        <v>59</v>
      </c>
      <c r="C51" s="25">
        <v>465.25</v>
      </c>
      <c r="D51" s="26" t="s">
        <v>22</v>
      </c>
      <c r="E51" s="25">
        <v>1213.58</v>
      </c>
      <c r="F51" s="25">
        <f t="shared" ref="F51:F53" si="5">ROUND(C51*E51/100,0)</f>
        <v>5646</v>
      </c>
    </row>
    <row r="52" spans="1:7">
      <c r="A52" s="27">
        <v>15</v>
      </c>
      <c r="B52" s="32" t="s">
        <v>57</v>
      </c>
      <c r="C52" s="25">
        <v>811.3</v>
      </c>
      <c r="D52" s="26" t="s">
        <v>22</v>
      </c>
      <c r="E52" s="25">
        <v>442.75</v>
      </c>
      <c r="F52" s="25">
        <f t="shared" si="5"/>
        <v>3592</v>
      </c>
    </row>
    <row r="53" spans="1:7">
      <c r="A53" s="27">
        <v>16</v>
      </c>
      <c r="B53" s="32" t="s">
        <v>58</v>
      </c>
      <c r="C53" s="25">
        <v>811.3</v>
      </c>
      <c r="D53" s="26" t="s">
        <v>22</v>
      </c>
      <c r="E53" s="25">
        <v>1043.9000000000001</v>
      </c>
      <c r="F53" s="25">
        <f t="shared" si="5"/>
        <v>8469</v>
      </c>
    </row>
    <row r="54" spans="1:7" ht="20.25" customHeight="1">
      <c r="A54" s="47" t="s">
        <v>7</v>
      </c>
      <c r="B54" s="48"/>
      <c r="C54" s="48"/>
      <c r="D54" s="48"/>
      <c r="E54" s="49"/>
      <c r="F54" s="5">
        <f>SUM(F38:F53)</f>
        <v>208605</v>
      </c>
      <c r="G54" s="20"/>
    </row>
    <row r="55" spans="1:7" ht="21" customHeight="1">
      <c r="A55" s="45" t="s">
        <v>27</v>
      </c>
      <c r="B55" s="45"/>
      <c r="C55" s="45"/>
      <c r="D55" s="45"/>
      <c r="E55" s="45"/>
      <c r="F55" s="45"/>
    </row>
    <row r="56" spans="1:7" ht="24.75" customHeight="1">
      <c r="A56" s="46" t="s">
        <v>14</v>
      </c>
      <c r="B56" s="46"/>
      <c r="C56" s="46"/>
      <c r="D56" s="46"/>
      <c r="E56" s="46"/>
      <c r="F56" s="46"/>
    </row>
    <row r="57" spans="1:7" ht="15.75">
      <c r="A57" s="2" t="s">
        <v>1</v>
      </c>
      <c r="B57" s="2" t="s">
        <v>2</v>
      </c>
      <c r="C57" s="22" t="s">
        <v>3</v>
      </c>
      <c r="D57" s="22" t="s">
        <v>4</v>
      </c>
      <c r="E57" s="22" t="s">
        <v>5</v>
      </c>
      <c r="F57" s="22" t="s">
        <v>6</v>
      </c>
    </row>
    <row r="58" spans="1:7" ht="128.25" customHeight="1">
      <c r="A58" s="4">
        <v>1</v>
      </c>
      <c r="B58" s="15" t="str">
        <f>[5]Estimate!$B$2:$R$2</f>
        <v>Excavation for Tanks and reservior in soft i/c trimming and dressing to ture alignment design section profile and shap leveling of laying of beds of trenches to correct level and grade i/c laying of earth in 6"layer for construction of banks and dressing and disposal of surpluse. Excavated earth within one chain as directed by Engineer Incgarge i/c providing fance guards.Lights flags where ever required lift upto 5 feet (1:52 m) and lead upto one chain (30.5m) (PHSI No:1P-67)</v>
      </c>
      <c r="C58" s="26">
        <v>46987.47</v>
      </c>
      <c r="D58" s="26" t="s">
        <v>48</v>
      </c>
      <c r="E58" s="25">
        <v>3000</v>
      </c>
      <c r="F58" s="25">
        <f>ROUND(C58*E58/1000,0)</f>
        <v>140962</v>
      </c>
    </row>
    <row r="59" spans="1:7" ht="127.5">
      <c r="A59" s="4">
        <v>2</v>
      </c>
      <c r="B59" s="15" t="str">
        <f>[5]Estimate!$B$17:$R$17</f>
        <v>Excavation for Tanks and reservior in wet Soil/clay or mud i/c trimming and dressing to ture alignment design section profile and shap leveling of laying of beds of trenches to correct level and grade i/c laying of earth in 6"layer for construction of banks and dressing and disposal of surpluse. Excavated earth within one chain as directed by Engineer Incharge i/c providing fance guards.Lights flags where ever required lift upto 5 feet (1:52 m) and lead upto one chain (30.5m) (PHSI No:14 P-74)</v>
      </c>
      <c r="C59" s="26">
        <v>28036.959999999999</v>
      </c>
      <c r="D59" s="26" t="s">
        <v>48</v>
      </c>
      <c r="E59" s="25">
        <v>4800</v>
      </c>
      <c r="F59" s="25">
        <f>ROUND(C59*E59/1000,0)</f>
        <v>134577</v>
      </c>
    </row>
    <row r="60" spans="1:7" ht="51">
      <c r="A60" s="4">
        <v>3</v>
      </c>
      <c r="B60" s="15" t="str">
        <f>[5]Estimate!$B$32:$R$32</f>
        <v>Earth work Compection (Soft Ordinary or Hard Soil) laying earth in 6" Layers levelling dressing and watering for compection etc complete 
(GSI No.13(b) P-3)</v>
      </c>
      <c r="C60" s="26">
        <v>56154</v>
      </c>
      <c r="D60" s="26" t="s">
        <v>48</v>
      </c>
      <c r="E60" s="25">
        <v>354</v>
      </c>
      <c r="F60" s="25">
        <f>ROUND(C60*E60/1000,0)-1</f>
        <v>19878</v>
      </c>
    </row>
    <row r="61" spans="1:7" ht="25.5">
      <c r="A61" s="4">
        <v>4</v>
      </c>
      <c r="B61" s="15" t="str">
        <f>[5]Estimate!$B$47:$R$47</f>
        <v xml:space="preserve">Extra for only 50'  additional laed or Part there of this shall apply to lead up to laft rates  </v>
      </c>
      <c r="C61" s="26">
        <v>18870</v>
      </c>
      <c r="D61" s="26" t="s">
        <v>16</v>
      </c>
      <c r="E61" s="25">
        <v>1814.04</v>
      </c>
      <c r="F61" s="25">
        <f>ROUND(C61*E61/1000,0)</f>
        <v>34231</v>
      </c>
    </row>
    <row r="62" spans="1:7" ht="25.5">
      <c r="A62" s="4">
        <v>6</v>
      </c>
      <c r="B62" s="15" t="s">
        <v>49</v>
      </c>
      <c r="C62" s="26">
        <v>2774.44</v>
      </c>
      <c r="D62" s="26" t="s">
        <v>20</v>
      </c>
      <c r="E62" s="25">
        <v>14204.44</v>
      </c>
      <c r="F62" s="25">
        <f t="shared" ref="F62:F64" si="6">ROUND(C62*E62/100,0)</f>
        <v>394094</v>
      </c>
    </row>
    <row r="63" spans="1:7" ht="38.25">
      <c r="A63" s="4">
        <v>7</v>
      </c>
      <c r="B63" s="15" t="str">
        <f>[5]Estimate!$B$117:$R$117</f>
        <v>CC plain i/c placing compacting finishing &amp; curring complete i/c screening and washing of stone aggregate w/o shuttering (CSI NO:5 P-15) (1:4:8)</v>
      </c>
      <c r="C63" s="26">
        <v>2159.7199999999998</v>
      </c>
      <c r="D63" s="26" t="s">
        <v>20</v>
      </c>
      <c r="E63" s="25">
        <v>11288.75</v>
      </c>
      <c r="F63" s="25">
        <f t="shared" si="6"/>
        <v>243805</v>
      </c>
    </row>
    <row r="64" spans="1:7" ht="25.5">
      <c r="A64" s="4">
        <v>8</v>
      </c>
      <c r="B64" s="15" t="str">
        <f>[5]Estimate!$B$133:$R$133</f>
        <v>Pucca Brick work in foundation and plinth in cement sand mortar 1:6 (CSI No:4 P-20)</v>
      </c>
      <c r="C64" s="26">
        <v>672.75</v>
      </c>
      <c r="D64" s="26" t="s">
        <v>20</v>
      </c>
      <c r="E64" s="25">
        <v>11948.36</v>
      </c>
      <c r="F64" s="25">
        <f t="shared" si="6"/>
        <v>80383</v>
      </c>
    </row>
    <row r="65" spans="1:7" ht="25.5">
      <c r="A65" s="4">
        <v>9</v>
      </c>
      <c r="B65" s="15" t="str">
        <f>[5]Estimate!$B$144:$R$144</f>
        <v xml:space="preserve">Cement plaster 1:4 upto 12' height 1/2" thick  (CSI No:11 P-57) </v>
      </c>
      <c r="C65" s="26">
        <v>1209</v>
      </c>
      <c r="D65" s="26" t="s">
        <v>22</v>
      </c>
      <c r="E65" s="25">
        <v>2283.9299999999998</v>
      </c>
      <c r="F65" s="25">
        <f>ROUND(C65*E65/100,0)-1</f>
        <v>27612</v>
      </c>
    </row>
    <row r="66" spans="1:7" ht="51">
      <c r="A66" s="4">
        <v>10</v>
      </c>
      <c r="B66" s="18" t="str">
        <f>B45</f>
        <v>RCC work in roof slabs beams columns rafts lintels and other structural members laid in situ are precast laid in position etc complete in all respects ratio 1:2:4 {cement, sand, shingle 1/8" to 1/4"} (CSI     P-18)</v>
      </c>
      <c r="C66" s="26">
        <v>184.08</v>
      </c>
      <c r="D66" s="26" t="s">
        <v>15</v>
      </c>
      <c r="E66" s="25">
        <v>337</v>
      </c>
      <c r="F66" s="25">
        <f>ROUND(C66*E66,0)</f>
        <v>62035</v>
      </c>
    </row>
    <row r="67" spans="1:7" ht="51">
      <c r="A67" s="4">
        <v>11</v>
      </c>
      <c r="B67" s="18" t="str">
        <f>B44</f>
        <v>Fabrication of mild steel reinforcement for cement concrete i/c cutting bending laying in position making joints and fastening i/c cost of binding wire also includes removal of rust from bars (CSI NO.7 (a) P-19)</v>
      </c>
      <c r="C67" s="26">
        <v>7.39</v>
      </c>
      <c r="D67" s="26" t="s">
        <v>18</v>
      </c>
      <c r="E67" s="25">
        <v>5001.7</v>
      </c>
      <c r="F67" s="25">
        <f>ROUND(C67*E67,0)-1</f>
        <v>36962</v>
      </c>
    </row>
    <row r="68" spans="1:7" ht="114.75">
      <c r="A68" s="4">
        <v>12</v>
      </c>
      <c r="B68" s="18" t="str">
        <f>[6]Estimate!$B$3:$S$3</f>
        <v>Execavation for Pipe line intrenches and pits in soft soils i/c trimming and dressing sides to ture alignment and shape levlling of beds of trenches to correct level and grade cutting joint holes and disposal of surplus earth within a one chain as directed by Engineer incharge providing fence guards lights flags and temperary crossing for non vehicular traffic where ever requred lift upto 5 ft (1.52mm and lead upto one chain (30.5m)  (PHSI No.1 P-60)</v>
      </c>
      <c r="C68" s="25">
        <v>1400</v>
      </c>
      <c r="D68" s="26" t="s">
        <v>16</v>
      </c>
      <c r="E68" s="25">
        <v>3600</v>
      </c>
      <c r="F68" s="25">
        <f>ROUND(C68*E68/1000,0)</f>
        <v>5040</v>
      </c>
    </row>
    <row r="69" spans="1:7" ht="51">
      <c r="A69" s="4">
        <v>13</v>
      </c>
      <c r="B69" s="18" t="str">
        <f>[6]Estimate!$B$43:$R$43</f>
        <v>Providing R.C.C Pipe of A.S.T.M C-76-62 T/C-76-70 Class wall B and fixing in trenches i/c cutting fitting and jointing with rubber ring i/c testing withwater to syerfied Pressure(PHSI.No.1,P-17)</v>
      </c>
      <c r="C69" s="25">
        <v>80</v>
      </c>
      <c r="D69" s="26" t="s">
        <v>31</v>
      </c>
      <c r="E69" s="25">
        <v>412</v>
      </c>
      <c r="F69" s="25">
        <f>ROUND(C69*E69,0)</f>
        <v>32960</v>
      </c>
    </row>
    <row r="70" spans="1:7" ht="38.25">
      <c r="A70" s="4">
        <v>14</v>
      </c>
      <c r="B70" s="18" t="str">
        <f>[6]Estimate!$B$51:$R$51</f>
        <v>Refilling the execvated stuff in trenches 6" thick layer i/c watering ramming to full Compection etc complete (P.A.S.I No.24 P-77)</v>
      </c>
      <c r="C70" s="25">
        <v>1260</v>
      </c>
      <c r="D70" s="26" t="s">
        <v>16</v>
      </c>
      <c r="E70" s="25">
        <v>2760</v>
      </c>
      <c r="F70" s="25">
        <f>ROUND(C70*E70/1000,0)</f>
        <v>3478</v>
      </c>
    </row>
    <row r="71" spans="1:7" ht="20.25" customHeight="1">
      <c r="A71" s="47" t="s">
        <v>7</v>
      </c>
      <c r="B71" s="48"/>
      <c r="C71" s="48"/>
      <c r="D71" s="48"/>
      <c r="E71" s="49"/>
      <c r="F71" s="5">
        <f>SUM(F58:F70)</f>
        <v>1216017</v>
      </c>
      <c r="G71" s="20"/>
    </row>
    <row r="72" spans="1:7" ht="20.25" customHeight="1">
      <c r="A72" s="6"/>
      <c r="B72" s="6"/>
      <c r="C72" s="6"/>
      <c r="D72" s="6"/>
      <c r="E72" s="6"/>
      <c r="F72" s="33"/>
      <c r="G72" s="20"/>
    </row>
    <row r="73" spans="1:7" ht="20.25" customHeight="1">
      <c r="A73" s="6"/>
      <c r="B73" s="6"/>
      <c r="C73" s="6"/>
      <c r="D73" s="6"/>
      <c r="E73" s="6"/>
      <c r="F73" s="33"/>
      <c r="G73" s="20"/>
    </row>
    <row r="74" spans="1:7" ht="20.25" customHeight="1">
      <c r="A74" s="6"/>
      <c r="B74" s="6"/>
      <c r="C74" s="6"/>
      <c r="D74" s="6"/>
      <c r="E74" s="6"/>
      <c r="F74" s="33"/>
      <c r="G74" s="20"/>
    </row>
    <row r="75" spans="1:7" ht="20.25" customHeight="1">
      <c r="A75" s="6"/>
      <c r="B75" s="6"/>
      <c r="C75" s="6"/>
      <c r="D75" s="6"/>
      <c r="E75" s="6"/>
      <c r="F75" s="33"/>
      <c r="G75" s="20"/>
    </row>
    <row r="76" spans="1:7" ht="20.25" customHeight="1">
      <c r="A76" s="6"/>
      <c r="B76" s="6"/>
      <c r="C76" s="6"/>
      <c r="D76" s="6"/>
      <c r="E76" s="6"/>
      <c r="F76" s="33"/>
      <c r="G76" s="20"/>
    </row>
    <row r="77" spans="1:7" ht="20.25" customHeight="1">
      <c r="A77" s="6"/>
      <c r="B77" s="6"/>
      <c r="C77" s="6"/>
      <c r="D77" s="6"/>
      <c r="E77" s="6"/>
      <c r="F77" s="33"/>
      <c r="G77" s="20"/>
    </row>
    <row r="78" spans="1:7" ht="20.25" customHeight="1">
      <c r="A78" s="6"/>
      <c r="B78" s="6"/>
      <c r="C78" s="6"/>
      <c r="D78" s="6"/>
      <c r="E78" s="6"/>
      <c r="F78" s="33"/>
      <c r="G78" s="20"/>
    </row>
    <row r="79" spans="1:7" ht="20.25" customHeight="1">
      <c r="A79" s="6"/>
      <c r="B79" s="6"/>
      <c r="C79" s="6"/>
      <c r="D79" s="6"/>
      <c r="E79" s="6"/>
      <c r="F79" s="33"/>
      <c r="G79" s="20"/>
    </row>
    <row r="80" spans="1:7" ht="20.25" customHeight="1">
      <c r="A80" s="6"/>
      <c r="B80" s="6"/>
      <c r="C80" s="6"/>
      <c r="D80" s="6"/>
      <c r="E80" s="6"/>
      <c r="F80" s="33"/>
      <c r="G80" s="20"/>
    </row>
    <row r="81" spans="1:6" ht="21" customHeight="1">
      <c r="A81" s="45" t="s">
        <v>43</v>
      </c>
      <c r="B81" s="45"/>
      <c r="C81" s="45"/>
      <c r="D81" s="45"/>
      <c r="E81" s="45"/>
      <c r="F81" s="45"/>
    </row>
    <row r="82" spans="1:6" ht="24.75" customHeight="1">
      <c r="A82" s="46" t="s">
        <v>14</v>
      </c>
      <c r="B82" s="46"/>
      <c r="C82" s="46"/>
      <c r="D82" s="46"/>
      <c r="E82" s="46"/>
      <c r="F82" s="46"/>
    </row>
    <row r="83" spans="1:6" ht="15.75">
      <c r="A83" s="2" t="s">
        <v>1</v>
      </c>
      <c r="B83" s="2" t="s">
        <v>2</v>
      </c>
      <c r="C83" s="22" t="s">
        <v>3</v>
      </c>
      <c r="D83" s="22" t="s">
        <v>4</v>
      </c>
      <c r="E83" s="22" t="s">
        <v>5</v>
      </c>
      <c r="F83" s="22" t="s">
        <v>6</v>
      </c>
    </row>
    <row r="84" spans="1:6" ht="255" customHeight="1">
      <c r="A84" s="50">
        <v>1</v>
      </c>
      <c r="B84" s="52" t="s">
        <v>28</v>
      </c>
      <c r="C84" s="54">
        <v>1</v>
      </c>
      <c r="D84" s="54" t="s">
        <v>29</v>
      </c>
      <c r="E84" s="56">
        <v>264000</v>
      </c>
      <c r="F84" s="56">
        <f>ROUND(C84*E84,0)</f>
        <v>264000</v>
      </c>
    </row>
    <row r="85" spans="1:6" ht="46.5" customHeight="1">
      <c r="A85" s="51"/>
      <c r="B85" s="53"/>
      <c r="C85" s="55"/>
      <c r="D85" s="55"/>
      <c r="E85" s="57"/>
      <c r="F85" s="57"/>
    </row>
    <row r="86" spans="1:6" ht="66" customHeight="1">
      <c r="A86" s="4">
        <v>3</v>
      </c>
      <c r="B86" s="15" t="s">
        <v>30</v>
      </c>
      <c r="C86" s="25">
        <v>37</v>
      </c>
      <c r="D86" s="26" t="s">
        <v>31</v>
      </c>
      <c r="E86" s="25">
        <v>178</v>
      </c>
      <c r="F86" s="25">
        <f t="shared" ref="F86:F96" si="7">ROUND(C86*E86,0)</f>
        <v>6586</v>
      </c>
    </row>
    <row r="87" spans="1:6" ht="25.5">
      <c r="A87" s="4">
        <v>4</v>
      </c>
      <c r="B87" s="15" t="s">
        <v>32</v>
      </c>
      <c r="C87" s="26">
        <v>0.53</v>
      </c>
      <c r="D87" s="26" t="s">
        <v>18</v>
      </c>
      <c r="E87" s="25">
        <v>6096</v>
      </c>
      <c r="F87" s="25">
        <f t="shared" si="7"/>
        <v>3231</v>
      </c>
    </row>
    <row r="88" spans="1:6" ht="38.25">
      <c r="A88" s="4">
        <v>5</v>
      </c>
      <c r="B88" s="15" t="s">
        <v>33</v>
      </c>
      <c r="C88" s="26">
        <v>0.21</v>
      </c>
      <c r="D88" s="26" t="s">
        <v>18</v>
      </c>
      <c r="E88" s="25">
        <v>6096</v>
      </c>
      <c r="F88" s="25">
        <f t="shared" si="7"/>
        <v>1280</v>
      </c>
    </row>
    <row r="89" spans="1:6">
      <c r="A89" s="4">
        <v>6</v>
      </c>
      <c r="B89" s="15" t="s">
        <v>34</v>
      </c>
      <c r="C89" s="26">
        <v>4</v>
      </c>
      <c r="D89" s="26" t="s">
        <v>29</v>
      </c>
      <c r="E89" s="25">
        <v>500.89</v>
      </c>
      <c r="F89" s="25">
        <f t="shared" si="7"/>
        <v>2004</v>
      </c>
    </row>
    <row r="90" spans="1:6">
      <c r="A90" s="4">
        <v>7</v>
      </c>
      <c r="B90" s="15" t="s">
        <v>35</v>
      </c>
      <c r="C90" s="26">
        <v>8</v>
      </c>
      <c r="D90" s="26" t="s">
        <v>29</v>
      </c>
      <c r="E90" s="25">
        <v>675</v>
      </c>
      <c r="F90" s="25">
        <f t="shared" si="7"/>
        <v>5400</v>
      </c>
    </row>
    <row r="91" spans="1:6" ht="76.5">
      <c r="A91" s="4">
        <v>8</v>
      </c>
      <c r="B91" s="15" t="s">
        <v>36</v>
      </c>
      <c r="C91" s="26">
        <v>8</v>
      </c>
      <c r="D91" s="26" t="s">
        <v>31</v>
      </c>
      <c r="E91" s="25">
        <v>304.02</v>
      </c>
      <c r="F91" s="25">
        <f t="shared" si="7"/>
        <v>2432</v>
      </c>
    </row>
    <row r="92" spans="1:6" ht="25.5">
      <c r="A92" s="4">
        <v>9</v>
      </c>
      <c r="B92" s="15" t="s">
        <v>37</v>
      </c>
      <c r="C92" s="26">
        <v>1.05</v>
      </c>
      <c r="D92" s="26" t="s">
        <v>18</v>
      </c>
      <c r="E92" s="25">
        <v>6096</v>
      </c>
      <c r="F92" s="25">
        <f t="shared" si="7"/>
        <v>6401</v>
      </c>
    </row>
    <row r="93" spans="1:6">
      <c r="A93" s="4">
        <v>10</v>
      </c>
      <c r="B93" s="18" t="s">
        <v>38</v>
      </c>
      <c r="C93" s="26">
        <v>8</v>
      </c>
      <c r="D93" s="26" t="s">
        <v>29</v>
      </c>
      <c r="E93" s="25">
        <v>600</v>
      </c>
      <c r="F93" s="25">
        <f t="shared" si="7"/>
        <v>4800</v>
      </c>
    </row>
    <row r="94" spans="1:6" ht="25.5">
      <c r="A94" s="4">
        <v>11</v>
      </c>
      <c r="B94" s="18" t="s">
        <v>39</v>
      </c>
      <c r="C94" s="26">
        <v>1</v>
      </c>
      <c r="D94" s="26" t="s">
        <v>29</v>
      </c>
      <c r="E94" s="25">
        <v>4290</v>
      </c>
      <c r="F94" s="25">
        <f t="shared" si="7"/>
        <v>4290</v>
      </c>
    </row>
    <row r="95" spans="1:6" ht="25.5">
      <c r="A95" s="4">
        <v>12</v>
      </c>
      <c r="B95" s="18" t="s">
        <v>40</v>
      </c>
      <c r="C95" s="26">
        <v>2</v>
      </c>
      <c r="D95" s="26" t="s">
        <v>29</v>
      </c>
      <c r="E95" s="25">
        <v>1543.75</v>
      </c>
      <c r="F95" s="25">
        <f t="shared" si="7"/>
        <v>3088</v>
      </c>
    </row>
    <row r="96" spans="1:6" ht="25.5">
      <c r="A96" s="4">
        <v>13</v>
      </c>
      <c r="B96" s="18" t="s">
        <v>41</v>
      </c>
      <c r="C96" s="26">
        <v>1</v>
      </c>
      <c r="D96" s="26" t="s">
        <v>29</v>
      </c>
      <c r="E96" s="25">
        <v>731.25</v>
      </c>
      <c r="F96" s="25">
        <f t="shared" si="7"/>
        <v>731</v>
      </c>
    </row>
    <row r="97" spans="1:7" ht="63.75">
      <c r="A97" s="4">
        <v>14</v>
      </c>
      <c r="B97" s="18" t="s">
        <v>42</v>
      </c>
      <c r="C97" s="26">
        <v>14</v>
      </c>
      <c r="D97" s="26" t="s">
        <v>29</v>
      </c>
      <c r="E97" s="25">
        <v>499</v>
      </c>
      <c r="F97" s="25">
        <f t="shared" ref="F97" si="8">ROUND(C97*E97,0)</f>
        <v>6986</v>
      </c>
    </row>
    <row r="98" spans="1:7" ht="20.25" customHeight="1">
      <c r="A98" s="47" t="s">
        <v>7</v>
      </c>
      <c r="B98" s="48"/>
      <c r="C98" s="48"/>
      <c r="D98" s="48"/>
      <c r="E98" s="49"/>
      <c r="F98" s="5">
        <f>SUM(F84:F97)</f>
        <v>311229</v>
      </c>
      <c r="G98" s="20"/>
    </row>
    <row r="99" spans="1:7">
      <c r="A99" s="6"/>
      <c r="B99" s="6"/>
      <c r="C99" s="6"/>
      <c r="D99" s="6"/>
      <c r="E99" s="6"/>
      <c r="F99" s="33"/>
      <c r="G99" s="20"/>
    </row>
    <row r="100" spans="1:7">
      <c r="A100" s="6"/>
      <c r="B100" s="6"/>
      <c r="C100" s="6"/>
      <c r="D100" s="6"/>
      <c r="E100" s="6"/>
      <c r="F100" s="33"/>
      <c r="G100" s="20"/>
    </row>
    <row r="101" spans="1:7">
      <c r="A101" s="6"/>
      <c r="B101" s="6"/>
      <c r="C101" s="6"/>
      <c r="D101" s="6"/>
      <c r="E101" s="6"/>
      <c r="F101" s="33"/>
      <c r="G101" s="20"/>
    </row>
    <row r="102" spans="1:7" ht="38.25">
      <c r="A102" s="64" t="s">
        <v>69</v>
      </c>
      <c r="B102" s="64" t="s">
        <v>70</v>
      </c>
      <c r="C102" s="65" t="s">
        <v>71</v>
      </c>
      <c r="D102" s="65" t="s">
        <v>72</v>
      </c>
      <c r="E102" s="64" t="s">
        <v>73</v>
      </c>
      <c r="F102" s="63"/>
      <c r="G102" s="20"/>
    </row>
    <row r="103" spans="1:7">
      <c r="A103" s="66"/>
      <c r="B103" s="67" t="s">
        <v>84</v>
      </c>
      <c r="C103" s="82">
        <v>41829</v>
      </c>
      <c r="D103" s="82">
        <v>269400</v>
      </c>
      <c r="E103" s="82">
        <f>C103+D103</f>
        <v>311229</v>
      </c>
      <c r="F103" s="33"/>
      <c r="G103" s="20"/>
    </row>
    <row r="104" spans="1:7">
      <c r="A104" s="66"/>
      <c r="B104" s="66" t="s">
        <v>73</v>
      </c>
      <c r="C104" s="82">
        <v>41829</v>
      </c>
      <c r="D104" s="82">
        <v>269400</v>
      </c>
      <c r="E104" s="82">
        <f>C104+D104</f>
        <v>311229</v>
      </c>
      <c r="F104" s="33"/>
      <c r="G104" s="20"/>
    </row>
    <row r="105" spans="1:7">
      <c r="A105" s="6"/>
      <c r="B105" s="6"/>
      <c r="C105" s="6"/>
      <c r="D105" s="6"/>
      <c r="E105" s="6"/>
      <c r="F105" s="33"/>
      <c r="G105" s="20"/>
    </row>
    <row r="106" spans="1:7" ht="15.75">
      <c r="A106" s="45" t="s">
        <v>46</v>
      </c>
      <c r="B106" s="45"/>
      <c r="C106" s="45"/>
      <c r="D106" s="45"/>
      <c r="E106" s="45"/>
      <c r="F106" s="45"/>
    </row>
    <row r="107" spans="1:7">
      <c r="A107" s="46" t="s">
        <v>14</v>
      </c>
      <c r="B107" s="46"/>
      <c r="C107" s="46"/>
      <c r="D107" s="46"/>
      <c r="E107" s="46"/>
      <c r="F107" s="46"/>
    </row>
    <row r="108" spans="1:7" ht="15.75">
      <c r="A108" s="2" t="s">
        <v>1</v>
      </c>
      <c r="B108" s="2" t="s">
        <v>2</v>
      </c>
      <c r="C108" s="22" t="s">
        <v>3</v>
      </c>
      <c r="D108" s="22" t="s">
        <v>4</v>
      </c>
      <c r="E108" s="22" t="s">
        <v>5</v>
      </c>
      <c r="F108" s="22" t="s">
        <v>6</v>
      </c>
    </row>
    <row r="109" spans="1:7" ht="255" customHeight="1">
      <c r="A109" s="50">
        <v>1</v>
      </c>
      <c r="B109" s="52" t="s">
        <v>44</v>
      </c>
      <c r="C109" s="54">
        <v>1</v>
      </c>
      <c r="D109" s="54" t="s">
        <v>29</v>
      </c>
      <c r="E109" s="56">
        <v>285000</v>
      </c>
      <c r="F109" s="56">
        <f>ROUND(C109*E109,0)</f>
        <v>285000</v>
      </c>
    </row>
    <row r="110" spans="1:7" ht="47.25" customHeight="1">
      <c r="A110" s="51"/>
      <c r="B110" s="53"/>
      <c r="C110" s="55"/>
      <c r="D110" s="55"/>
      <c r="E110" s="57"/>
      <c r="F110" s="57"/>
    </row>
    <row r="111" spans="1:7" ht="63.75">
      <c r="A111" s="4">
        <v>3</v>
      </c>
      <c r="B111" s="15" t="s">
        <v>30</v>
      </c>
      <c r="C111" s="25">
        <v>40</v>
      </c>
      <c r="D111" s="26" t="s">
        <v>31</v>
      </c>
      <c r="E111" s="25">
        <v>178</v>
      </c>
      <c r="F111" s="25">
        <f t="shared" ref="F111:F121" si="9">ROUND(C111*E111,0)</f>
        <v>7120</v>
      </c>
    </row>
    <row r="112" spans="1:7" ht="25.5">
      <c r="A112" s="4">
        <v>4</v>
      </c>
      <c r="B112" s="15" t="s">
        <v>32</v>
      </c>
      <c r="C112" s="26">
        <v>0.91</v>
      </c>
      <c r="D112" s="26" t="s">
        <v>18</v>
      </c>
      <c r="E112" s="25">
        <v>6096</v>
      </c>
      <c r="F112" s="25">
        <f t="shared" si="9"/>
        <v>5547</v>
      </c>
    </row>
    <row r="113" spans="1:7" ht="38.25">
      <c r="A113" s="4">
        <v>5</v>
      </c>
      <c r="B113" s="15" t="s">
        <v>33</v>
      </c>
      <c r="C113" s="26">
        <v>0.41</v>
      </c>
      <c r="D113" s="26" t="s">
        <v>18</v>
      </c>
      <c r="E113" s="25">
        <v>6096</v>
      </c>
      <c r="F113" s="25">
        <f t="shared" si="9"/>
        <v>2499</v>
      </c>
    </row>
    <row r="114" spans="1:7" ht="76.5">
      <c r="A114" s="4">
        <v>6</v>
      </c>
      <c r="B114" s="15" t="s">
        <v>36</v>
      </c>
      <c r="C114" s="26">
        <v>16</v>
      </c>
      <c r="D114" s="26" t="s">
        <v>31</v>
      </c>
      <c r="E114" s="25">
        <v>304.02</v>
      </c>
      <c r="F114" s="25">
        <f t="shared" si="9"/>
        <v>4864</v>
      </c>
    </row>
    <row r="115" spans="1:7">
      <c r="A115" s="4">
        <v>8</v>
      </c>
      <c r="B115" s="15" t="s">
        <v>35</v>
      </c>
      <c r="C115" s="26">
        <v>13</v>
      </c>
      <c r="D115" s="26" t="s">
        <v>29</v>
      </c>
      <c r="E115" s="25">
        <v>675</v>
      </c>
      <c r="F115" s="25">
        <f>ROUND(C115*E115,0)</f>
        <v>8775</v>
      </c>
    </row>
    <row r="116" spans="1:7" ht="25.5">
      <c r="A116" s="4">
        <v>9</v>
      </c>
      <c r="B116" s="15" t="s">
        <v>37</v>
      </c>
      <c r="C116" s="26">
        <v>0.13</v>
      </c>
      <c r="D116" s="26" t="s">
        <v>18</v>
      </c>
      <c r="E116" s="25">
        <v>6096</v>
      </c>
      <c r="F116" s="25">
        <f t="shared" si="9"/>
        <v>792</v>
      </c>
    </row>
    <row r="117" spans="1:7">
      <c r="A117" s="4">
        <v>10</v>
      </c>
      <c r="B117" s="18" t="s">
        <v>38</v>
      </c>
      <c r="C117" s="26">
        <v>13</v>
      </c>
      <c r="D117" s="26" t="s">
        <v>29</v>
      </c>
      <c r="E117" s="25">
        <v>600</v>
      </c>
      <c r="F117" s="25">
        <f t="shared" si="9"/>
        <v>7800</v>
      </c>
    </row>
    <row r="118" spans="1:7" ht="25.5">
      <c r="A118" s="4">
        <v>11</v>
      </c>
      <c r="B118" s="18" t="s">
        <v>39</v>
      </c>
      <c r="C118" s="26">
        <v>2</v>
      </c>
      <c r="D118" s="26" t="s">
        <v>29</v>
      </c>
      <c r="E118" s="25">
        <v>4290</v>
      </c>
      <c r="F118" s="25">
        <f t="shared" si="9"/>
        <v>8580</v>
      </c>
    </row>
    <row r="119" spans="1:7" ht="25.5">
      <c r="A119" s="4">
        <v>12</v>
      </c>
      <c r="B119" s="18" t="s">
        <v>40</v>
      </c>
      <c r="C119" s="26">
        <v>2</v>
      </c>
      <c r="D119" s="26" t="s">
        <v>29</v>
      </c>
      <c r="E119" s="25">
        <v>1543.75</v>
      </c>
      <c r="F119" s="25">
        <f t="shared" si="9"/>
        <v>3088</v>
      </c>
    </row>
    <row r="120" spans="1:7" ht="25.5">
      <c r="A120" s="4">
        <v>13</v>
      </c>
      <c r="B120" s="18" t="s">
        <v>41</v>
      </c>
      <c r="C120" s="26">
        <v>2</v>
      </c>
      <c r="D120" s="26" t="s">
        <v>29</v>
      </c>
      <c r="E120" s="25">
        <v>731.25</v>
      </c>
      <c r="F120" s="25">
        <f t="shared" si="9"/>
        <v>1463</v>
      </c>
    </row>
    <row r="121" spans="1:7" ht="63.75">
      <c r="A121" s="4">
        <v>14</v>
      </c>
      <c r="B121" s="18" t="s">
        <v>42</v>
      </c>
      <c r="C121" s="26">
        <v>14</v>
      </c>
      <c r="D121" s="26" t="s">
        <v>29</v>
      </c>
      <c r="E121" s="25">
        <v>499</v>
      </c>
      <c r="F121" s="25">
        <f t="shared" si="9"/>
        <v>6986</v>
      </c>
    </row>
    <row r="122" spans="1:7">
      <c r="A122" s="27">
        <v>7</v>
      </c>
      <c r="B122" s="28" t="s">
        <v>34</v>
      </c>
      <c r="C122" s="26">
        <v>13</v>
      </c>
      <c r="D122" s="26" t="s">
        <v>29</v>
      </c>
      <c r="E122" s="25">
        <v>500.89</v>
      </c>
      <c r="F122" s="25">
        <f>ROUND(C122*E122,0)</f>
        <v>6512</v>
      </c>
    </row>
    <row r="123" spans="1:7" ht="20.25" customHeight="1">
      <c r="A123" s="47" t="s">
        <v>7</v>
      </c>
      <c r="B123" s="48"/>
      <c r="C123" s="48"/>
      <c r="D123" s="48"/>
      <c r="E123" s="49"/>
      <c r="F123" s="5">
        <f>SUM(F109:F122)</f>
        <v>349026</v>
      </c>
      <c r="G123" s="20"/>
    </row>
    <row r="124" spans="1:7" ht="20.25" customHeight="1">
      <c r="A124" s="37"/>
      <c r="B124" s="38"/>
      <c r="C124" s="38"/>
      <c r="D124" s="38"/>
      <c r="E124" s="39"/>
      <c r="F124" s="33"/>
      <c r="G124" s="20"/>
    </row>
    <row r="125" spans="1:7" ht="38.25">
      <c r="A125" s="64" t="s">
        <v>69</v>
      </c>
      <c r="B125" s="64" t="s">
        <v>70</v>
      </c>
      <c r="C125" s="65" t="s">
        <v>71</v>
      </c>
      <c r="D125" s="65" t="s">
        <v>72</v>
      </c>
      <c r="E125" s="64" t="s">
        <v>73</v>
      </c>
      <c r="F125" s="63"/>
      <c r="G125" s="20"/>
    </row>
    <row r="126" spans="1:7">
      <c r="A126" s="66"/>
      <c r="B126" s="67" t="s">
        <v>74</v>
      </c>
      <c r="C126" s="82">
        <v>55251</v>
      </c>
      <c r="D126" s="82">
        <v>293775</v>
      </c>
      <c r="E126" s="82">
        <f>C126+D126</f>
        <v>349026</v>
      </c>
      <c r="F126" s="33"/>
      <c r="G126" s="20"/>
    </row>
    <row r="127" spans="1:7">
      <c r="A127" s="66"/>
      <c r="B127" s="66" t="s">
        <v>73</v>
      </c>
      <c r="C127" s="82">
        <f>C126</f>
        <v>55251</v>
      </c>
      <c r="D127" s="82">
        <f>D126</f>
        <v>293775</v>
      </c>
      <c r="E127" s="82">
        <f>C127+D127</f>
        <v>349026</v>
      </c>
      <c r="F127" s="33"/>
      <c r="G127" s="20"/>
    </row>
    <row r="128" spans="1:7" ht="20.25" customHeight="1">
      <c r="A128" s="6"/>
      <c r="B128" s="6"/>
      <c r="C128" s="6"/>
      <c r="D128" s="6"/>
      <c r="E128" s="6"/>
      <c r="F128" s="33"/>
      <c r="G128" s="20"/>
    </row>
    <row r="129" spans="1:7" ht="20.25" customHeight="1">
      <c r="A129" s="6"/>
      <c r="B129" s="6"/>
      <c r="C129" s="6"/>
      <c r="D129" s="6"/>
      <c r="E129" s="6"/>
      <c r="F129" s="33"/>
      <c r="G129" s="20"/>
    </row>
    <row r="130" spans="1:7" ht="15.75">
      <c r="A130" s="45" t="s">
        <v>45</v>
      </c>
      <c r="B130" s="45"/>
      <c r="C130" s="45"/>
      <c r="D130" s="45"/>
      <c r="E130" s="45"/>
      <c r="F130" s="45"/>
    </row>
    <row r="131" spans="1:7">
      <c r="A131" s="46" t="s">
        <v>14</v>
      </c>
      <c r="B131" s="46"/>
      <c r="C131" s="46"/>
      <c r="D131" s="46"/>
      <c r="E131" s="46"/>
      <c r="F131" s="46"/>
    </row>
    <row r="132" spans="1:7" ht="15.75">
      <c r="A132" s="2" t="s">
        <v>1</v>
      </c>
      <c r="B132" s="2" t="s">
        <v>2</v>
      </c>
      <c r="C132" s="22" t="s">
        <v>3</v>
      </c>
      <c r="D132" s="22" t="s">
        <v>4</v>
      </c>
      <c r="E132" s="22" t="s">
        <v>5</v>
      </c>
      <c r="F132" s="22" t="s">
        <v>6</v>
      </c>
    </row>
    <row r="133" spans="1:7" ht="186" customHeight="1">
      <c r="A133" s="19">
        <v>1</v>
      </c>
      <c r="B133" s="21" t="s">
        <v>47</v>
      </c>
      <c r="C133" s="23">
        <v>1</v>
      </c>
      <c r="D133" s="23" t="s">
        <v>29</v>
      </c>
      <c r="E133" s="24">
        <v>216400</v>
      </c>
      <c r="F133" s="24">
        <f>ROUND(C133*E133,0)</f>
        <v>216400</v>
      </c>
    </row>
    <row r="134" spans="1:7" ht="20.25" customHeight="1">
      <c r="A134" s="47" t="s">
        <v>7</v>
      </c>
      <c r="B134" s="48"/>
      <c r="C134" s="48"/>
      <c r="D134" s="48"/>
      <c r="E134" s="49"/>
      <c r="F134" s="5">
        <f>SUM(F133:F133)</f>
        <v>216400</v>
      </c>
      <c r="G134" s="20"/>
    </row>
    <row r="135" spans="1:7" ht="20.25" customHeight="1">
      <c r="A135" s="37"/>
      <c r="B135" s="38"/>
      <c r="C135" s="38"/>
      <c r="D135" s="38"/>
      <c r="E135" s="39"/>
      <c r="F135" s="33"/>
      <c r="G135" s="20"/>
    </row>
    <row r="136" spans="1:7" ht="38.25">
      <c r="A136" s="64" t="s">
        <v>69</v>
      </c>
      <c r="B136" s="64" t="s">
        <v>70</v>
      </c>
      <c r="C136" s="65" t="s">
        <v>71</v>
      </c>
      <c r="D136" s="65" t="s">
        <v>72</v>
      </c>
      <c r="E136" s="64" t="s">
        <v>73</v>
      </c>
      <c r="F136" s="63"/>
      <c r="G136" s="20"/>
    </row>
    <row r="137" spans="1:7">
      <c r="A137" s="66"/>
      <c r="B137" s="67" t="s">
        <v>75</v>
      </c>
      <c r="C137" s="68" t="s">
        <v>76</v>
      </c>
      <c r="D137" s="82">
        <v>216400</v>
      </c>
      <c r="E137" s="82">
        <f>D137</f>
        <v>216400</v>
      </c>
      <c r="F137" s="33"/>
      <c r="G137" s="20"/>
    </row>
    <row r="138" spans="1:7">
      <c r="A138" s="66"/>
      <c r="B138" s="66" t="s">
        <v>73</v>
      </c>
      <c r="C138" s="66" t="str">
        <f>C137</f>
        <v>-</v>
      </c>
      <c r="D138" s="82">
        <f>D137</f>
        <v>216400</v>
      </c>
      <c r="E138" s="82">
        <f>E137</f>
        <v>216400</v>
      </c>
      <c r="F138" s="33"/>
      <c r="G138" s="20"/>
    </row>
    <row r="139" spans="1:7">
      <c r="A139" s="6"/>
      <c r="B139" s="6"/>
      <c r="C139" s="6"/>
      <c r="D139" s="6"/>
      <c r="E139" s="6"/>
      <c r="F139" s="33"/>
      <c r="G139" s="20"/>
    </row>
    <row r="140" spans="1:7" ht="15.75">
      <c r="A140" s="45" t="s">
        <v>50</v>
      </c>
      <c r="B140" s="45"/>
      <c r="C140" s="45"/>
      <c r="D140" s="45"/>
      <c r="E140" s="45"/>
      <c r="F140" s="45"/>
    </row>
    <row r="141" spans="1:7">
      <c r="A141" s="46" t="s">
        <v>14</v>
      </c>
      <c r="B141" s="46"/>
      <c r="C141" s="46"/>
      <c r="D141" s="46"/>
      <c r="E141" s="46"/>
      <c r="F141" s="46"/>
    </row>
    <row r="142" spans="1:7" ht="15.75">
      <c r="A142" s="2" t="s">
        <v>1</v>
      </c>
      <c r="B142" s="2" t="s">
        <v>2</v>
      </c>
      <c r="C142" s="22" t="s">
        <v>3</v>
      </c>
      <c r="D142" s="22" t="s">
        <v>4</v>
      </c>
      <c r="E142" s="22" t="s">
        <v>5</v>
      </c>
      <c r="F142" s="22" t="s">
        <v>6</v>
      </c>
    </row>
    <row r="143" spans="1:7" ht="114.75">
      <c r="A143" s="4">
        <v>1</v>
      </c>
      <c r="B143" s="15" t="s">
        <v>51</v>
      </c>
      <c r="C143" s="26">
        <v>48000</v>
      </c>
      <c r="D143" s="26" t="s">
        <v>48</v>
      </c>
      <c r="E143" s="25">
        <v>3600</v>
      </c>
      <c r="F143" s="25">
        <f>ROUND(C143*E143/1000,0)</f>
        <v>172800</v>
      </c>
    </row>
    <row r="144" spans="1:7" ht="63.75">
      <c r="A144" s="50">
        <v>2</v>
      </c>
      <c r="B144" s="15" t="s">
        <v>52</v>
      </c>
      <c r="C144" s="26"/>
      <c r="D144" s="26"/>
      <c r="E144" s="25"/>
      <c r="F144" s="25"/>
    </row>
    <row r="145" spans="1:6">
      <c r="A145" s="51"/>
      <c r="B145" s="15" t="s">
        <v>53</v>
      </c>
      <c r="C145" s="26">
        <v>4000</v>
      </c>
      <c r="D145" s="26" t="s">
        <v>31</v>
      </c>
      <c r="E145" s="25">
        <v>224</v>
      </c>
      <c r="F145" s="25">
        <f>ROUND(C145*E145,0)</f>
        <v>896000</v>
      </c>
    </row>
    <row r="146" spans="1:6">
      <c r="A146" s="50">
        <v>3</v>
      </c>
      <c r="B146" s="30" t="s">
        <v>54</v>
      </c>
      <c r="C146" s="26"/>
      <c r="D146" s="26"/>
      <c r="E146" s="25"/>
      <c r="F146" s="25"/>
    </row>
    <row r="147" spans="1:6">
      <c r="A147" s="51"/>
      <c r="B147" s="15" t="s">
        <v>53</v>
      </c>
      <c r="C147" s="26">
        <v>2</v>
      </c>
      <c r="D147" s="26" t="s">
        <v>29</v>
      </c>
      <c r="E147" s="25">
        <v>1655</v>
      </c>
      <c r="F147" s="25">
        <f>ROUND(C147*E147,0)</f>
        <v>3310</v>
      </c>
    </row>
    <row r="148" spans="1:6">
      <c r="A148" s="50">
        <v>4</v>
      </c>
      <c r="B148" s="30" t="s">
        <v>55</v>
      </c>
      <c r="C148" s="26"/>
      <c r="D148" s="26"/>
      <c r="E148" s="25"/>
      <c r="F148" s="25"/>
    </row>
    <row r="149" spans="1:6">
      <c r="A149" s="51"/>
      <c r="B149" s="15" t="s">
        <v>53</v>
      </c>
      <c r="C149" s="26">
        <v>2</v>
      </c>
      <c r="D149" s="26" t="s">
        <v>29</v>
      </c>
      <c r="E149" s="25">
        <v>1986</v>
      </c>
      <c r="F149" s="25">
        <f>ROUND(C149*E149,0)</f>
        <v>3972</v>
      </c>
    </row>
    <row r="150" spans="1:6">
      <c r="A150" s="50">
        <v>5</v>
      </c>
      <c r="B150" s="31" t="s">
        <v>56</v>
      </c>
      <c r="C150" s="25"/>
      <c r="D150" s="26"/>
      <c r="E150" s="25"/>
      <c r="F150" s="25"/>
    </row>
    <row r="151" spans="1:6">
      <c r="A151" s="51"/>
      <c r="B151" s="15" t="s">
        <v>53</v>
      </c>
      <c r="C151" s="26">
        <v>10</v>
      </c>
      <c r="D151" s="26" t="s">
        <v>29</v>
      </c>
      <c r="E151" s="25">
        <v>1000</v>
      </c>
      <c r="F151" s="25">
        <f>ROUND(C151*E151,0)</f>
        <v>10000</v>
      </c>
    </row>
    <row r="152" spans="1:6" ht="51">
      <c r="A152" s="50">
        <v>6</v>
      </c>
      <c r="B152" s="15" t="s">
        <v>60</v>
      </c>
      <c r="C152" s="26"/>
      <c r="D152" s="26"/>
      <c r="E152" s="25"/>
      <c r="F152" s="25"/>
    </row>
    <row r="153" spans="1:6">
      <c r="A153" s="58"/>
      <c r="B153" s="15" t="s">
        <v>61</v>
      </c>
      <c r="C153" s="26">
        <v>3000</v>
      </c>
      <c r="D153" s="26" t="s">
        <v>31</v>
      </c>
      <c r="E153" s="25">
        <v>90</v>
      </c>
      <c r="F153" s="25">
        <f>ROUND(C153*E153,0)</f>
        <v>270000</v>
      </c>
    </row>
    <row r="154" spans="1:6">
      <c r="A154" s="51"/>
      <c r="B154" s="15" t="s">
        <v>62</v>
      </c>
      <c r="C154" s="26">
        <v>1000</v>
      </c>
      <c r="D154" s="26" t="s">
        <v>31</v>
      </c>
      <c r="E154" s="25">
        <v>137</v>
      </c>
      <c r="F154" s="25">
        <f>ROUND(C154*E154,0)</f>
        <v>137000</v>
      </c>
    </row>
    <row r="155" spans="1:6">
      <c r="A155" s="50">
        <v>7</v>
      </c>
      <c r="B155" s="30" t="s">
        <v>63</v>
      </c>
      <c r="C155" s="26"/>
      <c r="D155" s="26"/>
      <c r="E155" s="25"/>
      <c r="F155" s="25"/>
    </row>
    <row r="156" spans="1:6">
      <c r="A156" s="58"/>
      <c r="B156" s="15" t="s">
        <v>61</v>
      </c>
      <c r="C156" s="26">
        <v>6</v>
      </c>
      <c r="D156" s="26" t="s">
        <v>29</v>
      </c>
      <c r="E156" s="25">
        <v>731</v>
      </c>
      <c r="F156" s="25">
        <f>ROUND(C156*E156,0)</f>
        <v>4386</v>
      </c>
    </row>
    <row r="157" spans="1:6">
      <c r="A157" s="51"/>
      <c r="B157" s="15" t="s">
        <v>62</v>
      </c>
      <c r="C157" s="26">
        <v>2</v>
      </c>
      <c r="D157" s="26" t="s">
        <v>29</v>
      </c>
      <c r="E157" s="25">
        <v>956</v>
      </c>
      <c r="F157" s="25">
        <f>ROUND(C157*E157,0)</f>
        <v>1912</v>
      </c>
    </row>
    <row r="158" spans="1:6">
      <c r="A158" s="50">
        <v>8</v>
      </c>
      <c r="B158" s="30" t="s">
        <v>64</v>
      </c>
      <c r="C158" s="26"/>
      <c r="D158" s="26"/>
      <c r="E158" s="25"/>
      <c r="F158" s="25"/>
    </row>
    <row r="159" spans="1:6">
      <c r="A159" s="58"/>
      <c r="B159" s="15" t="s">
        <v>61</v>
      </c>
      <c r="C159" s="26">
        <v>6</v>
      </c>
      <c r="D159" s="26" t="s">
        <v>29</v>
      </c>
      <c r="E159" s="25">
        <v>900</v>
      </c>
      <c r="F159" s="25">
        <f>ROUND(C159*E159,0)</f>
        <v>5400</v>
      </c>
    </row>
    <row r="160" spans="1:6">
      <c r="A160" s="51"/>
      <c r="B160" s="15" t="s">
        <v>62</v>
      </c>
      <c r="C160" s="26">
        <v>2</v>
      </c>
      <c r="D160" s="26" t="s">
        <v>29</v>
      </c>
      <c r="E160" s="25">
        <v>1181</v>
      </c>
      <c r="F160" s="25">
        <f>ROUND(C160*E160,0)</f>
        <v>2362</v>
      </c>
    </row>
    <row r="161" spans="1:7">
      <c r="A161" s="50">
        <v>9</v>
      </c>
      <c r="B161" s="30" t="s">
        <v>65</v>
      </c>
      <c r="C161" s="26"/>
      <c r="D161" s="26"/>
      <c r="E161" s="25"/>
      <c r="F161" s="25"/>
    </row>
    <row r="162" spans="1:7">
      <c r="A162" s="58"/>
      <c r="B162" s="15" t="s">
        <v>61</v>
      </c>
      <c r="C162" s="26">
        <v>12</v>
      </c>
      <c r="D162" s="26" t="s">
        <v>29</v>
      </c>
      <c r="E162" s="25">
        <v>405</v>
      </c>
      <c r="F162" s="25">
        <f>ROUND(C162*E162,0)</f>
        <v>4860</v>
      </c>
    </row>
    <row r="163" spans="1:7">
      <c r="A163" s="51"/>
      <c r="B163" s="15" t="s">
        <v>62</v>
      </c>
      <c r="C163" s="26">
        <v>4</v>
      </c>
      <c r="D163" s="26" t="s">
        <v>29</v>
      </c>
      <c r="E163" s="25">
        <v>1125</v>
      </c>
      <c r="F163" s="25">
        <f>ROUND(C163*E163,0)</f>
        <v>4500</v>
      </c>
    </row>
    <row r="164" spans="1:7" ht="51">
      <c r="A164" s="50">
        <v>10</v>
      </c>
      <c r="B164" s="15" t="s">
        <v>66</v>
      </c>
      <c r="C164" s="26"/>
      <c r="D164" s="26"/>
      <c r="E164" s="25"/>
      <c r="F164" s="25"/>
    </row>
    <row r="165" spans="1:7">
      <c r="A165" s="58"/>
      <c r="B165" s="15" t="s">
        <v>61</v>
      </c>
      <c r="C165" s="26">
        <v>12</v>
      </c>
      <c r="D165" s="26" t="s">
        <v>29</v>
      </c>
      <c r="E165" s="25">
        <v>59</v>
      </c>
      <c r="F165" s="25">
        <f>ROUND(C165*E165,0)</f>
        <v>708</v>
      </c>
    </row>
    <row r="166" spans="1:7">
      <c r="A166" s="51"/>
      <c r="B166" s="15" t="s">
        <v>62</v>
      </c>
      <c r="C166" s="26">
        <v>4</v>
      </c>
      <c r="D166" s="26" t="s">
        <v>29</v>
      </c>
      <c r="E166" s="25">
        <v>70</v>
      </c>
      <c r="F166" s="25">
        <f>ROUND(C166*E166,0)</f>
        <v>280</v>
      </c>
    </row>
    <row r="167" spans="1:7" ht="38.25">
      <c r="A167" s="4"/>
      <c r="B167" s="15" t="s">
        <v>67</v>
      </c>
      <c r="C167" s="26">
        <f>C143*90/100</f>
        <v>43200</v>
      </c>
      <c r="D167" s="26" t="s">
        <v>16</v>
      </c>
      <c r="E167" s="25">
        <v>2760</v>
      </c>
      <c r="F167" s="25">
        <f>ROUND(C167*E167/1000,0)</f>
        <v>119232</v>
      </c>
    </row>
    <row r="168" spans="1:7" ht="20.25" customHeight="1">
      <c r="A168" s="47" t="s">
        <v>7</v>
      </c>
      <c r="B168" s="48"/>
      <c r="C168" s="48"/>
      <c r="D168" s="48"/>
      <c r="E168" s="49"/>
      <c r="F168" s="5">
        <f>SUM(F143:F167)</f>
        <v>1636722</v>
      </c>
      <c r="G168" s="20"/>
    </row>
    <row r="174" spans="1:7">
      <c r="A174" s="12"/>
      <c r="B174" s="13"/>
      <c r="C174" s="13"/>
      <c r="D174" s="13"/>
      <c r="E174" s="13"/>
      <c r="F174" s="13"/>
    </row>
    <row r="175" spans="1:7">
      <c r="A175" s="12"/>
      <c r="B175" s="13"/>
      <c r="C175" s="13"/>
      <c r="D175" s="13"/>
      <c r="E175" s="13"/>
      <c r="F175" s="13"/>
    </row>
    <row r="176" spans="1:7">
      <c r="A176" s="12"/>
    </row>
    <row r="177" spans="1:17">
      <c r="A177" s="12"/>
      <c r="B177" s="14" t="s">
        <v>13</v>
      </c>
      <c r="C177" s="43" t="str">
        <f>+[1]Measurement!C26</f>
        <v>Executive Engineer</v>
      </c>
      <c r="D177" s="43"/>
      <c r="E177" s="43"/>
      <c r="F177" s="43"/>
      <c r="J177" s="10"/>
      <c r="K177" s="10"/>
      <c r="L177" s="10"/>
      <c r="M177" s="10"/>
      <c r="N177" s="10"/>
      <c r="O177" s="10"/>
      <c r="P177" s="10"/>
      <c r="Q177" s="10"/>
    </row>
    <row r="178" spans="1:17">
      <c r="A178" s="12"/>
      <c r="C178" s="43" t="str">
        <f>+[1]Measurement!C27</f>
        <v>Public Health Engg: Division</v>
      </c>
      <c r="D178" s="43"/>
      <c r="E178" s="43"/>
      <c r="F178" s="43"/>
      <c r="J178" s="10"/>
      <c r="K178" s="10"/>
      <c r="L178" s="10"/>
      <c r="M178" s="10"/>
      <c r="N178" s="10"/>
      <c r="O178" s="10"/>
      <c r="P178" s="10"/>
      <c r="Q178" s="10"/>
    </row>
    <row r="179" spans="1:17">
      <c r="A179" s="12"/>
      <c r="C179" s="43" t="str">
        <f>+[1]Measurement!C28</f>
        <v>Jacobabad</v>
      </c>
      <c r="D179" s="43"/>
      <c r="E179" s="43"/>
      <c r="F179" s="43"/>
      <c r="J179" s="10"/>
      <c r="K179" s="10"/>
      <c r="L179" s="10"/>
      <c r="M179" s="10"/>
      <c r="N179" s="10"/>
      <c r="O179" s="10"/>
      <c r="P179" s="10"/>
      <c r="Q179" s="10"/>
    </row>
    <row r="204" spans="1:6" ht="25.5" customHeight="1">
      <c r="A204" s="76"/>
      <c r="B204" s="76"/>
      <c r="C204" s="76"/>
      <c r="D204" s="76"/>
      <c r="E204" s="42" t="s">
        <v>80</v>
      </c>
      <c r="F204" s="42"/>
    </row>
    <row r="205" spans="1:6" ht="25.5" customHeight="1">
      <c r="A205" s="42" t="s">
        <v>81</v>
      </c>
      <c r="B205" s="42"/>
      <c r="C205" s="42"/>
      <c r="D205" s="42"/>
      <c r="E205" s="42"/>
      <c r="F205" s="42"/>
    </row>
    <row r="206" spans="1:6" ht="55.5" customHeight="1">
      <c r="A206" s="40"/>
      <c r="B206" s="40" t="s">
        <v>82</v>
      </c>
      <c r="C206" s="78" t="s">
        <v>83</v>
      </c>
      <c r="D206" s="78"/>
      <c r="E206" s="78"/>
      <c r="F206" s="78"/>
    </row>
    <row r="207" spans="1:6" ht="55.5" customHeight="1">
      <c r="A207" s="40"/>
      <c r="B207" s="40"/>
      <c r="C207" s="79"/>
      <c r="D207" s="79"/>
      <c r="E207" s="79"/>
      <c r="F207" s="79"/>
    </row>
    <row r="208" spans="1:6" ht="38.25">
      <c r="C208" s="77" t="s">
        <v>77</v>
      </c>
      <c r="D208" s="77" t="s">
        <v>78</v>
      </c>
      <c r="E208" s="77" t="s">
        <v>79</v>
      </c>
    </row>
    <row r="209" spans="1:17" ht="30" customHeight="1">
      <c r="B209" s="35" t="str">
        <f>A2</f>
        <v>Part-I Dug Well 10' Dia (Shellow Well)</v>
      </c>
      <c r="C209" s="69">
        <v>227318</v>
      </c>
      <c r="D209" s="70" t="s">
        <v>76</v>
      </c>
      <c r="E209" s="41">
        <f>C209</f>
        <v>227318</v>
      </c>
      <c r="F209" s="36"/>
    </row>
    <row r="210" spans="1:17" ht="30" customHeight="1">
      <c r="B210" s="35" t="str">
        <f>A17</f>
        <v>Part-II Construction of Sami Circular Pump House over Dug Well / Shellow</v>
      </c>
      <c r="C210" s="69">
        <v>110048</v>
      </c>
      <c r="D210" s="70" t="s">
        <v>76</v>
      </c>
      <c r="E210" s="41">
        <f>C210</f>
        <v>110048</v>
      </c>
      <c r="F210" s="36"/>
    </row>
    <row r="211" spans="1:17" ht="30" customHeight="1">
      <c r="B211" s="35" t="str">
        <f>A35</f>
        <v>Part-III Construction of Pump House Size 10 x 12 for Raw Water</v>
      </c>
      <c r="C211" s="69">
        <v>208605</v>
      </c>
      <c r="D211" s="70" t="s">
        <v>76</v>
      </c>
      <c r="E211" s="41">
        <f>C211</f>
        <v>208605</v>
      </c>
      <c r="F211" s="36"/>
    </row>
    <row r="212" spans="1:17" ht="30" customHeight="1">
      <c r="B212" s="35" t="str">
        <f>A55</f>
        <v xml:space="preserve">Part-IV Construction of Sami Pacca Storage Tanks </v>
      </c>
      <c r="C212" s="69">
        <v>1216017</v>
      </c>
      <c r="D212" s="70" t="s">
        <v>76</v>
      </c>
      <c r="E212" s="41">
        <f>C212</f>
        <v>1216017</v>
      </c>
      <c r="F212" s="36"/>
    </row>
    <row r="213" spans="1:17" ht="30" customHeight="1">
      <c r="B213" s="35" t="str">
        <f>A81</f>
        <v xml:space="preserve">Part-V Pumping Machinary 5 BHP for Dug Well 1 Set </v>
      </c>
      <c r="C213" s="69">
        <v>41829</v>
      </c>
      <c r="D213" s="72">
        <v>269400</v>
      </c>
      <c r="E213" s="41">
        <f>C213+D213</f>
        <v>311229</v>
      </c>
      <c r="F213" s="36"/>
    </row>
    <row r="214" spans="1:17" ht="30" customHeight="1">
      <c r="B214" s="35" t="str">
        <f>A106</f>
        <v xml:space="preserve">Part-VI Pumping Machinary 7.5 BHP for Settled Water 1 No. Set </v>
      </c>
      <c r="C214" s="69">
        <v>55251</v>
      </c>
      <c r="D214" s="71">
        <v>293775</v>
      </c>
      <c r="E214" s="60">
        <f>C214+D214</f>
        <v>349026</v>
      </c>
      <c r="F214" s="36"/>
    </row>
    <row r="215" spans="1:17" ht="30" customHeight="1">
      <c r="B215" s="35" t="str">
        <f>A130</f>
        <v xml:space="preserve">Part-VII Deilse Oil Engine 16 BHP for Settled Water 1 No. Set </v>
      </c>
      <c r="C215" s="75" t="s">
        <v>76</v>
      </c>
      <c r="D215" s="71">
        <v>216400</v>
      </c>
      <c r="E215" s="60">
        <f>D215</f>
        <v>216400</v>
      </c>
      <c r="F215" s="36"/>
    </row>
    <row r="216" spans="1:17" ht="30" customHeight="1">
      <c r="B216" s="35" t="str">
        <f>A140</f>
        <v xml:space="preserve">Part-VIII P.E Ring Main &amp; Distribution </v>
      </c>
      <c r="C216" s="80">
        <v>1636722</v>
      </c>
      <c r="D216" s="81" t="s">
        <v>76</v>
      </c>
      <c r="E216" s="61">
        <f>C216</f>
        <v>1636722</v>
      </c>
      <c r="F216" s="36"/>
    </row>
    <row r="217" spans="1:17" ht="14.25">
      <c r="B217" s="73" t="s">
        <v>68</v>
      </c>
      <c r="C217" s="74">
        <f>SUM(C209:C216)</f>
        <v>3495790</v>
      </c>
      <c r="D217" s="74">
        <f>SUM(D209:D216)</f>
        <v>779575</v>
      </c>
      <c r="E217" s="62">
        <f>SUM(E209:E216)</f>
        <v>4275365</v>
      </c>
    </row>
    <row r="218" spans="1:17">
      <c r="B218" s="34"/>
    </row>
    <row r="219" spans="1:17">
      <c r="B219" s="34"/>
    </row>
    <row r="220" spans="1:17">
      <c r="A220" s="12"/>
      <c r="B220" s="14" t="s">
        <v>13</v>
      </c>
      <c r="C220" s="43" t="str">
        <f>C177</f>
        <v>Executive Engineer</v>
      </c>
      <c r="D220" s="43"/>
      <c r="E220" s="43"/>
      <c r="F220" s="43"/>
      <c r="J220" s="10"/>
      <c r="K220" s="10"/>
      <c r="L220" s="10"/>
      <c r="M220" s="10"/>
      <c r="N220" s="10"/>
      <c r="O220" s="10"/>
      <c r="P220" s="10"/>
      <c r="Q220" s="10"/>
    </row>
    <row r="221" spans="1:17">
      <c r="A221" s="12"/>
      <c r="C221" s="43" t="str">
        <f>C178</f>
        <v>Public Health Engg: Division</v>
      </c>
      <c r="D221" s="43"/>
      <c r="E221" s="43"/>
      <c r="F221" s="43"/>
      <c r="J221" s="10"/>
      <c r="K221" s="10"/>
      <c r="L221" s="10"/>
      <c r="M221" s="10"/>
      <c r="N221" s="10"/>
      <c r="O221" s="10"/>
      <c r="P221" s="10"/>
      <c r="Q221" s="10"/>
    </row>
    <row r="222" spans="1:17">
      <c r="A222" s="12"/>
      <c r="C222" s="43" t="str">
        <f>C179</f>
        <v>Jacobabad</v>
      </c>
      <c r="D222" s="43"/>
      <c r="E222" s="43"/>
      <c r="F222" s="43"/>
      <c r="J222" s="10"/>
      <c r="K222" s="10"/>
      <c r="L222" s="10"/>
      <c r="M222" s="10"/>
      <c r="N222" s="10"/>
      <c r="O222" s="10"/>
      <c r="P222" s="10"/>
      <c r="Q222" s="10"/>
    </row>
    <row r="223" spans="1:17">
      <c r="B223" s="34"/>
    </row>
    <row r="224" spans="1:17">
      <c r="B224" s="34"/>
    </row>
    <row r="225" spans="1:18" ht="20.25" customHeight="1">
      <c r="A225" s="6"/>
      <c r="B225" s="7" t="s">
        <v>8</v>
      </c>
      <c r="C225" s="6"/>
      <c r="D225" s="6"/>
      <c r="E225" s="6"/>
      <c r="F225" s="8"/>
    </row>
    <row r="226" spans="1:18" ht="18.75" customHeight="1">
      <c r="A226" s="9">
        <v>1</v>
      </c>
      <c r="B226" s="44" t="s">
        <v>9</v>
      </c>
      <c r="C226" s="44"/>
      <c r="D226" s="44"/>
      <c r="E226" s="44"/>
      <c r="F226" s="44"/>
      <c r="G226" s="10"/>
      <c r="H226" s="10"/>
      <c r="I226" s="10"/>
      <c r="M226" s="10"/>
      <c r="N226" s="10"/>
      <c r="O226" s="10"/>
      <c r="P226" s="10"/>
      <c r="Q226" s="10"/>
    </row>
    <row r="227" spans="1:18" ht="21.75" customHeight="1">
      <c r="A227" s="9">
        <f>+A226+1</f>
        <v>2</v>
      </c>
      <c r="B227" s="44" t="s">
        <v>10</v>
      </c>
      <c r="C227" s="44"/>
      <c r="D227" s="44"/>
      <c r="E227" s="44"/>
      <c r="F227" s="44"/>
      <c r="G227" s="10"/>
      <c r="H227" s="10"/>
      <c r="I227" s="10"/>
      <c r="M227" s="10"/>
      <c r="N227" s="10"/>
      <c r="O227" s="10"/>
      <c r="P227" s="10"/>
      <c r="Q227" s="10"/>
    </row>
    <row r="228" spans="1:18" ht="21" customHeight="1">
      <c r="A228" s="9">
        <f>+A227+1</f>
        <v>3</v>
      </c>
      <c r="B228" s="44" t="s">
        <v>11</v>
      </c>
      <c r="C228" s="44"/>
      <c r="D228" s="44"/>
      <c r="E228" s="44"/>
      <c r="F228" s="44"/>
    </row>
    <row r="229" spans="1:18" ht="30" customHeight="1">
      <c r="A229" s="9">
        <f>+A228+1</f>
        <v>4</v>
      </c>
      <c r="B229" s="44" t="s">
        <v>12</v>
      </c>
      <c r="C229" s="44"/>
      <c r="D229" s="44"/>
      <c r="E229" s="44"/>
      <c r="F229" s="44"/>
      <c r="G229" s="11"/>
      <c r="H229" s="11"/>
      <c r="I229" s="11"/>
      <c r="J229" s="11"/>
      <c r="K229" s="11"/>
      <c r="L229" s="11"/>
      <c r="M229" s="11"/>
      <c r="N229" s="11"/>
      <c r="O229" s="11"/>
      <c r="P229" s="11"/>
      <c r="Q229" s="11"/>
      <c r="R229" s="11"/>
    </row>
    <row r="232" spans="1:18">
      <c r="A232" s="12"/>
      <c r="B232" s="14" t="s">
        <v>13</v>
      </c>
      <c r="C232" s="43" t="str">
        <f>C220</f>
        <v>Executive Engineer</v>
      </c>
      <c r="D232" s="43"/>
      <c r="E232" s="43"/>
      <c r="F232" s="43"/>
      <c r="J232" s="10"/>
      <c r="K232" s="10"/>
      <c r="L232" s="10"/>
      <c r="M232" s="10"/>
      <c r="N232" s="10"/>
      <c r="O232" s="10"/>
      <c r="P232" s="10"/>
      <c r="Q232" s="10"/>
    </row>
    <row r="233" spans="1:18">
      <c r="A233" s="12"/>
      <c r="C233" s="43" t="str">
        <f>C221</f>
        <v>Public Health Engg: Division</v>
      </c>
      <c r="D233" s="43"/>
      <c r="E233" s="43"/>
      <c r="F233" s="43"/>
      <c r="J233" s="10"/>
      <c r="K233" s="10"/>
      <c r="L233" s="10"/>
      <c r="M233" s="10"/>
      <c r="N233" s="10"/>
      <c r="O233" s="10"/>
      <c r="P233" s="10"/>
      <c r="Q233" s="10"/>
    </row>
    <row r="234" spans="1:18">
      <c r="A234" s="12"/>
      <c r="C234" s="43" t="str">
        <f>C222</f>
        <v>Jacobabad</v>
      </c>
      <c r="D234" s="43"/>
      <c r="E234" s="43"/>
      <c r="F234" s="43"/>
      <c r="J234" s="10"/>
      <c r="K234" s="10"/>
      <c r="L234" s="10"/>
      <c r="M234" s="10"/>
      <c r="N234" s="10"/>
      <c r="O234" s="10"/>
      <c r="P234" s="10"/>
      <c r="Q234" s="10"/>
    </row>
  </sheetData>
  <mergeCells count="63">
    <mergeCell ref="C232:F232"/>
    <mergeCell ref="C233:F233"/>
    <mergeCell ref="C234:F234"/>
    <mergeCell ref="E204:F204"/>
    <mergeCell ref="A205:F205"/>
    <mergeCell ref="C206:F206"/>
    <mergeCell ref="B229:F229"/>
    <mergeCell ref="B228:F228"/>
    <mergeCell ref="B227:F227"/>
    <mergeCell ref="B226:F226"/>
    <mergeCell ref="C220:F220"/>
    <mergeCell ref="C221:F221"/>
    <mergeCell ref="C222:F222"/>
    <mergeCell ref="E109:E110"/>
    <mergeCell ref="F109:F110"/>
    <mergeCell ref="A123:E123"/>
    <mergeCell ref="A144:A145"/>
    <mergeCell ref="A1:F1"/>
    <mergeCell ref="A2:F2"/>
    <mergeCell ref="A3:F3"/>
    <mergeCell ref="A16:E16"/>
    <mergeCell ref="A10:A14"/>
    <mergeCell ref="A140:F140"/>
    <mergeCell ref="A141:F141"/>
    <mergeCell ref="A54:E54"/>
    <mergeCell ref="A55:F55"/>
    <mergeCell ref="A56:F56"/>
    <mergeCell ref="A71:E71"/>
    <mergeCell ref="A131:F131"/>
    <mergeCell ref="A168:E168"/>
    <mergeCell ref="A134:E134"/>
    <mergeCell ref="A146:A147"/>
    <mergeCell ref="A148:A149"/>
    <mergeCell ref="A150:A151"/>
    <mergeCell ref="A152:A154"/>
    <mergeCell ref="A155:A157"/>
    <mergeCell ref="A158:A160"/>
    <mergeCell ref="A161:A163"/>
    <mergeCell ref="A164:A166"/>
    <mergeCell ref="A81:F81"/>
    <mergeCell ref="A82:F82"/>
    <mergeCell ref="A98:E98"/>
    <mergeCell ref="A84:A85"/>
    <mergeCell ref="A130:F130"/>
    <mergeCell ref="A106:F106"/>
    <mergeCell ref="A107:F107"/>
    <mergeCell ref="A109:A110"/>
    <mergeCell ref="B109:B110"/>
    <mergeCell ref="C109:C110"/>
    <mergeCell ref="D109:D110"/>
    <mergeCell ref="B84:B85"/>
    <mergeCell ref="C84:C85"/>
    <mergeCell ref="D84:D85"/>
    <mergeCell ref="E84:E85"/>
    <mergeCell ref="F84:F85"/>
    <mergeCell ref="A17:F17"/>
    <mergeCell ref="A18:F18"/>
    <mergeCell ref="A32:E32"/>
    <mergeCell ref="A35:F35"/>
    <mergeCell ref="A36:F36"/>
    <mergeCell ref="C178:F178"/>
    <mergeCell ref="C177:F177"/>
    <mergeCell ref="C179:F179"/>
  </mergeCells>
  <printOptions horizontalCentered="1"/>
  <pageMargins left="0.5" right="0.25" top="0.25" bottom="0.25" header="0.5" footer="0.5"/>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Schedule B for Dug Well</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Fayaz Ahmed</dc:creator>
  <cp:lastModifiedBy>Fayaz Ahmed</cp:lastModifiedBy>
  <cp:lastPrinted>2017-03-29T14:30:30Z</cp:lastPrinted>
  <dcterms:created xsi:type="dcterms:W3CDTF">2017-03-29T06:09:56Z</dcterms:created>
  <dcterms:modified xsi:type="dcterms:W3CDTF">2017-03-29T14:36:59Z</dcterms:modified>
</cp:coreProperties>
</file>