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2" sheetId="2" r:id="rId1"/>
    <sheet name="Sheet1" sheetId="1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7" i="2"/>
  <c r="F9"/>
  <c r="F11"/>
  <c r="H211" i="1"/>
  <c r="H210"/>
  <c r="H209"/>
  <c r="H208"/>
  <c r="H207"/>
  <c r="H206"/>
  <c r="H205"/>
  <c r="H204"/>
  <c r="H203"/>
  <c r="H202"/>
  <c r="H201"/>
  <c r="H200"/>
  <c r="H199"/>
  <c r="H198"/>
  <c r="F59" i="2"/>
  <c r="F33" l="1"/>
  <c r="F28"/>
  <c r="F143"/>
  <c r="F167"/>
  <c r="F164"/>
  <c r="F160"/>
  <c r="F156"/>
  <c r="F153"/>
  <c r="F150"/>
  <c r="F139"/>
  <c r="F133"/>
  <c r="F129"/>
  <c r="F124"/>
  <c r="F123"/>
  <c r="F119"/>
  <c r="F115"/>
  <c r="F112"/>
  <c r="F111"/>
  <c r="F104"/>
  <c r="F84"/>
  <c r="F81"/>
  <c r="F78"/>
  <c r="F75"/>
  <c r="F72"/>
  <c r="F69"/>
  <c r="F62"/>
  <c r="F56"/>
  <c r="F50"/>
  <c r="F46"/>
  <c r="F43"/>
  <c r="F40"/>
  <c r="F37"/>
  <c r="F23"/>
  <c r="F22"/>
  <c r="F17"/>
  <c r="F13"/>
  <c r="H248" i="1"/>
  <c r="H232"/>
  <c r="H233" s="1"/>
  <c r="H226"/>
  <c r="H225"/>
  <c r="H224"/>
  <c r="H216"/>
  <c r="H193"/>
  <c r="H186"/>
  <c r="H185"/>
  <c r="H184"/>
  <c r="H183"/>
  <c r="H178"/>
  <c r="H177"/>
  <c r="H176"/>
  <c r="H175"/>
  <c r="H174"/>
  <c r="H173"/>
  <c r="H172"/>
  <c r="H171"/>
  <c r="H170"/>
  <c r="H169"/>
  <c r="H162"/>
  <c r="H161"/>
  <c r="H160"/>
  <c r="H159"/>
  <c r="H158"/>
  <c r="H157"/>
  <c r="H156"/>
  <c r="H155"/>
  <c r="H153"/>
  <c r="H147"/>
  <c r="I141"/>
  <c r="H140" s="1"/>
  <c r="I144"/>
  <c r="H143" s="1"/>
  <c r="H144"/>
  <c r="H142"/>
  <c r="H141"/>
  <c r="H135"/>
  <c r="H134"/>
  <c r="H133"/>
  <c r="H132"/>
  <c r="H131"/>
  <c r="H124"/>
  <c r="H123"/>
  <c r="H122"/>
  <c r="H121"/>
  <c r="H105"/>
  <c r="H104"/>
  <c r="H103"/>
  <c r="H102"/>
  <c r="H101"/>
  <c r="H99"/>
  <c r="H98"/>
  <c r="H97"/>
  <c r="I118"/>
  <c r="H118" s="1"/>
  <c r="I117"/>
  <c r="H117" s="1"/>
  <c r="I116"/>
  <c r="H116" s="1"/>
  <c r="I115"/>
  <c r="H115" s="1"/>
  <c r="I114"/>
  <c r="H114" s="1"/>
  <c r="I113"/>
  <c r="H113" s="1"/>
  <c r="I112"/>
  <c r="H112" s="1"/>
  <c r="I106"/>
  <c r="H111" s="1"/>
  <c r="H91"/>
  <c r="H90"/>
  <c r="H89"/>
  <c r="H88"/>
  <c r="H87"/>
  <c r="H86"/>
  <c r="H85"/>
  <c r="H84"/>
  <c r="H83"/>
  <c r="H82"/>
  <c r="H81"/>
  <c r="H80"/>
  <c r="H79"/>
  <c r="H76"/>
  <c r="H75"/>
  <c r="H74"/>
  <c r="H73"/>
  <c r="H72"/>
  <c r="H71"/>
  <c r="H59"/>
  <c r="H58"/>
  <c r="H57"/>
  <c r="H56"/>
  <c r="H55"/>
  <c r="H54"/>
  <c r="H53"/>
  <c r="H52"/>
  <c r="H51"/>
  <c r="H49"/>
  <c r="H45"/>
  <c r="H44"/>
  <c r="I43"/>
  <c r="H43" s="1"/>
  <c r="H42"/>
  <c r="H41"/>
  <c r="H40"/>
  <c r="H39"/>
  <c r="H38"/>
  <c r="H37"/>
  <c r="H36"/>
  <c r="H35"/>
  <c r="H32"/>
  <c r="H31"/>
  <c r="H30"/>
  <c r="H29"/>
  <c r="H28"/>
  <c r="H27"/>
  <c r="H26"/>
  <c r="H25"/>
  <c r="H24"/>
  <c r="H23"/>
  <c r="I21"/>
  <c r="H21" s="1"/>
  <c r="I20"/>
  <c r="H20" s="1"/>
  <c r="H19"/>
  <c r="H18"/>
  <c r="I17"/>
  <c r="H17" s="1"/>
  <c r="I16"/>
  <c r="H16" s="1"/>
  <c r="I15"/>
  <c r="H15" s="1"/>
  <c r="I14"/>
  <c r="H14" s="1"/>
  <c r="I13"/>
  <c r="H13" s="1"/>
  <c r="I12"/>
  <c r="H12" s="1"/>
  <c r="I11"/>
  <c r="H11" s="1"/>
  <c r="I10"/>
  <c r="H10" s="1"/>
  <c r="I9"/>
  <c r="H9" s="1"/>
  <c r="E268"/>
  <c r="W231"/>
  <c r="I230"/>
  <c r="I229"/>
  <c r="F85" i="2" l="1"/>
  <c r="H119" i="1"/>
  <c r="H106"/>
  <c r="H125"/>
  <c r="F168" i="2"/>
  <c r="H46" i="1"/>
  <c r="H92"/>
  <c r="H227"/>
  <c r="H136"/>
  <c r="H163"/>
  <c r="H77"/>
  <c r="H60"/>
  <c r="H33"/>
  <c r="H179"/>
  <c r="H187"/>
  <c r="H22"/>
  <c r="H145"/>
  <c r="H149" s="1"/>
  <c r="I187"/>
  <c r="I186"/>
  <c r="I185"/>
  <c r="I184"/>
  <c r="J134"/>
  <c r="J133"/>
  <c r="J132"/>
  <c r="J131"/>
  <c r="H127" l="1"/>
  <c r="H47"/>
  <c r="G62" s="1"/>
</calcChain>
</file>

<file path=xl/sharedStrings.xml><?xml version="1.0" encoding="utf-8"?>
<sst xmlns="http://schemas.openxmlformats.org/spreadsheetml/2006/main" count="457" uniqueCount="232">
  <si>
    <t>ITEM OF WORK</t>
  </si>
  <si>
    <t>NO</t>
  </si>
  <si>
    <t>"</t>
  </si>
  <si>
    <t>TOTAL.</t>
  </si>
  <si>
    <t>Store.</t>
  </si>
  <si>
    <t>Bath.</t>
  </si>
  <si>
    <t>Cement Plaster 1/2" thick upto 12" ft Height.</t>
  </si>
  <si>
    <t>S.I.No 13(B) P-51</t>
  </si>
  <si>
    <t>G.Total.</t>
  </si>
  <si>
    <t>First class deodar wood wrought joinary in doors and windows etc fixed in position i/c chowkts holds fasts hinges iron tower bolts chocks cleats handles &amp; cords with hook etc  complete deodar panneled glazed or fully glazed.S.I.No. 7 (b) P-57</t>
  </si>
  <si>
    <t>D2.</t>
  </si>
  <si>
    <t>D3.</t>
  </si>
  <si>
    <t>D4.</t>
  </si>
  <si>
    <t xml:space="preserve">S/Fixing iron steel grill of 3/4x1/4" size falt iron of </t>
  </si>
  <si>
    <t>appreoved design i/c apinting 3 coats etc complete</t>
  </si>
  <si>
    <t xml:space="preserve">weight not less than 3.7 Lbs /sq foor of finished </t>
  </si>
  <si>
    <t>grill S.I.No. 26 P.92</t>
  </si>
  <si>
    <t xml:space="preserve">Preparing  new surfacd painting of doors and windows </t>
  </si>
  <si>
    <t>any type i/c edges S.I.No 5© P-68.</t>
  </si>
  <si>
    <t>QTY</t>
  </si>
  <si>
    <t>RATE</t>
  </si>
  <si>
    <t>UNIT</t>
  </si>
  <si>
    <t>AMOUNT</t>
  </si>
  <si>
    <t>P.Sft</t>
  </si>
  <si>
    <t>P%Sft</t>
  </si>
  <si>
    <t>G.TOTAL.</t>
  </si>
  <si>
    <t>ITEM OF WORK.</t>
  </si>
  <si>
    <t>S#</t>
  </si>
  <si>
    <t>Add: Cartage.</t>
  </si>
  <si>
    <t>NET TOTAL.</t>
  </si>
  <si>
    <t>NAME OF WORK:- CONST: OF OFFICE /OFFICERS RESIDENTIAL ACCOMODATION OF</t>
  </si>
  <si>
    <t xml:space="preserve">                                     PROSCEUTORS  IN SINDH AT NAUSHAHRO FEROZE ( CONSTT: OF</t>
  </si>
  <si>
    <t>P%sft.</t>
  </si>
  <si>
    <t>P%Sft.</t>
  </si>
  <si>
    <t>(A) Blow 1.2. No.I/Side.</t>
  </si>
  <si>
    <t>Lounge.</t>
  </si>
  <si>
    <t>B.Room.</t>
  </si>
  <si>
    <t>Bath</t>
  </si>
  <si>
    <t>Kit</t>
  </si>
  <si>
    <t>D.Hall.</t>
  </si>
  <si>
    <t>Guest Room.</t>
  </si>
  <si>
    <t>Carrage.</t>
  </si>
  <si>
    <t>Servant Room.</t>
  </si>
  <si>
    <t>(B) O/Side.</t>
  </si>
  <si>
    <t>E/S &amp; S/S.</t>
  </si>
  <si>
    <t>W/S</t>
  </si>
  <si>
    <t>B/S.</t>
  </si>
  <si>
    <t>B.S.</t>
  </si>
  <si>
    <t>E/S .</t>
  </si>
  <si>
    <t>S.Room.</t>
  </si>
  <si>
    <t>Chajja.</t>
  </si>
  <si>
    <t>© Parpit.</t>
  </si>
  <si>
    <t>D.Hall O/O.</t>
  </si>
  <si>
    <t>Top.</t>
  </si>
  <si>
    <t>G.Room O/O.</t>
  </si>
  <si>
    <t>"      "     i/i.</t>
  </si>
  <si>
    <t>Sarvant I/C.</t>
  </si>
  <si>
    <t>"         O.O</t>
  </si>
  <si>
    <t>D.Hall.Wall.</t>
  </si>
  <si>
    <t>Garagge.</t>
  </si>
  <si>
    <t>DEDUCATION.</t>
  </si>
  <si>
    <t>Total (A)+(B)+©</t>
  </si>
  <si>
    <t>D.</t>
  </si>
  <si>
    <t>W.1</t>
  </si>
  <si>
    <t>W.2</t>
  </si>
  <si>
    <t>W.3</t>
  </si>
  <si>
    <t>W.4</t>
  </si>
  <si>
    <t>H.W1.</t>
  </si>
  <si>
    <t>Net Qty A-B=</t>
  </si>
  <si>
    <t>Cement Plaster 3/8" thick upto 12" ft Height.</t>
  </si>
  <si>
    <t>Same qty of Item No .1 as above.</t>
  </si>
  <si>
    <t>P.Laying C.C topping 1-1/2" thick in (1:2:4) ratio</t>
  </si>
  <si>
    <t>i/c surface finishing and dividing into panals.</t>
  </si>
  <si>
    <t>Sno.                Page No         ).</t>
  </si>
  <si>
    <t>Kit.</t>
  </si>
  <si>
    <t>Store+Ver.</t>
  </si>
  <si>
    <t>Room+Ver +W.C</t>
  </si>
  <si>
    <t xml:space="preserve">Room+Ver </t>
  </si>
  <si>
    <t>(B) 2" thick C.C Topping.</t>
  </si>
  <si>
    <t>Carage.</t>
  </si>
  <si>
    <t>E.S.</t>
  </si>
  <si>
    <t>N.S.</t>
  </si>
  <si>
    <t>G.Room</t>
  </si>
  <si>
    <t>Kit:</t>
  </si>
  <si>
    <t>Store</t>
  </si>
  <si>
    <t>Lounge</t>
  </si>
  <si>
    <t>B.Room</t>
  </si>
  <si>
    <t>2(15.83+22.83)</t>
  </si>
  <si>
    <t>2(13.83+12.0)</t>
  </si>
  <si>
    <t>12.83+9.25)</t>
  </si>
  <si>
    <t>7.75+7.33)</t>
  </si>
  <si>
    <t>2(14.0+4.0)</t>
  </si>
  <si>
    <t>2(22.83+11.75)</t>
  </si>
  <si>
    <t>2(15.75+11.83)</t>
  </si>
  <si>
    <t>2(15.83+12.0)</t>
  </si>
  <si>
    <t>DEDUCATION</t>
  </si>
  <si>
    <t>D</t>
  </si>
  <si>
    <t>Laying floor of approved with glazed tiles 1/4"</t>
  </si>
  <si>
    <t>thick in white cement 1:2 over 3/4" thick cement</t>
  </si>
  <si>
    <t>mortor 1:2 complete (s.No.24 Page No.42).</t>
  </si>
  <si>
    <t>G.Bath</t>
  </si>
  <si>
    <t>Kit+ Slab.</t>
  </si>
  <si>
    <t>White glazed tiles 1/4" thick dado jointed in</t>
  </si>
  <si>
    <t>white cement and laid over 1:2 cement sand</t>
  </si>
  <si>
    <t xml:space="preserve"> mortor 3/4" thick i/c finishing S.No.37 P.No.44.</t>
  </si>
  <si>
    <t>2(14.25+6.0)</t>
  </si>
  <si>
    <t>Net Qty A-B =</t>
  </si>
  <si>
    <t xml:space="preserve"> D1.</t>
  </si>
  <si>
    <t>D.1</t>
  </si>
  <si>
    <t>D.2</t>
  </si>
  <si>
    <t>D.3</t>
  </si>
  <si>
    <t>D.4</t>
  </si>
  <si>
    <t>H.W.</t>
  </si>
  <si>
    <t>W2</t>
  </si>
  <si>
    <t>W3</t>
  </si>
  <si>
    <t>W 4</t>
  </si>
  <si>
    <t>P/Fixing  deoder wooden wardrible i/c boxing</t>
  </si>
  <si>
    <t>with back shelves shutters drawers and brass</t>
  </si>
  <si>
    <t>fitting such as handle locking arranfgen=ments</t>
  </si>
  <si>
    <t xml:space="preserve">Glavinized wire gauzed fixed wirth 1/2" thick </t>
  </si>
  <si>
    <t>strips and screws. S.I.No. 4© P- 57.</t>
  </si>
  <si>
    <t xml:space="preserve"> hanger rod shoe and  mirrior measuring 2x1 "</t>
  </si>
  <si>
    <t>complete as per approved design  S.No.24 P.60</t>
  </si>
  <si>
    <t>Providing and fixing  deoder almirah 9x12 depth</t>
  </si>
  <si>
    <t>i/c boxing with shelves shutters brass fitting</t>
  </si>
  <si>
    <t>complete S.No.23 P.No.60.</t>
  </si>
  <si>
    <t>Almirah.</t>
  </si>
  <si>
    <t>Ist   class deodar wood wrought joinery work</t>
  </si>
  <si>
    <t>in wire guaze door and windows with 22 S.W.G</t>
  </si>
  <si>
    <t>glanized wire guaze 144 mesh per squre inch iron</t>
  </si>
  <si>
    <t>fitting complete (b) 1-1/2" thick deoder wood</t>
  </si>
  <si>
    <t xml:space="preserve">framing i/c wire guaze with ordinary hinges  </t>
  </si>
  <si>
    <t>S.No.14 b page.No58</t>
  </si>
  <si>
    <t>White wash on walls any type three coats</t>
  </si>
  <si>
    <t>s.No.26 P.No.53.</t>
  </si>
  <si>
    <t xml:space="preserve">Primary coat of chalk under distemper </t>
  </si>
  <si>
    <t>S.No.23 P.No.53</t>
  </si>
  <si>
    <t>Distempering of walls any type 3 coats S.No.24</t>
  </si>
  <si>
    <t>© P.No.53</t>
  </si>
  <si>
    <t>Reinforced cement concerte spout including</t>
  </si>
  <si>
    <t>fixing in position 2 1/2" x6" S.No.14 P.No.17.</t>
  </si>
  <si>
    <t xml:space="preserve">Sno.      25  Page No 42        </t>
  </si>
  <si>
    <t>(A)1-1/2" thick.</t>
  </si>
  <si>
    <t>(B) 2" thick.</t>
  </si>
  <si>
    <t>P%sft</t>
  </si>
  <si>
    <t>P.Sft.</t>
  </si>
  <si>
    <t>P.Nos</t>
  </si>
  <si>
    <t>NAME OF WORK:- CONSTT: OF OFFICE /OFFICERS RESIDENTIAL ACCOMODATION OF</t>
  </si>
  <si>
    <t xml:space="preserve">                                    POSCEUTOR IN SINDH AT NAUSHAHRO FEROZE (CONSTT: CAT: IIND  </t>
  </si>
  <si>
    <t>Measurement -Sheet.</t>
  </si>
  <si>
    <t>2(36.92+11.83)</t>
  </si>
  <si>
    <t>LENGTH</t>
  </si>
  <si>
    <t>BREDTH</t>
  </si>
  <si>
    <t>QUANTITY</t>
  </si>
  <si>
    <t>HEIGHT</t>
  </si>
  <si>
    <t>2(15.83+12)</t>
  </si>
  <si>
    <t>2(7.83+6.50)</t>
  </si>
  <si>
    <t>2(16+12)</t>
  </si>
  <si>
    <t>2(7.75+7.25)</t>
  </si>
  <si>
    <t>2(11.83+7.33)</t>
  </si>
  <si>
    <t>2(22.83+16)</t>
  </si>
  <si>
    <t>2(13.92+6.17)</t>
  </si>
  <si>
    <t>2(13.83+12)</t>
  </si>
  <si>
    <t>2(10.0+10.0)</t>
  </si>
  <si>
    <t>2(6.0+4.17)</t>
  </si>
  <si>
    <t>2(24.67+18.17)</t>
  </si>
  <si>
    <t>G.bath</t>
  </si>
  <si>
    <t>Kit+Slab.</t>
  </si>
  <si>
    <t>Bed Room Bath.</t>
  </si>
  <si>
    <t>2(7.76+6.50)</t>
  </si>
  <si>
    <t>Same Qty Of item No (4) as above.</t>
  </si>
  <si>
    <t>Same Qty Of item No 6) as above.</t>
  </si>
  <si>
    <t>Garrage.</t>
  </si>
  <si>
    <t>Same Qty of item No (1) as abvoe.</t>
  </si>
  <si>
    <t>Distempering of walls any type three coats</t>
  </si>
  <si>
    <t>S.I.No. 24 © P.No. 53.</t>
  </si>
  <si>
    <t>Same Qty Of item No (1) as above.</t>
  </si>
  <si>
    <t xml:space="preserve">Preparing suface and paiting of doors and </t>
  </si>
  <si>
    <t xml:space="preserve">windows any type i/c edges S.I.No. 5© </t>
  </si>
  <si>
    <t>P.No. 69</t>
  </si>
  <si>
    <t>Same Qty of item No (8) as above.</t>
  </si>
  <si>
    <t>Same Qty Of item No (12) as above.</t>
  </si>
  <si>
    <t xml:space="preserve">fixing in position 2x1/2"x6x5" </t>
  </si>
  <si>
    <t>S.I.No. 14 P.No. 17)</t>
  </si>
  <si>
    <t>NET : QTY: (A) (-) (B).</t>
  </si>
  <si>
    <t xml:space="preserve">Laying white marble flooring fine dressed on the surface </t>
  </si>
  <si>
    <t xml:space="preserve">with out winding set in lime mortor 1:2 i/c rubbling </t>
  </si>
  <si>
    <t xml:space="preserve">and polishing of the joints (a) 3/4" thick thick </t>
  </si>
  <si>
    <t>flooring S.I.No. 28(a) P. 42.</t>
  </si>
  <si>
    <t xml:space="preserve">Reinforced Cement concrete spout  i/c </t>
  </si>
  <si>
    <t>S.No.26 P.No.53.</t>
  </si>
  <si>
    <t>Assistant Engineer</t>
  </si>
  <si>
    <t xml:space="preserve">ProvincialBuildings Sub-Division </t>
  </si>
  <si>
    <t>Naushahro-Feroze.</t>
  </si>
  <si>
    <t>Executive Engineer</t>
  </si>
  <si>
    <t>Provincial Buildings Division</t>
  </si>
  <si>
    <t>Shaheed Benazir Abad</t>
  </si>
  <si>
    <t xml:space="preserve">         Executive Engineer.</t>
  </si>
  <si>
    <r>
      <t xml:space="preserve">       CAT: IIND BUNGLOW 2.NOS)( </t>
    </r>
    <r>
      <rPr>
        <b/>
        <sz val="14"/>
        <color theme="1"/>
        <rFont val="Calibri"/>
        <family val="2"/>
        <scheme val="minor"/>
      </rPr>
      <t>ADDITIONAL WORK.</t>
    </r>
    <r>
      <rPr>
        <sz val="14"/>
        <color theme="1"/>
        <rFont val="Calibri"/>
        <family val="2"/>
        <scheme val="minor"/>
      </rPr>
      <t>)</t>
    </r>
  </si>
  <si>
    <t xml:space="preserve">S/Fixing iron steel grill of 3/4x1/4" size falt iron  </t>
  </si>
  <si>
    <t>ofappreoved design i/c apinting 3 coats etc lete</t>
  </si>
  <si>
    <t xml:space="preserve">compweight not less than 3.7 Lbs /sq foor of </t>
  </si>
  <si>
    <t>finished grill S.I.No. 26 P.92</t>
  </si>
  <si>
    <t xml:space="preserve">Preparing  new surfacd painting of doors and </t>
  </si>
  <si>
    <t>windows any type i/c edges S.I.No 5© P-68.</t>
  </si>
  <si>
    <t xml:space="preserve">             Assistant Engineer </t>
  </si>
  <si>
    <t xml:space="preserve">Executive Engineer </t>
  </si>
  <si>
    <t xml:space="preserve">   Provincial Buildings Sub-Division </t>
  </si>
  <si>
    <t xml:space="preserve">Provincial Buildings Division </t>
  </si>
  <si>
    <t xml:space="preserve">            Naushahro-Feroze.</t>
  </si>
  <si>
    <t>Shaheed Benazir Abad.</t>
  </si>
  <si>
    <t xml:space="preserve">S.No      25  Page No 42        </t>
  </si>
  <si>
    <t xml:space="preserve">(A) 1-1/2"THICK </t>
  </si>
  <si>
    <t xml:space="preserve">Providing and laying white marble flooring of verona </t>
  </si>
  <si>
    <t xml:space="preserve">grade II size 1/2" with white cement filling and (1:2) </t>
  </si>
  <si>
    <t xml:space="preserve">ratio of mortor of 1" thick under marble flooring </t>
  </si>
  <si>
    <t>complete in all respects. R.A.Attached.</t>
  </si>
  <si>
    <t xml:space="preserve">Providing and laying white marble Dado  skirting  of verona </t>
  </si>
  <si>
    <t>D.Hall</t>
  </si>
  <si>
    <t>G.Room.</t>
  </si>
  <si>
    <t xml:space="preserve">" </t>
  </si>
  <si>
    <t xml:space="preserve">Providing and laying  marble flooring of verona </t>
  </si>
  <si>
    <t>Cement concrete plain i/c placing compacting finishing and curring complete i/c screening and washing of stone aggregate w/o shuttering ratio 1:2:4)  S.I.No. 5 (f) P-15</t>
  </si>
  <si>
    <t>P%Cft</t>
  </si>
  <si>
    <t xml:space="preserve">Providing and laying  marble Dado  skirting  of verona </t>
  </si>
  <si>
    <t xml:space="preserve">                                    BUNGLOW 2.NOS (ADDITIONAL WORK.)</t>
  </si>
  <si>
    <t xml:space="preserve">Fabarication of mild steel reinforcement for cement concrete building cutting bending and laying in position making of joints and fastesting i/c cost of binding wire  also i/c removal of rust from bars.  S.I.No 8 (a) P 16. </t>
  </si>
  <si>
    <t xml:space="preserve">R.C.C work inroof slab beams coloums raft lintels and other structural member laid in situ or  precast laid in position complete in  all respects   ratio (1:2:4)  90 Lbs cement 2 Cft sand 4 Cft shingle concrete 1/8" to 1/4:" guage S.I.No., 6(a) P. 16 </t>
  </si>
  <si>
    <t xml:space="preserve">pacca brick work in Ground floor in cement  sand mortor ratio 1:6 S.I.No.  S(e) P-14. </t>
  </si>
  <si>
    <t>Schedule-B</t>
  </si>
  <si>
    <t>Distempering of walls any type 3 coats S.24.P-53</t>
  </si>
  <si>
    <t>Contractor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</si>
</sst>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2" fillId="0" borderId="0" xfId="0" applyFont="1" applyBorder="1"/>
    <xf numFmtId="0" fontId="5" fillId="0" borderId="2" xfId="0" applyFont="1" applyBorder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" fontId="2" fillId="0" borderId="0" xfId="0" applyNumberFormat="1" applyFont="1"/>
    <xf numFmtId="1" fontId="5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/>
    <xf numFmtId="0" fontId="3" fillId="0" borderId="0" xfId="0" applyFont="1" applyAlignment="1"/>
    <xf numFmtId="0" fontId="2" fillId="0" borderId="0" xfId="0" applyFont="1" applyAlignment="1">
      <alignment horizontal="right"/>
    </xf>
    <xf numFmtId="1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left"/>
    </xf>
    <xf numFmtId="2" fontId="6" fillId="0" borderId="0" xfId="0" applyNumberFormat="1" applyFont="1"/>
    <xf numFmtId="0" fontId="2" fillId="0" borderId="0" xfId="0" applyFont="1" applyAlignment="1">
      <alignment horizontal="center"/>
    </xf>
    <xf numFmtId="0" fontId="6" fillId="0" borderId="0" xfId="0" applyFont="1"/>
    <xf numFmtId="1" fontId="0" fillId="0" borderId="0" xfId="0" applyNumberFormat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5" fillId="0" borderId="5" xfId="0" applyFont="1" applyBorder="1"/>
    <xf numFmtId="0" fontId="5" fillId="0" borderId="2" xfId="0" applyFont="1" applyBorder="1" applyAlignment="1">
      <alignment horizontal="center"/>
    </xf>
    <xf numFmtId="0" fontId="5" fillId="0" borderId="0" xfId="0" applyFont="1"/>
    <xf numFmtId="0" fontId="4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2" xfId="0" applyFont="1" applyBorder="1"/>
    <xf numFmtId="0" fontId="2" fillId="0" borderId="0" xfId="0" applyFont="1" applyAlignment="1"/>
    <xf numFmtId="0" fontId="2" fillId="0" borderId="0" xfId="0" applyFont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1" fontId="3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Border="1"/>
    <xf numFmtId="1" fontId="7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0" fillId="0" borderId="0" xfId="0" applyNumberFormat="1" applyAlignment="1">
      <alignment horizontal="left"/>
    </xf>
    <xf numFmtId="1" fontId="5" fillId="0" borderId="4" xfId="0" applyNumberFormat="1" applyFont="1" applyBorder="1" applyAlignment="1">
      <alignment horizontal="left"/>
    </xf>
    <xf numFmtId="1" fontId="5" fillId="0" borderId="6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" fontId="5" fillId="0" borderId="0" xfId="0" applyNumberFormat="1" applyFont="1" applyBorder="1" applyAlignment="1">
      <alignment horizontal="left"/>
    </xf>
    <xf numFmtId="1" fontId="7" fillId="0" borderId="4" xfId="0" applyNumberFormat="1" applyFont="1" applyBorder="1" applyAlignment="1">
      <alignment horizontal="left"/>
    </xf>
    <xf numFmtId="1" fontId="7" fillId="0" borderId="0" xfId="0" applyNumberFormat="1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2" fillId="0" borderId="0" xfId="0" applyFont="1" applyBorder="1" applyAlignment="1"/>
    <xf numFmtId="1" fontId="5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wrapText="1"/>
    </xf>
    <xf numFmtId="0" fontId="4" fillId="0" borderId="0" xfId="0" applyFont="1" applyBorder="1" applyAlignment="1">
      <alignment horizontal="center" vertical="top"/>
    </xf>
    <xf numFmtId="1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0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2"/>
  <sheetViews>
    <sheetView tabSelected="1" topLeftCell="A76" workbookViewId="0">
      <selection activeCell="B95" sqref="B95"/>
    </sheetView>
  </sheetViews>
  <sheetFormatPr defaultRowHeight="15"/>
  <cols>
    <col min="1" max="1" width="5.28515625" customWidth="1"/>
    <col min="2" max="2" width="46" customWidth="1"/>
    <col min="3" max="3" width="8.28515625" customWidth="1"/>
    <col min="4" max="4" width="12.140625" customWidth="1"/>
    <col min="5" max="5" width="9.5703125" customWidth="1"/>
    <col min="6" max="7" width="15.140625" customWidth="1"/>
    <col min="8" max="8" width="30.7109375" customWidth="1"/>
    <col min="9" max="9" width="19" customWidth="1"/>
    <col min="12" max="12" width="13" customWidth="1"/>
  </cols>
  <sheetData>
    <row r="1" spans="1:6" ht="18.75">
      <c r="A1" s="5" t="s">
        <v>30</v>
      </c>
      <c r="B1" s="5"/>
      <c r="C1" s="5"/>
      <c r="D1" s="5"/>
      <c r="E1" s="5"/>
      <c r="F1" s="5"/>
    </row>
    <row r="2" spans="1:6" ht="18.75">
      <c r="A2" s="5" t="s">
        <v>31</v>
      </c>
      <c r="B2" s="5"/>
      <c r="C2" s="5"/>
      <c r="D2" s="5"/>
      <c r="E2" s="5"/>
      <c r="F2" s="5"/>
    </row>
    <row r="3" spans="1:6" ht="18.75" customHeight="1">
      <c r="A3" s="86" t="s">
        <v>198</v>
      </c>
      <c r="B3" s="86"/>
      <c r="C3" s="86"/>
      <c r="D3" s="86"/>
      <c r="E3" s="86"/>
      <c r="F3" s="86"/>
    </row>
    <row r="4" spans="1:6" ht="18.75" customHeight="1" thickBot="1">
      <c r="A4" s="86" t="s">
        <v>229</v>
      </c>
      <c r="B4" s="86"/>
      <c r="C4" s="86"/>
      <c r="D4" s="86"/>
      <c r="E4" s="86"/>
      <c r="F4" s="86"/>
    </row>
    <row r="5" spans="1:6" ht="20.25" thickTop="1" thickBot="1">
      <c r="A5" s="6" t="s">
        <v>27</v>
      </c>
      <c r="B5" s="6" t="s">
        <v>26</v>
      </c>
      <c r="C5" s="6" t="s">
        <v>19</v>
      </c>
      <c r="D5" s="6" t="s">
        <v>20</v>
      </c>
      <c r="E5" s="6" t="s">
        <v>21</v>
      </c>
      <c r="F5" s="6" t="s">
        <v>22</v>
      </c>
    </row>
    <row r="6" spans="1:6" ht="12.75" customHeight="1" thickTop="1">
      <c r="A6" s="17"/>
      <c r="B6" s="17"/>
      <c r="C6" s="17"/>
      <c r="D6" s="17"/>
      <c r="E6" s="17"/>
      <c r="F6" s="17"/>
    </row>
    <row r="7" spans="1:6" ht="75">
      <c r="A7" s="72">
        <v>1</v>
      </c>
      <c r="B7" s="94" t="s">
        <v>226</v>
      </c>
      <c r="C7" s="18">
        <v>21.79</v>
      </c>
      <c r="D7" s="81">
        <v>5001.7</v>
      </c>
      <c r="E7" s="18"/>
      <c r="F7" s="25">
        <f>D7*C7</f>
        <v>108987.04299999999</v>
      </c>
    </row>
    <row r="8" spans="1:6" ht="5.25" customHeight="1">
      <c r="A8" s="72"/>
      <c r="B8" s="76"/>
    </row>
    <row r="9" spans="1:6" ht="75">
      <c r="A9" s="72">
        <v>2</v>
      </c>
      <c r="B9" s="94" t="s">
        <v>227</v>
      </c>
      <c r="C9" s="18">
        <v>281</v>
      </c>
      <c r="D9" s="18">
        <v>337</v>
      </c>
      <c r="E9" s="18"/>
      <c r="F9" s="25">
        <f>D9*C9</f>
        <v>94697</v>
      </c>
    </row>
    <row r="10" spans="1:6" ht="9" customHeight="1">
      <c r="A10" s="72"/>
      <c r="B10" s="78"/>
      <c r="C10" s="18"/>
      <c r="D10" s="18"/>
      <c r="E10" s="18"/>
      <c r="F10" s="18"/>
    </row>
    <row r="11" spans="1:6" ht="31.5">
      <c r="A11" s="72">
        <v>3</v>
      </c>
      <c r="B11" s="4" t="s">
        <v>228</v>
      </c>
      <c r="C11" s="18">
        <v>509</v>
      </c>
      <c r="D11" s="81">
        <v>12674.36</v>
      </c>
      <c r="E11" s="18"/>
      <c r="F11" s="65">
        <f>D11*C11/100</f>
        <v>64512.492400000003</v>
      </c>
    </row>
    <row r="12" spans="1:6" ht="9" customHeight="1">
      <c r="A12" s="72"/>
      <c r="B12" s="4"/>
      <c r="C12" s="18"/>
      <c r="D12" s="81"/>
      <c r="E12" s="18"/>
      <c r="F12" s="65"/>
    </row>
    <row r="13" spans="1:6" ht="15.75">
      <c r="A13" s="51">
        <v>4</v>
      </c>
      <c r="B13" s="2" t="s">
        <v>6</v>
      </c>
      <c r="C13" s="18">
        <v>24466</v>
      </c>
      <c r="D13" s="18">
        <v>2206.6</v>
      </c>
      <c r="E13" s="18" t="s">
        <v>32</v>
      </c>
      <c r="F13" s="65">
        <f>D13*C13/100</f>
        <v>539866.75600000005</v>
      </c>
    </row>
    <row r="14" spans="1:6" ht="15.75">
      <c r="A14" s="51"/>
      <c r="B14" s="2" t="s">
        <v>7</v>
      </c>
      <c r="C14" s="2"/>
      <c r="D14" s="2"/>
      <c r="E14" s="2"/>
      <c r="F14" s="25"/>
    </row>
    <row r="15" spans="1:6" ht="6" customHeight="1">
      <c r="A15" s="51"/>
      <c r="B15" s="2"/>
      <c r="C15" s="2"/>
      <c r="D15" s="2"/>
      <c r="E15" s="2"/>
      <c r="F15" s="25"/>
    </row>
    <row r="16" spans="1:6" ht="17.25" customHeight="1">
      <c r="A16" s="51">
        <v>5</v>
      </c>
      <c r="B16" s="2" t="s">
        <v>69</v>
      </c>
      <c r="F16" s="66"/>
    </row>
    <row r="17" spans="1:6" ht="15.75">
      <c r="A17" s="92"/>
      <c r="B17" s="2" t="s">
        <v>7</v>
      </c>
      <c r="C17" s="18">
        <v>24466</v>
      </c>
      <c r="D17" s="18">
        <v>2197.52</v>
      </c>
      <c r="E17" s="18" t="s">
        <v>24</v>
      </c>
      <c r="F17" s="65">
        <f>D17*C17/100</f>
        <v>537645.24320000003</v>
      </c>
    </row>
    <row r="18" spans="1:6" ht="8.25" customHeight="1">
      <c r="A18" s="92"/>
      <c r="B18" s="2"/>
      <c r="C18" s="18"/>
      <c r="D18" s="18"/>
      <c r="E18" s="18"/>
      <c r="F18" s="65"/>
    </row>
    <row r="19" spans="1:6" ht="16.5" customHeight="1">
      <c r="A19" s="51">
        <v>6</v>
      </c>
      <c r="B19" s="2" t="s">
        <v>71</v>
      </c>
      <c r="C19" s="2"/>
      <c r="D19" s="2"/>
      <c r="E19" s="2"/>
      <c r="F19" s="25"/>
    </row>
    <row r="20" spans="1:6" ht="15.75">
      <c r="A20" s="51"/>
      <c r="B20" s="2" t="s">
        <v>72</v>
      </c>
      <c r="C20" s="2"/>
      <c r="D20" s="2"/>
      <c r="E20" s="2"/>
      <c r="F20" s="25"/>
    </row>
    <row r="21" spans="1:6" ht="15.75">
      <c r="A21" s="93"/>
      <c r="B21" s="2" t="s">
        <v>211</v>
      </c>
      <c r="C21" s="2"/>
      <c r="D21" s="2"/>
      <c r="E21" s="2"/>
      <c r="F21" s="25"/>
    </row>
    <row r="22" spans="1:6" ht="15.75">
      <c r="A22" s="51"/>
      <c r="B22" s="44" t="s">
        <v>142</v>
      </c>
      <c r="C22" s="2">
        <v>1996</v>
      </c>
      <c r="D22" s="2">
        <v>2548.29</v>
      </c>
      <c r="E22" s="2" t="s">
        <v>33</v>
      </c>
      <c r="F22" s="25">
        <f>D22*C22/100</f>
        <v>50863.868399999999</v>
      </c>
    </row>
    <row r="23" spans="1:6" ht="15.75">
      <c r="A23" s="92"/>
      <c r="B23" s="44" t="s">
        <v>143</v>
      </c>
      <c r="C23" s="2">
        <v>3882</v>
      </c>
      <c r="D23" s="2">
        <v>3275.5</v>
      </c>
      <c r="E23" s="2" t="s">
        <v>33</v>
      </c>
      <c r="F23" s="25">
        <f>D23*C23/100</f>
        <v>127154.91</v>
      </c>
    </row>
    <row r="24" spans="1:6" ht="15.75">
      <c r="A24" s="92"/>
      <c r="B24" s="44"/>
      <c r="C24" s="2"/>
      <c r="D24" s="2"/>
      <c r="E24" s="2"/>
      <c r="F24" s="25"/>
    </row>
    <row r="25" spans="1:6" ht="17.25" customHeight="1">
      <c r="A25" s="92">
        <v>7</v>
      </c>
      <c r="B25" s="2" t="s">
        <v>221</v>
      </c>
      <c r="C25" s="2"/>
      <c r="D25" s="2"/>
      <c r="E25" s="2"/>
      <c r="F25" s="25"/>
    </row>
    <row r="26" spans="1:6" ht="15.75">
      <c r="A26" s="51"/>
      <c r="B26" s="2" t="s">
        <v>214</v>
      </c>
      <c r="C26" s="2"/>
      <c r="D26" s="2"/>
      <c r="E26" s="2"/>
      <c r="F26" s="25"/>
    </row>
    <row r="27" spans="1:6" ht="18.75">
      <c r="A27" s="72"/>
      <c r="B27" s="2" t="s">
        <v>215</v>
      </c>
      <c r="C27" s="2"/>
      <c r="D27" s="2"/>
      <c r="E27" s="2"/>
      <c r="F27" s="25"/>
    </row>
    <row r="28" spans="1:6" ht="18.75">
      <c r="A28" s="72"/>
      <c r="B28" s="2" t="s">
        <v>216</v>
      </c>
      <c r="C28" s="2">
        <v>2801</v>
      </c>
      <c r="D28" s="2">
        <v>270</v>
      </c>
      <c r="E28" s="2" t="s">
        <v>23</v>
      </c>
      <c r="F28" s="25">
        <f>D28*C28</f>
        <v>756270</v>
      </c>
    </row>
    <row r="29" spans="1:6" ht="10.5" customHeight="1">
      <c r="A29" s="72"/>
      <c r="B29" s="2"/>
      <c r="C29" s="2"/>
      <c r="D29" s="2"/>
      <c r="E29" s="2"/>
      <c r="F29" s="25"/>
    </row>
    <row r="30" spans="1:6" ht="21" customHeight="1">
      <c r="A30" s="72">
        <v>8</v>
      </c>
      <c r="B30" s="2" t="s">
        <v>224</v>
      </c>
      <c r="C30" s="2"/>
      <c r="D30" s="2"/>
      <c r="E30" s="2"/>
      <c r="F30" s="25"/>
    </row>
    <row r="31" spans="1:6" ht="18.75">
      <c r="A31" s="72"/>
      <c r="B31" s="2" t="s">
        <v>214</v>
      </c>
      <c r="C31" s="2"/>
      <c r="D31" s="2"/>
      <c r="E31" s="2"/>
      <c r="F31" s="25"/>
    </row>
    <row r="32" spans="1:6" ht="18.75">
      <c r="A32" s="72"/>
      <c r="B32" s="2" t="s">
        <v>215</v>
      </c>
      <c r="C32" s="2"/>
      <c r="D32" s="2"/>
      <c r="E32" s="2"/>
      <c r="F32" s="25"/>
    </row>
    <row r="33" spans="1:6" ht="18.75">
      <c r="A33" s="72"/>
      <c r="B33" s="2" t="s">
        <v>216</v>
      </c>
      <c r="C33" s="53">
        <v>301</v>
      </c>
      <c r="D33" s="2">
        <v>170</v>
      </c>
      <c r="E33" s="2" t="s">
        <v>23</v>
      </c>
      <c r="F33" s="25">
        <f>D33*C33</f>
        <v>51170</v>
      </c>
    </row>
    <row r="34" spans="1:6" ht="8.25" customHeight="1">
      <c r="A34" s="72"/>
      <c r="B34" s="2"/>
      <c r="C34" s="79"/>
      <c r="D34" s="2"/>
      <c r="E34" s="2"/>
      <c r="F34" s="25"/>
    </row>
    <row r="35" spans="1:6" ht="16.5" customHeight="1">
      <c r="A35" s="51">
        <v>9</v>
      </c>
      <c r="B35" s="2" t="s">
        <v>97</v>
      </c>
      <c r="C35" s="48"/>
      <c r="D35" s="48"/>
      <c r="E35" s="48"/>
      <c r="F35" s="25"/>
    </row>
    <row r="36" spans="1:6" ht="15.75">
      <c r="A36" s="51"/>
      <c r="B36" s="2" t="s">
        <v>98</v>
      </c>
      <c r="F36" s="66"/>
    </row>
    <row r="37" spans="1:6" ht="17.25" customHeight="1">
      <c r="A37" s="51"/>
      <c r="B37" s="2" t="s">
        <v>99</v>
      </c>
      <c r="C37" s="10">
        <v>212</v>
      </c>
      <c r="D37" s="48">
        <v>27678.86</v>
      </c>
      <c r="E37" s="48" t="s">
        <v>32</v>
      </c>
      <c r="F37" s="25">
        <f>D37*C37/100</f>
        <v>58679.183199999999</v>
      </c>
    </row>
    <row r="38" spans="1:6" ht="17.25" customHeight="1">
      <c r="A38" s="51"/>
      <c r="B38" s="2"/>
      <c r="C38" s="10"/>
      <c r="D38" s="79"/>
      <c r="E38" s="79"/>
      <c r="F38" s="25"/>
    </row>
    <row r="39" spans="1:6" ht="21" customHeight="1">
      <c r="A39" s="93">
        <v>10</v>
      </c>
      <c r="B39" s="2" t="s">
        <v>102</v>
      </c>
      <c r="C39" s="48"/>
      <c r="D39" s="48"/>
      <c r="E39" s="48"/>
      <c r="F39" s="25"/>
    </row>
    <row r="40" spans="1:6" ht="15.75">
      <c r="A40" s="51"/>
      <c r="B40" s="2" t="s">
        <v>103</v>
      </c>
      <c r="C40" s="48">
        <v>391</v>
      </c>
      <c r="D40" s="48">
        <v>28253.61</v>
      </c>
      <c r="E40" s="48" t="s">
        <v>144</v>
      </c>
      <c r="F40" s="25">
        <f>D40*C40/100</f>
        <v>110471.6151</v>
      </c>
    </row>
    <row r="41" spans="1:6" ht="15.75">
      <c r="A41" s="51"/>
      <c r="B41" s="2" t="s">
        <v>104</v>
      </c>
      <c r="F41" s="66"/>
    </row>
    <row r="42" spans="1:6" ht="15.75">
      <c r="A42" s="51"/>
      <c r="B42" s="2"/>
      <c r="F42" s="66"/>
    </row>
    <row r="43" spans="1:6" ht="75" customHeight="1">
      <c r="A43" s="51">
        <v>11</v>
      </c>
      <c r="B43" s="94" t="s">
        <v>9</v>
      </c>
      <c r="C43" s="48">
        <v>561</v>
      </c>
      <c r="D43" s="48">
        <v>902.93</v>
      </c>
      <c r="E43" s="48" t="s">
        <v>23</v>
      </c>
      <c r="F43" s="25">
        <f>D43*C43</f>
        <v>506543.73</v>
      </c>
    </row>
    <row r="44" spans="1:6" ht="6.75" customHeight="1">
      <c r="A44" s="51"/>
      <c r="B44" s="4"/>
      <c r="C44" s="79"/>
      <c r="D44" s="79"/>
      <c r="E44" s="79"/>
      <c r="F44" s="25"/>
    </row>
    <row r="45" spans="1:6" ht="18.75" customHeight="1">
      <c r="A45" s="51">
        <v>12</v>
      </c>
      <c r="B45" s="2" t="s">
        <v>199</v>
      </c>
      <c r="C45" s="48"/>
      <c r="D45" s="48"/>
      <c r="E45" s="48"/>
      <c r="F45" s="25"/>
    </row>
    <row r="46" spans="1:6" ht="15.75">
      <c r="A46" s="51"/>
      <c r="B46" s="2" t="s">
        <v>200</v>
      </c>
      <c r="C46" s="48">
        <v>782</v>
      </c>
      <c r="D46" s="48">
        <v>180.5</v>
      </c>
      <c r="E46" s="48" t="s">
        <v>23</v>
      </c>
      <c r="F46" s="25">
        <f>D46*C46</f>
        <v>141151</v>
      </c>
    </row>
    <row r="47" spans="1:6" ht="15.75">
      <c r="A47" s="51"/>
      <c r="B47" s="2" t="s">
        <v>201</v>
      </c>
      <c r="C47" s="48"/>
      <c r="D47" s="48"/>
      <c r="E47" s="48"/>
      <c r="F47" s="25"/>
    </row>
    <row r="48" spans="1:6" ht="15.75">
      <c r="A48" s="51"/>
      <c r="B48" s="2" t="s">
        <v>202</v>
      </c>
      <c r="C48" s="48"/>
      <c r="D48" s="48"/>
      <c r="E48" s="48"/>
      <c r="F48" s="25"/>
    </row>
    <row r="49" spans="1:6" ht="6.75" customHeight="1">
      <c r="A49" s="51"/>
      <c r="B49" s="2"/>
      <c r="C49" s="79"/>
      <c r="D49" s="79"/>
      <c r="E49" s="79"/>
      <c r="F49" s="25"/>
    </row>
    <row r="50" spans="1:6" ht="15.75" customHeight="1">
      <c r="A50" s="51">
        <v>13</v>
      </c>
      <c r="B50" s="2" t="s">
        <v>119</v>
      </c>
      <c r="C50" s="48">
        <v>646</v>
      </c>
      <c r="D50" s="48">
        <v>190.72</v>
      </c>
      <c r="E50" s="48" t="s">
        <v>23</v>
      </c>
      <c r="F50" s="25">
        <f>D50*C50</f>
        <v>123205.12</v>
      </c>
    </row>
    <row r="51" spans="1:6" ht="12.75" customHeight="1">
      <c r="A51" s="51"/>
      <c r="B51" s="2" t="s">
        <v>120</v>
      </c>
      <c r="C51" s="48"/>
      <c r="D51" s="2"/>
      <c r="E51" s="2"/>
      <c r="F51" s="25"/>
    </row>
    <row r="52" spans="1:6" ht="7.5" customHeight="1">
      <c r="A52" s="51"/>
      <c r="B52" s="2"/>
      <c r="C52" s="79"/>
      <c r="D52" s="2"/>
      <c r="E52" s="2"/>
      <c r="F52" s="25"/>
    </row>
    <row r="53" spans="1:6" ht="16.5" customHeight="1">
      <c r="A53" s="51">
        <v>14</v>
      </c>
      <c r="B53" s="2" t="s">
        <v>116</v>
      </c>
      <c r="C53" s="48"/>
      <c r="D53" s="48"/>
      <c r="E53" s="48"/>
      <c r="F53" s="25"/>
    </row>
    <row r="54" spans="1:6" ht="13.5" customHeight="1">
      <c r="A54" s="51"/>
      <c r="B54" s="2" t="s">
        <v>117</v>
      </c>
      <c r="C54" s="48"/>
      <c r="D54" s="9"/>
      <c r="E54" s="48"/>
      <c r="F54" s="25"/>
    </row>
    <row r="55" spans="1:6" ht="14.25" customHeight="1">
      <c r="A55" s="51"/>
      <c r="B55" s="2" t="s">
        <v>118</v>
      </c>
      <c r="C55" s="48"/>
      <c r="D55" s="48"/>
      <c r="E55" s="48"/>
      <c r="F55" s="25"/>
    </row>
    <row r="56" spans="1:6" ht="13.5" customHeight="1">
      <c r="A56" s="51"/>
      <c r="B56" s="2" t="s">
        <v>121</v>
      </c>
      <c r="C56" s="48">
        <v>68</v>
      </c>
      <c r="D56" s="48">
        <v>2364.63</v>
      </c>
      <c r="E56" s="48" t="s">
        <v>145</v>
      </c>
      <c r="F56" s="25">
        <f>D56*C56</f>
        <v>160794.84</v>
      </c>
    </row>
    <row r="57" spans="1:6" ht="15.75">
      <c r="A57" s="51"/>
      <c r="B57" s="2" t="s">
        <v>122</v>
      </c>
      <c r="C57" s="48"/>
      <c r="D57" s="48"/>
      <c r="E57" s="48"/>
      <c r="F57" s="25"/>
    </row>
    <row r="58" spans="1:6" ht="9" customHeight="1">
      <c r="A58" s="72"/>
      <c r="B58" s="56"/>
      <c r="C58" s="56"/>
      <c r="D58" s="56"/>
      <c r="E58" s="56"/>
      <c r="F58" s="70"/>
    </row>
    <row r="59" spans="1:6" ht="60" customHeight="1">
      <c r="A59" s="72">
        <v>15</v>
      </c>
      <c r="B59" s="94" t="s">
        <v>222</v>
      </c>
      <c r="C59" s="74">
        <v>3013</v>
      </c>
      <c r="D59" s="74">
        <v>14429</v>
      </c>
      <c r="E59" s="74" t="s">
        <v>223</v>
      </c>
      <c r="F59" s="73">
        <f>D59*C59/100</f>
        <v>434745.77</v>
      </c>
    </row>
    <row r="60" spans="1:6" ht="8.25" customHeight="1">
      <c r="A60" s="72"/>
      <c r="B60" s="71"/>
      <c r="C60" s="74"/>
      <c r="D60" s="74"/>
      <c r="E60" s="74"/>
      <c r="F60" s="73"/>
    </row>
    <row r="61" spans="1:6" ht="16.5" customHeight="1">
      <c r="A61" s="51">
        <v>16</v>
      </c>
      <c r="B61" s="2" t="s">
        <v>123</v>
      </c>
      <c r="C61" s="48"/>
      <c r="D61" s="48"/>
      <c r="E61" s="48"/>
      <c r="F61" s="25"/>
    </row>
    <row r="62" spans="1:6" ht="15.75">
      <c r="A62" s="51"/>
      <c r="B62" s="2" t="s">
        <v>124</v>
      </c>
      <c r="C62" s="48">
        <v>72</v>
      </c>
      <c r="D62" s="48">
        <v>1778.5</v>
      </c>
      <c r="E62" s="48" t="s">
        <v>23</v>
      </c>
      <c r="F62" s="25">
        <f>D62*C62</f>
        <v>128052</v>
      </c>
    </row>
    <row r="63" spans="1:6" ht="15.75">
      <c r="A63" s="51"/>
      <c r="B63" s="2" t="s">
        <v>125</v>
      </c>
      <c r="C63" s="48"/>
      <c r="D63" s="48"/>
      <c r="E63" s="48"/>
      <c r="F63" s="25"/>
    </row>
    <row r="64" spans="1:6" ht="7.5" customHeight="1">
      <c r="A64" s="51"/>
      <c r="C64" s="48"/>
      <c r="D64" s="48"/>
      <c r="E64" s="48"/>
      <c r="F64" s="25"/>
    </row>
    <row r="65" spans="1:6" ht="15.75">
      <c r="A65" s="51">
        <v>17</v>
      </c>
      <c r="B65" s="2" t="s">
        <v>127</v>
      </c>
      <c r="C65" s="48"/>
      <c r="D65" s="48"/>
      <c r="E65" s="48"/>
      <c r="F65" s="25"/>
    </row>
    <row r="66" spans="1:6" ht="15.75">
      <c r="A66" s="51"/>
      <c r="B66" s="2" t="s">
        <v>128</v>
      </c>
      <c r="C66" s="48"/>
      <c r="D66" s="48"/>
      <c r="E66" s="48"/>
      <c r="F66" s="25"/>
    </row>
    <row r="67" spans="1:6" ht="15.75">
      <c r="A67" s="51"/>
      <c r="B67" s="2" t="s">
        <v>129</v>
      </c>
      <c r="C67" s="48"/>
      <c r="D67" s="9"/>
      <c r="E67" s="48"/>
      <c r="F67" s="25"/>
    </row>
    <row r="68" spans="1:6" ht="15.75">
      <c r="A68" s="51"/>
      <c r="B68" s="2" t="s">
        <v>130</v>
      </c>
      <c r="C68" s="48"/>
      <c r="D68" s="48"/>
      <c r="E68" s="48"/>
      <c r="F68" s="25"/>
    </row>
    <row r="69" spans="1:6" ht="15.75">
      <c r="A69" s="51"/>
      <c r="B69" s="2" t="s">
        <v>131</v>
      </c>
      <c r="C69" s="48">
        <v>511</v>
      </c>
      <c r="D69" s="48">
        <v>562.98</v>
      </c>
      <c r="E69" s="48" t="s">
        <v>145</v>
      </c>
      <c r="F69" s="25">
        <f>D69*C69</f>
        <v>287682.78000000003</v>
      </c>
    </row>
    <row r="70" spans="1:6" ht="15.75">
      <c r="A70" s="51"/>
      <c r="B70" s="2" t="s">
        <v>132</v>
      </c>
      <c r="C70" s="48"/>
      <c r="D70" s="48"/>
      <c r="E70" s="48"/>
      <c r="F70" s="25"/>
    </row>
    <row r="71" spans="1:6" ht="8.25" customHeight="1">
      <c r="A71" s="51"/>
      <c r="C71" s="48"/>
      <c r="D71" s="2"/>
      <c r="E71" s="2"/>
      <c r="F71" s="25"/>
    </row>
    <row r="72" spans="1:6" ht="15.75">
      <c r="A72" s="93">
        <v>18</v>
      </c>
      <c r="B72" s="2" t="s">
        <v>133</v>
      </c>
      <c r="C72" s="48">
        <v>3373</v>
      </c>
      <c r="D72" s="9">
        <v>829.95</v>
      </c>
      <c r="E72" s="48" t="s">
        <v>24</v>
      </c>
      <c r="F72" s="65">
        <f>D72*C72/100</f>
        <v>27994.213500000002</v>
      </c>
    </row>
    <row r="73" spans="1:6" ht="15.75">
      <c r="A73" s="93"/>
      <c r="B73" s="2" t="s">
        <v>190</v>
      </c>
      <c r="C73" s="48"/>
      <c r="D73" s="48"/>
      <c r="E73" s="48"/>
      <c r="F73" s="25"/>
    </row>
    <row r="74" spans="1:6" ht="9" customHeight="1">
      <c r="A74" s="93"/>
      <c r="B74" s="2"/>
      <c r="C74" s="48"/>
      <c r="D74" s="48"/>
      <c r="E74" s="48"/>
      <c r="F74" s="25"/>
    </row>
    <row r="75" spans="1:6" ht="15.75">
      <c r="A75" s="93">
        <v>19</v>
      </c>
      <c r="B75" s="4" t="s">
        <v>135</v>
      </c>
      <c r="C75" s="48">
        <v>24466</v>
      </c>
      <c r="D75" s="9">
        <v>442.75</v>
      </c>
      <c r="E75" s="48" t="s">
        <v>32</v>
      </c>
      <c r="F75" s="25">
        <f>D75*C75/100</f>
        <v>108323.215</v>
      </c>
    </row>
    <row r="76" spans="1:6" ht="15.75">
      <c r="A76" s="93"/>
      <c r="B76" s="2" t="s">
        <v>136</v>
      </c>
      <c r="C76" s="48"/>
      <c r="D76" s="9"/>
      <c r="E76" s="48"/>
      <c r="F76" s="25"/>
    </row>
    <row r="77" spans="1:6" ht="7.5" customHeight="1">
      <c r="A77" s="51"/>
      <c r="B77" s="2"/>
      <c r="C77" s="48"/>
      <c r="D77" s="9"/>
      <c r="E77" s="48"/>
      <c r="F77" s="25"/>
    </row>
    <row r="78" spans="1:6" ht="15.75">
      <c r="A78" s="51">
        <v>20</v>
      </c>
      <c r="B78" s="2" t="s">
        <v>230</v>
      </c>
      <c r="C78" s="48">
        <v>24466</v>
      </c>
      <c r="D78" s="9">
        <v>1079.6500000000001</v>
      </c>
      <c r="E78" s="48" t="s">
        <v>32</v>
      </c>
      <c r="F78" s="25">
        <f>D78*C78/100</f>
        <v>264147.16899999999</v>
      </c>
    </row>
    <row r="79" spans="1:6" ht="7.5" customHeight="1">
      <c r="A79" s="51"/>
      <c r="B79" s="2"/>
      <c r="C79" s="4"/>
      <c r="D79" s="2"/>
      <c r="E79" s="2"/>
      <c r="F79" s="25"/>
    </row>
    <row r="80" spans="1:6" ht="15.75">
      <c r="A80" s="51">
        <v>21</v>
      </c>
      <c r="B80" s="2" t="s">
        <v>203</v>
      </c>
      <c r="C80" s="2"/>
      <c r="D80" s="48"/>
      <c r="E80" s="2"/>
      <c r="F80" s="25"/>
    </row>
    <row r="81" spans="1:6" ht="15.75">
      <c r="A81" s="51"/>
      <c r="B81" s="2" t="s">
        <v>204</v>
      </c>
      <c r="C81" s="2">
        <v>633</v>
      </c>
      <c r="D81" s="48">
        <v>2116.41</v>
      </c>
      <c r="E81" s="48" t="s">
        <v>32</v>
      </c>
      <c r="F81" s="25">
        <f>D81*C81/100</f>
        <v>13396.875299999998</v>
      </c>
    </row>
    <row r="82" spans="1:6" ht="9" customHeight="1">
      <c r="A82" s="51"/>
      <c r="B82" s="2"/>
      <c r="C82" s="2"/>
      <c r="D82" s="2"/>
      <c r="E82" s="2"/>
      <c r="F82" s="25"/>
    </row>
    <row r="83" spans="1:6" ht="15.75">
      <c r="A83" s="51">
        <v>22</v>
      </c>
      <c r="B83" s="2" t="s">
        <v>139</v>
      </c>
      <c r="C83" s="2"/>
      <c r="D83" s="2"/>
      <c r="E83" s="2"/>
      <c r="F83" s="25"/>
    </row>
    <row r="84" spans="1:6" ht="16.5" thickBot="1">
      <c r="A84" s="2"/>
      <c r="B84" s="2" t="s">
        <v>140</v>
      </c>
      <c r="C84" s="2">
        <v>8</v>
      </c>
      <c r="D84" s="2">
        <v>261.25</v>
      </c>
      <c r="E84" s="2" t="s">
        <v>146</v>
      </c>
      <c r="F84" s="25">
        <f>D84*C84</f>
        <v>2090</v>
      </c>
    </row>
    <row r="85" spans="1:6" ht="19.5" thickBot="1">
      <c r="A85" s="2"/>
      <c r="B85" s="2"/>
      <c r="C85" s="2"/>
      <c r="D85" s="11"/>
      <c r="E85" s="12" t="s">
        <v>25</v>
      </c>
      <c r="F85" s="67">
        <f>SUM(F7:F84)</f>
        <v>4698444.8240999999</v>
      </c>
    </row>
    <row r="89" spans="1:6">
      <c r="F89" s="46"/>
    </row>
    <row r="90" spans="1:6">
      <c r="B90" s="80" t="s">
        <v>231</v>
      </c>
      <c r="C90" s="90" t="s">
        <v>194</v>
      </c>
      <c r="D90" s="90"/>
      <c r="E90" s="90"/>
      <c r="F90" s="90"/>
    </row>
    <row r="91" spans="1:6">
      <c r="B91" s="46"/>
      <c r="C91" s="91" t="s">
        <v>195</v>
      </c>
      <c r="D91" s="91"/>
      <c r="E91" s="91"/>
      <c r="F91" s="91"/>
    </row>
    <row r="92" spans="1:6">
      <c r="B92" s="52"/>
      <c r="C92" s="90" t="s">
        <v>196</v>
      </c>
      <c r="D92" s="90"/>
      <c r="E92" s="90"/>
      <c r="F92" s="90"/>
    </row>
    <row r="102" spans="1:6" ht="15.75">
      <c r="A102" s="18"/>
      <c r="B102" s="2" t="s">
        <v>6</v>
      </c>
      <c r="F102" s="31"/>
    </row>
    <row r="103" spans="1:6" ht="15.75">
      <c r="A103" s="18"/>
      <c r="B103" s="2" t="s">
        <v>7</v>
      </c>
      <c r="C103" s="18"/>
      <c r="D103" s="18"/>
      <c r="E103" s="18"/>
      <c r="F103" s="32"/>
    </row>
    <row r="104" spans="1:6" ht="15.75">
      <c r="A104" s="18"/>
      <c r="B104" s="18"/>
      <c r="C104" s="18">
        <v>26004</v>
      </c>
      <c r="D104" s="18">
        <v>2197.52</v>
      </c>
      <c r="E104" s="18" t="s">
        <v>24</v>
      </c>
      <c r="F104" s="32">
        <f>D104*C104/100</f>
        <v>571443.10080000001</v>
      </c>
    </row>
    <row r="105" spans="1:6" ht="15.75">
      <c r="A105" s="3">
        <v>2</v>
      </c>
      <c r="B105" s="2" t="s">
        <v>69</v>
      </c>
      <c r="C105" s="18"/>
      <c r="D105" s="18"/>
      <c r="E105" s="18"/>
      <c r="F105" s="32"/>
    </row>
    <row r="106" spans="1:6" ht="15.75">
      <c r="A106" s="2"/>
      <c r="B106" s="2" t="s">
        <v>7</v>
      </c>
      <c r="F106" s="31"/>
    </row>
    <row r="107" spans="1:6" ht="15.75">
      <c r="A107" s="2">
        <v>3</v>
      </c>
      <c r="B107" s="2"/>
      <c r="C107" s="18"/>
      <c r="D107" s="18"/>
      <c r="E107" s="18"/>
      <c r="F107" s="32"/>
    </row>
    <row r="108" spans="1:6" ht="15.75">
      <c r="A108" s="2"/>
      <c r="B108" s="2"/>
      <c r="F108" s="31"/>
    </row>
    <row r="109" spans="1:6" ht="15.75">
      <c r="B109" s="2" t="s">
        <v>71</v>
      </c>
      <c r="F109" s="31"/>
    </row>
    <row r="110" spans="1:6" ht="15.75">
      <c r="A110" s="2"/>
      <c r="B110" s="2" t="s">
        <v>72</v>
      </c>
      <c r="F110" s="31"/>
    </row>
    <row r="111" spans="1:6" ht="15.75">
      <c r="A111" s="2"/>
      <c r="B111" s="2" t="s">
        <v>141</v>
      </c>
      <c r="C111">
        <v>1996</v>
      </c>
      <c r="D111">
        <v>2548.29</v>
      </c>
      <c r="E111" t="s">
        <v>33</v>
      </c>
      <c r="F111" s="31">
        <f>D111*C111/100</f>
        <v>50863.868399999999</v>
      </c>
    </row>
    <row r="112" spans="1:6" ht="15.75">
      <c r="A112" s="18">
        <v>5</v>
      </c>
      <c r="B112" s="44" t="s">
        <v>142</v>
      </c>
      <c r="C112">
        <v>3882</v>
      </c>
      <c r="D112">
        <v>3275.5</v>
      </c>
      <c r="E112" t="s">
        <v>33</v>
      </c>
      <c r="F112" s="31">
        <f>D112*C112/100</f>
        <v>127154.91</v>
      </c>
    </row>
    <row r="113" spans="1:8" ht="15.75">
      <c r="A113" s="18"/>
      <c r="B113" s="44" t="s">
        <v>143</v>
      </c>
      <c r="C113" s="2"/>
      <c r="D113" s="2"/>
      <c r="F113" s="31"/>
    </row>
    <row r="114" spans="1:8" ht="15.75">
      <c r="A114" s="2"/>
      <c r="B114" s="2" t="s">
        <v>185</v>
      </c>
      <c r="C114" s="2"/>
      <c r="D114" s="2"/>
      <c r="F114" s="31"/>
      <c r="H114" s="1"/>
    </row>
    <row r="115" spans="1:8" ht="18.75">
      <c r="A115" s="39"/>
      <c r="B115" s="2" t="s">
        <v>186</v>
      </c>
      <c r="C115" s="2">
        <v>3484</v>
      </c>
      <c r="D115" s="2">
        <v>450</v>
      </c>
      <c r="E115" t="s">
        <v>23</v>
      </c>
      <c r="F115" s="31">
        <f>D115*C115</f>
        <v>1567800</v>
      </c>
    </row>
    <row r="116" spans="1:8" ht="15.75">
      <c r="A116" s="3">
        <v>5</v>
      </c>
      <c r="B116" s="2" t="s">
        <v>187</v>
      </c>
      <c r="C116" s="29"/>
      <c r="D116" s="29"/>
      <c r="E116" s="29"/>
      <c r="F116" s="10"/>
    </row>
    <row r="117" spans="1:8" ht="15.75">
      <c r="A117" s="2"/>
      <c r="B117" s="2" t="s">
        <v>188</v>
      </c>
      <c r="C117" s="29"/>
      <c r="D117" s="29"/>
      <c r="E117" s="8"/>
      <c r="F117" s="10"/>
    </row>
    <row r="118" spans="1:8" ht="15.75">
      <c r="A118" s="2"/>
      <c r="B118" s="2" t="s">
        <v>97</v>
      </c>
      <c r="C118" s="29"/>
      <c r="D118" s="29"/>
      <c r="E118" s="29"/>
      <c r="F118" s="10"/>
    </row>
    <row r="119" spans="1:8" ht="15.75">
      <c r="A119" s="2"/>
      <c r="B119" s="2" t="s">
        <v>98</v>
      </c>
      <c r="C119" s="10">
        <v>212</v>
      </c>
      <c r="D119" s="29">
        <v>27678.86</v>
      </c>
      <c r="E119" s="29" t="s">
        <v>32</v>
      </c>
      <c r="F119" s="10">
        <f>D119*C119/100</f>
        <v>58679.183199999999</v>
      </c>
    </row>
    <row r="120" spans="1:8" ht="15.75">
      <c r="A120" s="2">
        <v>6</v>
      </c>
      <c r="B120" s="2" t="s">
        <v>99</v>
      </c>
      <c r="C120" s="29"/>
      <c r="D120" s="29"/>
      <c r="E120" s="29"/>
      <c r="F120" s="10"/>
    </row>
    <row r="121" spans="1:8" ht="15.75">
      <c r="A121" s="2"/>
      <c r="B121" s="2"/>
      <c r="C121" s="29"/>
      <c r="D121" s="29"/>
      <c r="E121" s="29"/>
      <c r="F121" s="10"/>
    </row>
    <row r="122" spans="1:8" ht="15.75">
      <c r="B122" s="2" t="s">
        <v>102</v>
      </c>
      <c r="C122" s="29"/>
      <c r="D122" s="29"/>
      <c r="E122" s="29"/>
      <c r="F122" s="10"/>
    </row>
    <row r="123" spans="1:8" ht="15.75">
      <c r="A123" s="3">
        <v>7</v>
      </c>
      <c r="B123" s="2" t="s">
        <v>103</v>
      </c>
      <c r="C123" s="29">
        <v>391</v>
      </c>
      <c r="D123" s="29">
        <v>28253.61</v>
      </c>
      <c r="E123" s="29" t="s">
        <v>144</v>
      </c>
      <c r="F123" s="10">
        <f>D123*C123/100</f>
        <v>110471.6151</v>
      </c>
    </row>
    <row r="124" spans="1:8" ht="15.75">
      <c r="A124" s="2"/>
      <c r="B124" s="2" t="s">
        <v>104</v>
      </c>
      <c r="C124" s="29">
        <v>561</v>
      </c>
      <c r="D124" s="29">
        <v>902.93</v>
      </c>
      <c r="E124" s="29" t="s">
        <v>23</v>
      </c>
      <c r="F124" s="10">
        <f>D124*C124</f>
        <v>506543.73</v>
      </c>
    </row>
    <row r="125" spans="1:8" ht="94.5">
      <c r="A125" s="2"/>
      <c r="B125" s="4" t="s">
        <v>9</v>
      </c>
      <c r="C125" s="29"/>
      <c r="D125" s="29"/>
      <c r="E125" s="29"/>
      <c r="F125" s="10"/>
    </row>
    <row r="126" spans="1:8" ht="15.75">
      <c r="A126" s="2">
        <v>8</v>
      </c>
      <c r="B126" s="4"/>
      <c r="C126" s="29"/>
      <c r="D126" s="29"/>
      <c r="E126" s="29"/>
      <c r="F126" s="10"/>
    </row>
    <row r="127" spans="1:8" ht="15.75">
      <c r="A127" s="2"/>
      <c r="B127" s="2"/>
      <c r="C127" s="29"/>
      <c r="D127" s="29"/>
      <c r="E127" s="29"/>
      <c r="F127" s="10"/>
    </row>
    <row r="128" spans="1:8" ht="15.75">
      <c r="A128" s="2"/>
      <c r="B128" s="2" t="s">
        <v>13</v>
      </c>
      <c r="C128" s="29"/>
      <c r="D128" s="29"/>
      <c r="E128" s="29"/>
      <c r="F128" s="10"/>
    </row>
    <row r="129" spans="1:6" ht="15.75">
      <c r="A129" s="2"/>
      <c r="B129" s="2" t="s">
        <v>14</v>
      </c>
      <c r="C129" s="29">
        <v>782</v>
      </c>
      <c r="D129" s="29">
        <v>180.5</v>
      </c>
      <c r="E129" s="29" t="s">
        <v>23</v>
      </c>
      <c r="F129" s="10">
        <f>D129*C129</f>
        <v>141151</v>
      </c>
    </row>
    <row r="130" spans="1:6" ht="15.75">
      <c r="A130" s="2"/>
      <c r="B130" s="2" t="s">
        <v>15</v>
      </c>
      <c r="C130" s="29"/>
      <c r="D130" s="29"/>
      <c r="E130" s="29"/>
      <c r="F130" s="10"/>
    </row>
    <row r="131" spans="1:6" ht="15.75">
      <c r="A131" s="2">
        <v>9</v>
      </c>
      <c r="B131" s="2" t="s">
        <v>16</v>
      </c>
      <c r="C131" s="29"/>
      <c r="D131" s="29"/>
      <c r="E131" s="29"/>
      <c r="F131" s="10"/>
    </row>
    <row r="132" spans="1:6" ht="15.75">
      <c r="A132" s="2"/>
      <c r="C132" s="29"/>
      <c r="D132" s="29"/>
      <c r="E132" s="29"/>
      <c r="F132" s="10"/>
    </row>
    <row r="133" spans="1:6" ht="15.75">
      <c r="A133" s="2"/>
      <c r="B133" s="2" t="s">
        <v>119</v>
      </c>
      <c r="C133" s="29">
        <v>646</v>
      </c>
      <c r="D133" s="29">
        <v>190.72</v>
      </c>
      <c r="E133" s="29" t="s">
        <v>23</v>
      </c>
      <c r="F133" s="10">
        <f>D133*C133</f>
        <v>123205.12</v>
      </c>
    </row>
    <row r="134" spans="1:6" ht="15.75">
      <c r="A134" s="2">
        <v>10</v>
      </c>
      <c r="B134" s="2" t="s">
        <v>120</v>
      </c>
      <c r="C134" s="29"/>
      <c r="F134" s="10"/>
    </row>
    <row r="135" spans="1:6" ht="15.75">
      <c r="C135" s="29"/>
      <c r="D135" s="29"/>
      <c r="E135" s="29"/>
      <c r="F135" s="10"/>
    </row>
    <row r="136" spans="1:6" ht="15.75">
      <c r="A136" s="2"/>
      <c r="B136" s="2" t="s">
        <v>116</v>
      </c>
      <c r="C136" s="29"/>
      <c r="D136" s="29"/>
      <c r="E136" s="29"/>
      <c r="F136" s="10"/>
    </row>
    <row r="137" spans="1:6" ht="15.75">
      <c r="A137" s="2"/>
      <c r="B137" s="2" t="s">
        <v>117</v>
      </c>
      <c r="C137" s="29"/>
      <c r="D137" s="9"/>
      <c r="E137" s="29"/>
      <c r="F137" s="10"/>
    </row>
    <row r="138" spans="1:6" ht="15.75">
      <c r="A138" s="2"/>
      <c r="B138" s="2" t="s">
        <v>118</v>
      </c>
      <c r="C138" s="29"/>
      <c r="D138" s="29"/>
      <c r="E138" s="29"/>
      <c r="F138" s="10"/>
    </row>
    <row r="139" spans="1:6" ht="15.75">
      <c r="A139" s="2"/>
      <c r="B139" s="2" t="s">
        <v>121</v>
      </c>
      <c r="C139" s="29">
        <v>68</v>
      </c>
      <c r="D139" s="29">
        <v>3264.63</v>
      </c>
      <c r="E139" s="29" t="s">
        <v>145</v>
      </c>
      <c r="F139" s="10">
        <f>D139*C139</f>
        <v>221994.84</v>
      </c>
    </row>
    <row r="140" spans="1:6" ht="15.75">
      <c r="A140" s="2">
        <v>11</v>
      </c>
      <c r="B140" s="2" t="s">
        <v>122</v>
      </c>
      <c r="C140" s="29"/>
      <c r="D140" s="29"/>
      <c r="E140" s="29"/>
      <c r="F140" s="10"/>
    </row>
    <row r="141" spans="1:6" ht="15.75">
      <c r="A141" s="2"/>
      <c r="C141" s="29"/>
      <c r="D141" s="29"/>
      <c r="E141" s="29"/>
      <c r="F141" s="10"/>
    </row>
    <row r="142" spans="1:6" ht="15.75">
      <c r="A142" s="2"/>
      <c r="B142" s="2" t="s">
        <v>123</v>
      </c>
      <c r="C142" s="29"/>
      <c r="D142" s="29"/>
      <c r="E142" s="29"/>
      <c r="F142" s="10"/>
    </row>
    <row r="143" spans="1:6" ht="15.75">
      <c r="A143" s="2"/>
      <c r="B143" s="2" t="s">
        <v>124</v>
      </c>
      <c r="C143" s="29">
        <v>72</v>
      </c>
      <c r="D143" s="29">
        <v>1778.5</v>
      </c>
      <c r="E143" s="29" t="s">
        <v>23</v>
      </c>
      <c r="F143" s="10">
        <f>D143*C143</f>
        <v>128052</v>
      </c>
    </row>
    <row r="144" spans="1:6" ht="15.75">
      <c r="A144" s="2">
        <v>12</v>
      </c>
      <c r="B144" s="2" t="s">
        <v>125</v>
      </c>
      <c r="C144" s="29"/>
      <c r="D144" s="29"/>
      <c r="E144" s="29"/>
      <c r="F144" s="10"/>
    </row>
    <row r="145" spans="1:6" ht="15.75">
      <c r="A145" s="2"/>
      <c r="C145" s="29"/>
      <c r="D145" s="29"/>
      <c r="E145" s="29"/>
      <c r="F145" s="10"/>
    </row>
    <row r="146" spans="1:6" ht="15.75">
      <c r="A146" s="2"/>
      <c r="B146" s="2" t="s">
        <v>127</v>
      </c>
      <c r="C146" s="29"/>
      <c r="D146" s="29"/>
      <c r="E146" s="29"/>
      <c r="F146" s="10"/>
    </row>
    <row r="147" spans="1:6" ht="15.75">
      <c r="A147" s="2"/>
      <c r="B147" s="2" t="s">
        <v>128</v>
      </c>
      <c r="C147" s="29"/>
      <c r="D147" s="29"/>
      <c r="E147" s="29"/>
      <c r="F147" s="10"/>
    </row>
    <row r="148" spans="1:6" ht="15.75">
      <c r="A148" s="2"/>
      <c r="B148" s="2" t="s">
        <v>129</v>
      </c>
      <c r="C148" s="29"/>
      <c r="D148" s="9"/>
      <c r="E148" s="29"/>
      <c r="F148" s="10"/>
    </row>
    <row r="149" spans="1:6" ht="15.75">
      <c r="A149" s="2"/>
      <c r="B149" s="2" t="s">
        <v>130</v>
      </c>
      <c r="C149" s="29"/>
      <c r="D149" s="29"/>
      <c r="E149" s="29"/>
      <c r="F149" s="10"/>
    </row>
    <row r="150" spans="1:6" ht="15.75">
      <c r="A150" s="2"/>
      <c r="B150" s="2" t="s">
        <v>131</v>
      </c>
      <c r="C150" s="29">
        <v>511</v>
      </c>
      <c r="D150" s="29">
        <v>562.98</v>
      </c>
      <c r="E150" s="29" t="s">
        <v>145</v>
      </c>
      <c r="F150" s="10">
        <f>D150*C150</f>
        <v>287682.78000000003</v>
      </c>
    </row>
    <row r="151" spans="1:6" ht="15.75">
      <c r="A151" s="2">
        <v>13</v>
      </c>
      <c r="B151" s="2" t="s">
        <v>132</v>
      </c>
      <c r="C151" s="29"/>
      <c r="D151" s="29"/>
      <c r="E151" s="29"/>
      <c r="F151" s="10"/>
    </row>
    <row r="152" spans="1:6" ht="15.75">
      <c r="A152" s="2"/>
      <c r="C152" s="29"/>
      <c r="F152" s="10"/>
    </row>
    <row r="153" spans="1:6" ht="18.75">
      <c r="B153" s="2" t="s">
        <v>133</v>
      </c>
      <c r="C153" s="29">
        <v>4235</v>
      </c>
      <c r="D153" s="9">
        <v>829.95</v>
      </c>
      <c r="E153" s="29" t="s">
        <v>24</v>
      </c>
      <c r="F153" s="45">
        <f>D153*C153/100</f>
        <v>35148.3825</v>
      </c>
    </row>
    <row r="154" spans="1:6" ht="15.75">
      <c r="A154">
        <v>14</v>
      </c>
      <c r="B154" s="2" t="s">
        <v>190</v>
      </c>
      <c r="C154" s="29"/>
      <c r="D154" s="29"/>
      <c r="E154" s="29"/>
      <c r="F154" s="10"/>
    </row>
    <row r="155" spans="1:6" ht="15.75">
      <c r="B155" s="2"/>
      <c r="C155" s="29"/>
      <c r="D155" s="29"/>
      <c r="E155" s="29"/>
      <c r="F155" s="10"/>
    </row>
    <row r="156" spans="1:6" ht="15.75">
      <c r="B156" s="4" t="s">
        <v>135</v>
      </c>
      <c r="C156" s="29">
        <v>26004</v>
      </c>
      <c r="D156" s="9">
        <v>442.75</v>
      </c>
      <c r="E156" s="29" t="s">
        <v>32</v>
      </c>
      <c r="F156" s="10">
        <f>D156*C156/100</f>
        <v>115132.71</v>
      </c>
    </row>
    <row r="157" spans="1:6" ht="15.75">
      <c r="B157" s="2" t="s">
        <v>136</v>
      </c>
      <c r="C157" s="29"/>
      <c r="D157" s="9"/>
      <c r="E157" s="29"/>
      <c r="F157" s="10"/>
    </row>
    <row r="158" spans="1:6" ht="15.75">
      <c r="A158" s="2">
        <v>15</v>
      </c>
      <c r="B158" s="2"/>
      <c r="C158" s="29"/>
      <c r="D158" s="9"/>
      <c r="E158" s="29"/>
      <c r="F158" s="10"/>
    </row>
    <row r="159" spans="1:6" ht="15.75">
      <c r="A159" s="2"/>
      <c r="B159" s="2"/>
      <c r="C159" s="29"/>
      <c r="D159" s="9"/>
      <c r="E159" s="29"/>
      <c r="F159" s="10"/>
    </row>
    <row r="160" spans="1:6" ht="15.75">
      <c r="A160" s="2"/>
      <c r="B160" s="2" t="s">
        <v>137</v>
      </c>
      <c r="C160" s="29">
        <v>26004</v>
      </c>
      <c r="D160" s="9">
        <v>1079.6500000000001</v>
      </c>
      <c r="E160" s="29" t="s">
        <v>32</v>
      </c>
      <c r="F160" s="10">
        <f>D160*C160/100</f>
        <v>280752.18599999999</v>
      </c>
    </row>
    <row r="161" spans="1:6" ht="15.75">
      <c r="A161" s="2">
        <v>16</v>
      </c>
      <c r="B161" s="2" t="s">
        <v>138</v>
      </c>
      <c r="C161" s="29"/>
      <c r="D161" s="9"/>
      <c r="E161" s="29"/>
      <c r="F161" s="10"/>
    </row>
    <row r="162" spans="1:6" ht="15.75">
      <c r="A162" s="2"/>
      <c r="B162" s="2"/>
      <c r="C162" s="4"/>
      <c r="F162" s="10"/>
    </row>
    <row r="163" spans="1:6" ht="15.75">
      <c r="A163" s="2"/>
      <c r="B163" s="2" t="s">
        <v>17</v>
      </c>
      <c r="D163" s="29"/>
      <c r="F163" s="31"/>
    </row>
    <row r="164" spans="1:6" ht="15.75">
      <c r="A164" s="2">
        <v>17</v>
      </c>
      <c r="B164" s="2" t="s">
        <v>18</v>
      </c>
      <c r="C164">
        <v>854</v>
      </c>
      <c r="D164" s="29">
        <v>2116.41</v>
      </c>
      <c r="E164" s="29" t="s">
        <v>32</v>
      </c>
      <c r="F164" s="31">
        <f>D164*C164/100</f>
        <v>18074.1414</v>
      </c>
    </row>
    <row r="165" spans="1:6" ht="15.75">
      <c r="A165" s="2"/>
      <c r="B165" s="2"/>
      <c r="C165" s="2"/>
      <c r="D165" s="2"/>
      <c r="E165" s="2"/>
      <c r="F165" s="31"/>
    </row>
    <row r="166" spans="1:6" ht="15.75">
      <c r="A166" s="2"/>
      <c r="B166" s="2" t="s">
        <v>139</v>
      </c>
      <c r="F166" s="31"/>
    </row>
    <row r="167" spans="1:6" ht="16.5" thickBot="1">
      <c r="A167" s="2"/>
      <c r="B167" s="2" t="s">
        <v>140</v>
      </c>
      <c r="C167">
        <v>8</v>
      </c>
      <c r="D167">
        <v>261.25</v>
      </c>
      <c r="E167" t="s">
        <v>146</v>
      </c>
      <c r="F167" s="31">
        <f>D167*C167</f>
        <v>2090</v>
      </c>
    </row>
    <row r="168" spans="1:6" ht="19.5" thickBot="1">
      <c r="A168" s="2"/>
      <c r="B168" s="2"/>
      <c r="C168" s="2"/>
      <c r="D168" s="34"/>
      <c r="E168" s="12" t="s">
        <v>25</v>
      </c>
      <c r="F168" s="13">
        <f>SUM(F102:F167)</f>
        <v>4346239.5674000001</v>
      </c>
    </row>
    <row r="169" spans="1:6" ht="15.75">
      <c r="A169" s="2"/>
      <c r="B169" s="2"/>
      <c r="C169" s="2" t="s">
        <v>28</v>
      </c>
      <c r="D169" s="2"/>
      <c r="E169" s="2"/>
      <c r="F169" s="2"/>
    </row>
    <row r="170" spans="1:6" ht="15.75">
      <c r="B170" s="2"/>
      <c r="C170" s="2" t="s">
        <v>29</v>
      </c>
      <c r="D170" s="2"/>
      <c r="E170" s="2"/>
    </row>
    <row r="171" spans="1:6" ht="15.75">
      <c r="B171" s="2"/>
    </row>
    <row r="179" spans="2:6">
      <c r="C179" s="47" t="s">
        <v>197</v>
      </c>
      <c r="D179" s="47"/>
      <c r="E179" s="47"/>
      <c r="F179" s="46"/>
    </row>
    <row r="180" spans="2:6">
      <c r="B180" s="46" t="s">
        <v>191</v>
      </c>
      <c r="C180" s="46"/>
      <c r="D180" s="46" t="s">
        <v>195</v>
      </c>
      <c r="E180" s="46"/>
      <c r="F180" s="46"/>
    </row>
    <row r="181" spans="2:6">
      <c r="B181" s="46" t="s">
        <v>192</v>
      </c>
      <c r="C181" s="46"/>
      <c r="D181" s="46" t="s">
        <v>196</v>
      </c>
      <c r="E181" s="46"/>
      <c r="F181" s="46"/>
    </row>
    <row r="182" spans="2:6">
      <c r="B182" s="46" t="s">
        <v>193</v>
      </c>
    </row>
  </sheetData>
  <mergeCells count="5">
    <mergeCell ref="A3:F3"/>
    <mergeCell ref="A4:F4"/>
    <mergeCell ref="C90:F90"/>
    <mergeCell ref="C91:F91"/>
    <mergeCell ref="C92:F92"/>
  </mergeCells>
  <pageMargins left="0.31" right="0.16" top="0.52" bottom="0.3" header="0.3" footer="0.17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361"/>
  <sheetViews>
    <sheetView topLeftCell="A241" workbookViewId="0">
      <selection activeCell="I220" sqref="I220"/>
    </sheetView>
  </sheetViews>
  <sheetFormatPr defaultRowHeight="15"/>
  <cols>
    <col min="1" max="1" width="3.85546875" customWidth="1"/>
    <col min="2" max="2" width="40.85546875" customWidth="1"/>
    <col min="3" max="3" width="3.140625" customWidth="1"/>
    <col min="4" max="4" width="3" customWidth="1"/>
    <col min="5" max="5" width="10.28515625" customWidth="1"/>
    <col min="6" max="6" width="10" customWidth="1"/>
    <col min="7" max="7" width="12.7109375" customWidth="1"/>
    <col min="8" max="8" width="15.140625" customWidth="1"/>
    <col min="9" max="9" width="30.7109375" customWidth="1"/>
    <col min="10" max="10" width="19" customWidth="1"/>
  </cols>
  <sheetData>
    <row r="1" spans="1:9" ht="18.75">
      <c r="A1" s="36" t="s">
        <v>147</v>
      </c>
      <c r="B1" s="36"/>
      <c r="C1" s="36"/>
      <c r="D1" s="36"/>
      <c r="E1" s="36"/>
      <c r="F1" s="36"/>
      <c r="G1" s="36"/>
      <c r="H1" s="36"/>
    </row>
    <row r="2" spans="1:9" ht="18.75">
      <c r="A2" s="37" t="s">
        <v>148</v>
      </c>
      <c r="B2" s="36"/>
      <c r="C2" s="36"/>
      <c r="D2" s="36"/>
      <c r="E2" s="36"/>
      <c r="F2" s="36"/>
      <c r="G2" s="36"/>
      <c r="H2" s="36"/>
      <c r="I2" s="23"/>
    </row>
    <row r="3" spans="1:9" ht="18.75">
      <c r="A3" s="37" t="s">
        <v>225</v>
      </c>
      <c r="B3" s="38"/>
      <c r="C3" s="38"/>
      <c r="D3" s="38"/>
      <c r="E3" s="38"/>
      <c r="F3" s="38"/>
      <c r="G3" s="38"/>
      <c r="H3" s="38"/>
      <c r="I3" s="16"/>
    </row>
    <row r="4" spans="1:9" ht="19.5" thickBot="1">
      <c r="A4" s="82" t="s">
        <v>149</v>
      </c>
      <c r="B4" s="82"/>
      <c r="C4" s="82"/>
      <c r="D4" s="82"/>
      <c r="E4" s="82"/>
      <c r="F4" s="82"/>
      <c r="G4" s="82"/>
      <c r="H4" s="82"/>
    </row>
    <row r="5" spans="1:9" ht="20.25" thickTop="1" thickBot="1">
      <c r="A5" s="6" t="s">
        <v>27</v>
      </c>
      <c r="B5" s="6" t="s">
        <v>0</v>
      </c>
      <c r="C5" s="6" t="s">
        <v>1</v>
      </c>
      <c r="D5" s="6"/>
      <c r="E5" s="6" t="s">
        <v>151</v>
      </c>
      <c r="F5" s="6" t="s">
        <v>152</v>
      </c>
      <c r="G5" s="6" t="s">
        <v>154</v>
      </c>
      <c r="H5" s="6" t="s">
        <v>153</v>
      </c>
    </row>
    <row r="6" spans="1:9" ht="16.5" thickTop="1">
      <c r="A6" s="2"/>
      <c r="B6" s="2"/>
      <c r="C6" s="2"/>
      <c r="D6" s="2"/>
      <c r="E6" s="2"/>
      <c r="F6" s="2"/>
      <c r="G6" s="2"/>
      <c r="H6" s="2"/>
    </row>
    <row r="7" spans="1:9" ht="15.75">
      <c r="A7" s="50">
        <v>1</v>
      </c>
      <c r="B7" s="2" t="s">
        <v>6</v>
      </c>
      <c r="C7" s="2"/>
      <c r="D7" s="2"/>
      <c r="E7" s="2"/>
      <c r="F7" s="2"/>
      <c r="G7" s="2"/>
      <c r="H7" s="2"/>
    </row>
    <row r="8" spans="1:9" ht="15.75">
      <c r="A8" s="50"/>
      <c r="B8" s="2" t="s">
        <v>7</v>
      </c>
      <c r="C8" s="2"/>
      <c r="D8" s="2"/>
      <c r="E8" s="2"/>
      <c r="F8" s="2"/>
      <c r="G8" s="2"/>
      <c r="H8" s="2"/>
    </row>
    <row r="9" spans="1:9" ht="15.75">
      <c r="A9" s="50"/>
      <c r="B9" s="35" t="s">
        <v>34</v>
      </c>
      <c r="C9" s="2">
        <v>2</v>
      </c>
      <c r="D9" s="2">
        <v>1</v>
      </c>
      <c r="E9" t="s">
        <v>150</v>
      </c>
      <c r="G9" s="7">
        <v>8.5</v>
      </c>
      <c r="H9" s="25">
        <f t="shared" ref="H9:H17" si="0">G9*I9*D9*C9</f>
        <v>1657.5</v>
      </c>
      <c r="I9" s="1">
        <f>2*(36.92+11.83)</f>
        <v>97.5</v>
      </c>
    </row>
    <row r="10" spans="1:9" ht="15.75">
      <c r="A10" s="50"/>
      <c r="B10" s="2" t="s">
        <v>35</v>
      </c>
      <c r="C10" s="2">
        <v>2</v>
      </c>
      <c r="D10" s="2">
        <v>1</v>
      </c>
      <c r="E10" s="25" t="s">
        <v>155</v>
      </c>
      <c r="F10" s="19"/>
      <c r="G10" s="7">
        <v>11.5</v>
      </c>
      <c r="H10" s="58">
        <f t="shared" si="0"/>
        <v>1280.1799999999998</v>
      </c>
      <c r="I10" s="27">
        <f>2*(15.83+12)</f>
        <v>55.66</v>
      </c>
    </row>
    <row r="11" spans="1:9" ht="15.75">
      <c r="A11" s="50"/>
      <c r="B11" s="2" t="s">
        <v>36</v>
      </c>
      <c r="C11" s="2">
        <v>2</v>
      </c>
      <c r="D11" s="2">
        <v>1</v>
      </c>
      <c r="E11" s="25" t="s">
        <v>156</v>
      </c>
      <c r="F11" s="19"/>
      <c r="G11" s="10">
        <v>8</v>
      </c>
      <c r="H11" s="58">
        <f t="shared" si="0"/>
        <v>458.56</v>
      </c>
      <c r="I11" s="27">
        <f>2*(7.83+6.5)</f>
        <v>28.66</v>
      </c>
    </row>
    <row r="12" spans="1:9" ht="15.75">
      <c r="A12" s="50"/>
      <c r="B12" s="2" t="s">
        <v>37</v>
      </c>
      <c r="C12" s="2">
        <v>2</v>
      </c>
      <c r="D12" s="2">
        <v>1</v>
      </c>
      <c r="E12" s="25" t="s">
        <v>157</v>
      </c>
      <c r="F12" s="19"/>
      <c r="G12" s="7">
        <v>11.5</v>
      </c>
      <c r="H12" s="58">
        <f t="shared" si="0"/>
        <v>1288</v>
      </c>
      <c r="I12" s="27">
        <f>2*(16+12)</f>
        <v>56</v>
      </c>
    </row>
    <row r="13" spans="1:9" ht="15.75">
      <c r="A13" s="50"/>
      <c r="B13" s="2" t="s">
        <v>4</v>
      </c>
      <c r="C13" s="2">
        <v>2</v>
      </c>
      <c r="D13" s="2">
        <v>1</v>
      </c>
      <c r="E13" s="25" t="s">
        <v>158</v>
      </c>
      <c r="F13" s="19"/>
      <c r="G13" s="26">
        <v>11.5</v>
      </c>
      <c r="H13" s="58">
        <f t="shared" si="0"/>
        <v>690</v>
      </c>
      <c r="I13" s="27">
        <f>2*(7.75+7.25)</f>
        <v>30</v>
      </c>
    </row>
    <row r="14" spans="1:9" ht="15.75">
      <c r="A14" s="50"/>
      <c r="B14" s="2" t="s">
        <v>38</v>
      </c>
      <c r="C14" s="2">
        <v>2</v>
      </c>
      <c r="D14" s="2">
        <v>1</v>
      </c>
      <c r="E14" s="25" t="s">
        <v>159</v>
      </c>
      <c r="F14" s="19"/>
      <c r="G14" s="7">
        <v>11.5</v>
      </c>
      <c r="H14" s="58">
        <f t="shared" si="0"/>
        <v>881.36</v>
      </c>
      <c r="I14" s="27">
        <f>2*(11.83+7.33)</f>
        <v>38.32</v>
      </c>
    </row>
    <row r="15" spans="1:9" ht="15.75">
      <c r="A15" s="50"/>
      <c r="B15" s="2" t="s">
        <v>39</v>
      </c>
      <c r="C15" s="2">
        <v>2</v>
      </c>
      <c r="D15" s="2">
        <v>1</v>
      </c>
      <c r="E15" s="25" t="s">
        <v>160</v>
      </c>
      <c r="F15" s="19"/>
      <c r="G15" s="7">
        <v>14.5</v>
      </c>
      <c r="H15" s="58">
        <f t="shared" si="0"/>
        <v>2252.14</v>
      </c>
      <c r="I15" s="27">
        <f>2*(22.83+16)</f>
        <v>77.66</v>
      </c>
    </row>
    <row r="16" spans="1:9" ht="15.75">
      <c r="A16" s="50"/>
      <c r="B16" s="2" t="s">
        <v>5</v>
      </c>
      <c r="C16" s="2">
        <v>2</v>
      </c>
      <c r="D16" s="2">
        <v>1</v>
      </c>
      <c r="E16" s="25" t="s">
        <v>161</v>
      </c>
      <c r="F16" s="19"/>
      <c r="G16" s="7">
        <v>11.5</v>
      </c>
      <c r="H16" s="58">
        <f t="shared" si="0"/>
        <v>924.14</v>
      </c>
      <c r="I16" s="27">
        <f>2*(13.92+6.17)</f>
        <v>40.18</v>
      </c>
    </row>
    <row r="17" spans="1:9" ht="15.75">
      <c r="A17" s="50"/>
      <c r="B17" s="2" t="s">
        <v>40</v>
      </c>
      <c r="C17" s="2">
        <v>2</v>
      </c>
      <c r="D17" s="2">
        <v>1</v>
      </c>
      <c r="E17" s="25" t="s">
        <v>162</v>
      </c>
      <c r="F17" s="19"/>
      <c r="G17" s="7">
        <v>11.5</v>
      </c>
      <c r="H17" s="58">
        <f t="shared" si="0"/>
        <v>1188.1799999999998</v>
      </c>
      <c r="I17" s="27">
        <f>2*(13.83+12)</f>
        <v>51.66</v>
      </c>
    </row>
    <row r="18" spans="1:9" ht="15.75">
      <c r="A18" s="50"/>
      <c r="B18" s="2" t="s">
        <v>41</v>
      </c>
      <c r="C18" s="2">
        <v>2</v>
      </c>
      <c r="D18" s="2"/>
      <c r="E18" s="25"/>
      <c r="F18" s="19">
        <v>15</v>
      </c>
      <c r="G18" s="7">
        <v>8.58</v>
      </c>
      <c r="H18" s="58">
        <f>G18*F18*C18</f>
        <v>257.39999999999998</v>
      </c>
      <c r="I18" s="1"/>
    </row>
    <row r="19" spans="1:9" ht="15.75">
      <c r="A19" s="50"/>
      <c r="B19" s="2" t="s">
        <v>2</v>
      </c>
      <c r="C19" s="2">
        <v>2</v>
      </c>
      <c r="D19" s="2">
        <v>1</v>
      </c>
      <c r="E19" s="19"/>
      <c r="F19" s="19">
        <v>7</v>
      </c>
      <c r="G19" s="7"/>
      <c r="H19" s="58">
        <f>F19*D19*C19</f>
        <v>14</v>
      </c>
      <c r="I19" s="1"/>
    </row>
    <row r="20" spans="1:9" ht="15.75">
      <c r="A20" s="50"/>
      <c r="B20" s="2" t="s">
        <v>42</v>
      </c>
      <c r="C20" s="2">
        <v>2</v>
      </c>
      <c r="D20" s="2">
        <v>1</v>
      </c>
      <c r="E20" s="19" t="s">
        <v>163</v>
      </c>
      <c r="F20" s="19"/>
      <c r="G20" s="7">
        <v>10</v>
      </c>
      <c r="H20" s="58">
        <f>G20*I20*D20*C20</f>
        <v>800</v>
      </c>
      <c r="I20" s="28">
        <f>2*(10+10)</f>
        <v>40</v>
      </c>
    </row>
    <row r="21" spans="1:9" ht="16.5" thickBot="1">
      <c r="A21" s="50"/>
      <c r="B21" s="2" t="s">
        <v>5</v>
      </c>
      <c r="C21" s="2">
        <v>2</v>
      </c>
      <c r="D21" s="2">
        <v>1</v>
      </c>
      <c r="E21" s="19" t="s">
        <v>164</v>
      </c>
      <c r="F21" s="19"/>
      <c r="G21" s="7">
        <v>10</v>
      </c>
      <c r="H21" s="58">
        <f>G21*I21*D21*C21</f>
        <v>406.8</v>
      </c>
      <c r="I21" s="28">
        <f>2*(6+4.17)</f>
        <v>20.34</v>
      </c>
    </row>
    <row r="22" spans="1:9" ht="16.5" thickBot="1">
      <c r="A22" s="50"/>
      <c r="B22" s="2"/>
      <c r="C22" s="2"/>
      <c r="D22" s="2"/>
      <c r="E22" s="2"/>
      <c r="F22" s="2"/>
      <c r="G22" s="15" t="s">
        <v>3</v>
      </c>
      <c r="H22" s="59">
        <f>SUM(H9:H21)</f>
        <v>12098.259999999998</v>
      </c>
    </row>
    <row r="23" spans="1:9" ht="15.75">
      <c r="A23" s="50"/>
      <c r="B23" s="35" t="s">
        <v>43</v>
      </c>
      <c r="C23" s="2">
        <v>2</v>
      </c>
      <c r="D23" s="2">
        <v>1</v>
      </c>
      <c r="F23" s="19">
        <v>20.92</v>
      </c>
      <c r="G23" s="19">
        <v>12</v>
      </c>
      <c r="H23" s="25">
        <f>G23*F23*D23*C23</f>
        <v>502.08000000000004</v>
      </c>
    </row>
    <row r="24" spans="1:9" ht="15.75">
      <c r="A24" s="50"/>
      <c r="B24" s="2" t="s">
        <v>44</v>
      </c>
      <c r="C24" s="2">
        <v>2</v>
      </c>
      <c r="D24" s="2">
        <v>1</v>
      </c>
      <c r="F24" s="19">
        <v>22</v>
      </c>
      <c r="G24" s="19">
        <v>12</v>
      </c>
      <c r="H24" s="25">
        <f t="shared" ref="H24:H32" si="1">G24*F24*D24*C24</f>
        <v>528</v>
      </c>
    </row>
    <row r="25" spans="1:9" ht="15.75">
      <c r="A25" s="50"/>
      <c r="B25" s="2" t="s">
        <v>45</v>
      </c>
      <c r="C25" s="2">
        <v>2</v>
      </c>
      <c r="D25" s="2">
        <v>1</v>
      </c>
      <c r="F25" s="19">
        <v>24</v>
      </c>
      <c r="G25" s="19">
        <v>12</v>
      </c>
      <c r="H25" s="25">
        <f t="shared" si="1"/>
        <v>576</v>
      </c>
    </row>
    <row r="26" spans="1:9" ht="15.75">
      <c r="A26" s="50"/>
      <c r="B26" s="2" t="s">
        <v>46</v>
      </c>
      <c r="C26" s="2">
        <v>2</v>
      </c>
      <c r="D26" s="2">
        <v>1</v>
      </c>
      <c r="F26" s="19">
        <v>31.25</v>
      </c>
      <c r="G26" s="19">
        <v>12</v>
      </c>
      <c r="H26" s="25">
        <f t="shared" si="1"/>
        <v>750</v>
      </c>
    </row>
    <row r="27" spans="1:9" ht="15.75">
      <c r="A27" s="50"/>
      <c r="B27" s="2" t="s">
        <v>5</v>
      </c>
      <c r="C27" s="2">
        <v>2</v>
      </c>
      <c r="D27" s="2">
        <v>1</v>
      </c>
      <c r="F27" s="19">
        <v>13.17</v>
      </c>
      <c r="G27" s="19">
        <v>8.5</v>
      </c>
      <c r="H27" s="25">
        <f t="shared" si="1"/>
        <v>223.89</v>
      </c>
    </row>
    <row r="28" spans="1:9" ht="15.75">
      <c r="A28" s="50"/>
      <c r="B28" s="2" t="s">
        <v>2</v>
      </c>
      <c r="C28" s="2">
        <v>2</v>
      </c>
      <c r="D28" s="2">
        <v>1</v>
      </c>
      <c r="F28" s="19">
        <v>19.75</v>
      </c>
      <c r="G28" s="19">
        <v>8.5</v>
      </c>
      <c r="H28" s="25">
        <f t="shared" si="1"/>
        <v>335.75</v>
      </c>
    </row>
    <row r="29" spans="1:9" ht="15.75">
      <c r="A29" s="50"/>
      <c r="B29" s="2" t="s">
        <v>47</v>
      </c>
      <c r="C29" s="2">
        <v>2</v>
      </c>
      <c r="D29" s="2">
        <v>1</v>
      </c>
      <c r="F29" s="19">
        <v>37.5</v>
      </c>
      <c r="G29" s="19">
        <v>12</v>
      </c>
      <c r="H29" s="25">
        <f t="shared" si="1"/>
        <v>900</v>
      </c>
    </row>
    <row r="30" spans="1:9" ht="15.75">
      <c r="A30" s="50"/>
      <c r="B30" s="2" t="s">
        <v>48</v>
      </c>
      <c r="C30" s="2">
        <v>2</v>
      </c>
      <c r="D30" s="2">
        <v>1</v>
      </c>
      <c r="F30" s="19">
        <v>1</v>
      </c>
      <c r="G30" s="19">
        <v>31.75</v>
      </c>
      <c r="H30" s="25">
        <f t="shared" si="1"/>
        <v>63.5</v>
      </c>
    </row>
    <row r="31" spans="1:9" ht="15.75">
      <c r="A31" s="50"/>
      <c r="B31" s="2" t="s">
        <v>49</v>
      </c>
      <c r="C31" s="2">
        <v>2</v>
      </c>
      <c r="D31" s="2">
        <v>1</v>
      </c>
      <c r="F31" s="19">
        <v>28.5</v>
      </c>
      <c r="G31" s="19">
        <v>10</v>
      </c>
      <c r="H31" s="25">
        <f t="shared" si="1"/>
        <v>570</v>
      </c>
    </row>
    <row r="32" spans="1:9" ht="16.5" thickBot="1">
      <c r="A32" s="50"/>
      <c r="B32" s="2" t="s">
        <v>50</v>
      </c>
      <c r="C32" s="2">
        <v>2</v>
      </c>
      <c r="D32" s="2">
        <v>1</v>
      </c>
      <c r="F32" s="19">
        <v>28.5</v>
      </c>
      <c r="G32" s="19">
        <v>1.5</v>
      </c>
      <c r="H32" s="25">
        <f t="shared" si="1"/>
        <v>85.5</v>
      </c>
    </row>
    <row r="33" spans="1:9" ht="16.5" thickBot="1">
      <c r="A33" s="50"/>
      <c r="B33" s="2"/>
      <c r="C33" s="2"/>
      <c r="D33" s="2"/>
      <c r="E33" s="19"/>
      <c r="F33" s="19"/>
      <c r="G33" s="15" t="s">
        <v>3</v>
      </c>
      <c r="H33" s="59">
        <f>SUM(H23:H32)</f>
        <v>4534.7199999999993</v>
      </c>
    </row>
    <row r="34" spans="1:9" ht="15.75">
      <c r="A34" s="50"/>
      <c r="B34" s="35" t="s">
        <v>51</v>
      </c>
      <c r="C34" s="2"/>
      <c r="D34" s="2"/>
      <c r="E34" s="19"/>
      <c r="F34" s="19"/>
      <c r="G34" s="19"/>
      <c r="H34" s="25"/>
    </row>
    <row r="35" spans="1:9" ht="15.75">
      <c r="A35" s="50"/>
      <c r="B35" s="2" t="s">
        <v>52</v>
      </c>
      <c r="C35" s="2">
        <v>2</v>
      </c>
      <c r="D35" s="2">
        <v>1</v>
      </c>
      <c r="F35" s="19">
        <v>97.33</v>
      </c>
      <c r="G35" s="19">
        <v>1.67</v>
      </c>
      <c r="H35" s="25">
        <f t="shared" ref="H35:H45" si="2">G35*F35*D35*C35</f>
        <v>325.0822</v>
      </c>
    </row>
    <row r="36" spans="1:9" ht="15.75">
      <c r="A36" s="50"/>
      <c r="B36" s="2" t="s">
        <v>2</v>
      </c>
      <c r="C36" s="2">
        <v>2</v>
      </c>
      <c r="D36" s="2">
        <v>1</v>
      </c>
      <c r="F36" s="19">
        <v>91.75</v>
      </c>
      <c r="G36" s="19">
        <v>42</v>
      </c>
      <c r="H36" s="25">
        <f t="shared" si="2"/>
        <v>7707</v>
      </c>
    </row>
    <row r="37" spans="1:9" ht="15.75">
      <c r="A37" s="50"/>
      <c r="B37" s="2" t="s">
        <v>53</v>
      </c>
      <c r="C37" s="2">
        <v>2</v>
      </c>
      <c r="D37" s="2">
        <v>2</v>
      </c>
      <c r="F37" s="19">
        <v>27.76</v>
      </c>
      <c r="G37" s="19">
        <v>0.75</v>
      </c>
      <c r="H37" s="25">
        <f t="shared" si="2"/>
        <v>83.28</v>
      </c>
    </row>
    <row r="38" spans="1:9" ht="15.75">
      <c r="A38" s="50"/>
      <c r="B38" s="2" t="s">
        <v>2</v>
      </c>
      <c r="C38" s="2">
        <v>2</v>
      </c>
      <c r="D38" s="2">
        <v>2</v>
      </c>
      <c r="F38" s="19">
        <v>19.75</v>
      </c>
      <c r="G38" s="19">
        <v>0.75</v>
      </c>
      <c r="H38" s="25">
        <f t="shared" si="2"/>
        <v>59.25</v>
      </c>
    </row>
    <row r="39" spans="1:9" ht="15.75">
      <c r="A39" s="50"/>
      <c r="B39" s="2" t="s">
        <v>54</v>
      </c>
      <c r="C39" s="2">
        <v>2</v>
      </c>
      <c r="D39" s="2">
        <v>1</v>
      </c>
      <c r="F39" s="19">
        <v>54.23</v>
      </c>
      <c r="G39" s="19">
        <v>1.42</v>
      </c>
      <c r="H39" s="25">
        <f t="shared" si="2"/>
        <v>154.01319999999998</v>
      </c>
    </row>
    <row r="40" spans="1:9" ht="15.75">
      <c r="A40" s="50"/>
      <c r="B40" s="2" t="s">
        <v>55</v>
      </c>
      <c r="C40" s="2">
        <v>2</v>
      </c>
      <c r="D40" s="2">
        <v>1</v>
      </c>
      <c r="F40" s="19">
        <v>50</v>
      </c>
      <c r="G40" s="19">
        <v>1.42</v>
      </c>
      <c r="H40" s="25">
        <f t="shared" si="2"/>
        <v>142</v>
      </c>
    </row>
    <row r="41" spans="1:9" ht="15.75">
      <c r="A41" s="50"/>
      <c r="B41" s="2" t="s">
        <v>56</v>
      </c>
      <c r="C41" s="2">
        <v>2</v>
      </c>
      <c r="D41" s="2">
        <v>1</v>
      </c>
      <c r="F41" s="19">
        <v>62</v>
      </c>
      <c r="G41" s="19">
        <v>1.42</v>
      </c>
      <c r="H41" s="25">
        <f t="shared" si="2"/>
        <v>176.07999999999998</v>
      </c>
    </row>
    <row r="42" spans="1:9" ht="15.75">
      <c r="A42" s="50"/>
      <c r="B42" s="2" t="s">
        <v>57</v>
      </c>
      <c r="C42" s="2">
        <v>2</v>
      </c>
      <c r="D42" s="2">
        <v>1</v>
      </c>
      <c r="F42" s="19">
        <v>62</v>
      </c>
      <c r="G42" s="19">
        <v>1.42</v>
      </c>
      <c r="H42" s="25">
        <f t="shared" si="2"/>
        <v>176.07999999999998</v>
      </c>
    </row>
    <row r="43" spans="1:9" ht="15.75">
      <c r="A43" s="50"/>
      <c r="B43" s="2" t="s">
        <v>58</v>
      </c>
      <c r="C43" s="2">
        <v>2</v>
      </c>
      <c r="D43" s="2">
        <v>1</v>
      </c>
      <c r="E43" s="19" t="s">
        <v>165</v>
      </c>
      <c r="F43" s="19"/>
      <c r="G43" s="19">
        <v>2.33</v>
      </c>
      <c r="H43" s="25">
        <f>G43*I43*D43*C43</f>
        <v>399.26880000000006</v>
      </c>
      <c r="I43" s="28">
        <f>2*(24.67+18.17)</f>
        <v>85.68</v>
      </c>
    </row>
    <row r="44" spans="1:9" ht="15.75">
      <c r="A44" s="50"/>
      <c r="B44" s="2" t="s">
        <v>59</v>
      </c>
      <c r="C44" s="2">
        <v>2</v>
      </c>
      <c r="D44" s="2">
        <v>1</v>
      </c>
      <c r="F44" s="19">
        <v>34.42</v>
      </c>
      <c r="G44" s="19">
        <v>1.42</v>
      </c>
      <c r="H44" s="25">
        <f t="shared" si="2"/>
        <v>97.752799999999993</v>
      </c>
    </row>
    <row r="45" spans="1:9" ht="16.5" thickBot="1">
      <c r="A45" s="50"/>
      <c r="B45" s="2" t="s">
        <v>2</v>
      </c>
      <c r="C45" s="2">
        <v>2</v>
      </c>
      <c r="D45" s="2">
        <v>1</v>
      </c>
      <c r="F45" s="19">
        <v>34.42</v>
      </c>
      <c r="G45" s="19">
        <v>0.75</v>
      </c>
      <c r="H45" s="25">
        <f t="shared" si="2"/>
        <v>51.63</v>
      </c>
    </row>
    <row r="46" spans="1:9" ht="16.5" thickBot="1">
      <c r="A46" s="50"/>
      <c r="B46" s="2"/>
      <c r="C46" s="2"/>
      <c r="D46" s="2"/>
      <c r="E46" s="19"/>
      <c r="F46" s="19"/>
      <c r="G46" s="33" t="s">
        <v>3</v>
      </c>
      <c r="H46" s="60">
        <f>SUM(H35:H45)</f>
        <v>9371.4369999999981</v>
      </c>
    </row>
    <row r="47" spans="1:9" ht="16.5" thickBot="1">
      <c r="A47" s="50"/>
      <c r="B47" s="83" t="s">
        <v>61</v>
      </c>
      <c r="C47" s="84"/>
      <c r="D47" s="84"/>
      <c r="E47" s="84"/>
      <c r="F47" s="84"/>
      <c r="G47" s="84"/>
      <c r="H47" s="59">
        <f>H46+H33+H22</f>
        <v>26004.416999999994</v>
      </c>
    </row>
    <row r="48" spans="1:9" ht="15.75">
      <c r="A48" s="50"/>
      <c r="B48" s="35" t="s">
        <v>60</v>
      </c>
      <c r="C48" s="2"/>
      <c r="D48" s="2"/>
      <c r="H48" s="58"/>
      <c r="I48" s="7"/>
    </row>
    <row r="49" spans="1:8" ht="16.5" thickBot="1">
      <c r="A49" s="50"/>
      <c r="B49" s="2" t="s">
        <v>62</v>
      </c>
      <c r="C49" s="2">
        <v>2</v>
      </c>
      <c r="D49" s="2">
        <v>5</v>
      </c>
      <c r="F49" s="2">
        <v>3.5</v>
      </c>
      <c r="G49" s="2">
        <v>7.5</v>
      </c>
      <c r="H49" s="25">
        <f>G49*F49*D49*C49</f>
        <v>262.5</v>
      </c>
    </row>
    <row r="50" spans="1:8" ht="20.25" thickTop="1" thickBot="1">
      <c r="A50" s="6" t="s">
        <v>27</v>
      </c>
      <c r="B50" s="6" t="s">
        <v>0</v>
      </c>
      <c r="C50" s="6" t="s">
        <v>1</v>
      </c>
      <c r="D50" s="6"/>
      <c r="E50" s="6" t="s">
        <v>151</v>
      </c>
      <c r="F50" s="6" t="s">
        <v>152</v>
      </c>
      <c r="G50" s="6" t="s">
        <v>154</v>
      </c>
      <c r="H50" s="61" t="s">
        <v>153</v>
      </c>
    </row>
    <row r="51" spans="1:8" ht="16.5" thickTop="1">
      <c r="A51" s="50"/>
      <c r="B51" s="2" t="s">
        <v>62</v>
      </c>
      <c r="C51" s="2">
        <v>2</v>
      </c>
      <c r="D51" s="2">
        <v>5</v>
      </c>
      <c r="F51" s="19">
        <v>2.5</v>
      </c>
      <c r="G51" s="19">
        <v>7</v>
      </c>
      <c r="H51" s="25">
        <f t="shared" ref="H51:H59" si="3">G51*F51*D51*C51</f>
        <v>175</v>
      </c>
    </row>
    <row r="52" spans="1:8" ht="15.75">
      <c r="A52" s="50"/>
      <c r="B52" s="2" t="s">
        <v>62</v>
      </c>
      <c r="C52" s="2">
        <v>2</v>
      </c>
      <c r="D52" s="2">
        <v>1</v>
      </c>
      <c r="F52" s="19">
        <v>4</v>
      </c>
      <c r="G52" s="19">
        <v>7</v>
      </c>
      <c r="H52" s="25">
        <f t="shared" si="3"/>
        <v>56</v>
      </c>
    </row>
    <row r="53" spans="1:8" ht="15.75">
      <c r="A53" s="50"/>
      <c r="B53" s="2" t="s">
        <v>62</v>
      </c>
      <c r="C53" s="2">
        <v>2</v>
      </c>
      <c r="D53" s="2">
        <v>7</v>
      </c>
      <c r="F53" s="19">
        <v>6</v>
      </c>
      <c r="G53" s="19">
        <v>4</v>
      </c>
      <c r="H53" s="25">
        <f t="shared" si="3"/>
        <v>336</v>
      </c>
    </row>
    <row r="54" spans="1:8" ht="15.75">
      <c r="A54" s="50"/>
      <c r="B54" s="2" t="s">
        <v>63</v>
      </c>
      <c r="C54" s="2">
        <v>2</v>
      </c>
      <c r="D54" s="2">
        <v>7</v>
      </c>
      <c r="F54" s="19">
        <v>6</v>
      </c>
      <c r="G54" s="19">
        <v>4</v>
      </c>
      <c r="H54" s="25">
        <f t="shared" si="3"/>
        <v>336</v>
      </c>
    </row>
    <row r="55" spans="1:8" ht="15.75">
      <c r="A55" s="50"/>
      <c r="B55" s="2" t="s">
        <v>64</v>
      </c>
      <c r="C55" s="2">
        <v>2</v>
      </c>
      <c r="D55" s="2">
        <v>6</v>
      </c>
      <c r="F55" s="19">
        <v>3</v>
      </c>
      <c r="G55" s="19">
        <v>5.5</v>
      </c>
      <c r="H55" s="25">
        <f t="shared" si="3"/>
        <v>198</v>
      </c>
    </row>
    <row r="56" spans="1:8" ht="15.75">
      <c r="A56" s="50"/>
      <c r="B56" s="2" t="s">
        <v>65</v>
      </c>
      <c r="C56" s="2">
        <v>2</v>
      </c>
      <c r="D56" s="2">
        <v>2</v>
      </c>
      <c r="F56" s="19">
        <v>3</v>
      </c>
      <c r="G56" s="19">
        <v>4</v>
      </c>
      <c r="H56" s="25">
        <f t="shared" si="3"/>
        <v>48</v>
      </c>
    </row>
    <row r="57" spans="1:8" ht="15.75">
      <c r="A57" s="50"/>
      <c r="B57" s="2" t="s">
        <v>66</v>
      </c>
      <c r="C57" s="2">
        <v>2</v>
      </c>
      <c r="D57" s="2">
        <v>2</v>
      </c>
      <c r="F57" s="19">
        <v>4</v>
      </c>
      <c r="G57" s="19">
        <v>4</v>
      </c>
      <c r="H57" s="25">
        <f t="shared" si="3"/>
        <v>64</v>
      </c>
    </row>
    <row r="58" spans="1:8" ht="15.75">
      <c r="A58" s="50"/>
      <c r="B58" s="2" t="s">
        <v>67</v>
      </c>
      <c r="C58" s="2">
        <v>2</v>
      </c>
      <c r="D58" s="2">
        <v>5</v>
      </c>
      <c r="F58" s="19">
        <v>3</v>
      </c>
      <c r="G58" s="19">
        <v>1.5</v>
      </c>
      <c r="H58" s="25">
        <f t="shared" si="3"/>
        <v>45</v>
      </c>
    </row>
    <row r="59" spans="1:8" ht="16.5" thickBot="1">
      <c r="A59" s="50"/>
      <c r="B59" s="2" t="s">
        <v>2</v>
      </c>
      <c r="C59" s="2">
        <v>2</v>
      </c>
      <c r="D59" s="2">
        <v>1</v>
      </c>
      <c r="F59" s="19">
        <v>6</v>
      </c>
      <c r="G59" s="19">
        <v>1.5</v>
      </c>
      <c r="H59" s="25">
        <f t="shared" si="3"/>
        <v>18</v>
      </c>
    </row>
    <row r="60" spans="1:8" ht="16.5" thickBot="1">
      <c r="A60" s="50"/>
      <c r="B60" s="2"/>
      <c r="C60" s="2"/>
      <c r="D60" s="2"/>
      <c r="E60" s="19"/>
      <c r="F60" s="19"/>
      <c r="G60" s="15" t="s">
        <v>8</v>
      </c>
      <c r="H60" s="59">
        <f>SUM(H49:H59)</f>
        <v>1538.5</v>
      </c>
    </row>
    <row r="61" spans="1:8" ht="16.5" thickBot="1">
      <c r="A61" s="50"/>
      <c r="B61" s="2"/>
      <c r="C61" s="2"/>
      <c r="D61" s="2"/>
      <c r="E61" s="19"/>
      <c r="F61" s="19"/>
      <c r="G61" s="19"/>
      <c r="H61" s="25"/>
    </row>
    <row r="62" spans="1:8" ht="16.5" thickBot="1">
      <c r="A62" s="50"/>
      <c r="B62" s="11" t="s">
        <v>68</v>
      </c>
      <c r="C62" s="40"/>
      <c r="D62" s="40"/>
      <c r="E62" s="40"/>
      <c r="F62" s="40"/>
      <c r="G62" s="20">
        <f>H47-H60</f>
        <v>24465.916999999994</v>
      </c>
      <c r="H62" s="58"/>
    </row>
    <row r="63" spans="1:8" ht="15.75">
      <c r="A63" s="51">
        <v>2</v>
      </c>
      <c r="B63" s="2" t="s">
        <v>69</v>
      </c>
      <c r="C63" s="2"/>
      <c r="D63" s="2"/>
      <c r="E63" s="19"/>
      <c r="F63" s="19"/>
      <c r="G63" s="19"/>
      <c r="H63" s="25"/>
    </row>
    <row r="64" spans="1:8" ht="15.75">
      <c r="A64" s="50"/>
      <c r="B64" s="2" t="s">
        <v>7</v>
      </c>
      <c r="C64" s="2"/>
      <c r="D64" s="2"/>
      <c r="E64" s="19"/>
      <c r="F64" s="19"/>
      <c r="G64" s="19"/>
      <c r="H64" s="25"/>
    </row>
    <row r="65" spans="1:8" ht="16.5" thickBot="1">
      <c r="A65" s="50"/>
      <c r="B65" s="2"/>
      <c r="C65" s="89" t="s">
        <v>70</v>
      </c>
      <c r="D65" s="89"/>
      <c r="E65" s="89"/>
      <c r="F65" s="89"/>
      <c r="G65" s="89"/>
      <c r="H65" s="69">
        <v>24466</v>
      </c>
    </row>
    <row r="66" spans="1:8" ht="16.5" thickBot="1">
      <c r="A66" s="50"/>
      <c r="B66" s="2"/>
      <c r="C66" s="21"/>
      <c r="D66" s="21"/>
      <c r="E66" s="21"/>
      <c r="F66" s="21"/>
      <c r="G66" s="11" t="s">
        <v>3</v>
      </c>
      <c r="H66" s="59">
        <v>24466</v>
      </c>
    </row>
    <row r="67" spans="1:8" ht="15.75">
      <c r="A67" s="50">
        <v>3</v>
      </c>
      <c r="B67" s="2" t="s">
        <v>71</v>
      </c>
      <c r="C67" s="2"/>
      <c r="D67" s="2"/>
      <c r="E67" s="19"/>
      <c r="F67" s="19"/>
      <c r="G67" s="19"/>
      <c r="H67" s="25"/>
    </row>
    <row r="68" spans="1:8" ht="15.75">
      <c r="A68" s="50"/>
      <c r="B68" s="2" t="s">
        <v>72</v>
      </c>
      <c r="C68" s="2"/>
      <c r="D68" s="2"/>
      <c r="E68" s="19"/>
      <c r="F68" s="19"/>
      <c r="G68" s="19"/>
      <c r="H68" s="25"/>
    </row>
    <row r="69" spans="1:8" ht="15.75">
      <c r="A69" s="50"/>
      <c r="B69" s="2" t="s">
        <v>73</v>
      </c>
      <c r="C69" s="2"/>
      <c r="D69" s="2"/>
      <c r="E69" s="19"/>
      <c r="F69" s="19"/>
      <c r="G69" s="19"/>
      <c r="H69" s="25"/>
    </row>
    <row r="70" spans="1:8" ht="15.75">
      <c r="A70" s="50"/>
      <c r="B70" s="2" t="s">
        <v>212</v>
      </c>
      <c r="C70" s="2"/>
      <c r="D70" s="2"/>
      <c r="E70" s="19"/>
      <c r="F70" s="19"/>
      <c r="G70" s="19"/>
      <c r="H70" s="25"/>
    </row>
    <row r="71" spans="1:8" ht="15.75">
      <c r="A71" s="50"/>
      <c r="B71" s="2" t="s">
        <v>39</v>
      </c>
      <c r="C71" s="2">
        <v>1</v>
      </c>
      <c r="D71" s="2">
        <v>19.670000000000002</v>
      </c>
      <c r="F71" s="19">
        <v>26.08</v>
      </c>
      <c r="G71" s="19"/>
      <c r="H71" s="25">
        <f>F71*D71*C71</f>
        <v>512.99360000000001</v>
      </c>
    </row>
    <row r="72" spans="1:8" ht="15.75">
      <c r="A72" s="50"/>
      <c r="B72" s="2" t="s">
        <v>74</v>
      </c>
      <c r="C72" s="2">
        <v>1</v>
      </c>
      <c r="D72" s="2">
        <v>10.33</v>
      </c>
      <c r="F72" s="19">
        <v>12.75</v>
      </c>
      <c r="G72" s="19"/>
      <c r="H72" s="25">
        <f t="shared" ref="H72:H76" si="4">F72*D72*C72</f>
        <v>131.70750000000001</v>
      </c>
    </row>
    <row r="73" spans="1:8" ht="15.75">
      <c r="A73" s="50"/>
      <c r="B73" s="2" t="s">
        <v>75</v>
      </c>
      <c r="C73" s="2">
        <v>1</v>
      </c>
      <c r="D73" s="2">
        <v>6.75</v>
      </c>
      <c r="F73" s="19">
        <v>17.45</v>
      </c>
      <c r="G73" s="19"/>
      <c r="H73" s="25">
        <f t="shared" si="4"/>
        <v>117.78749999999999</v>
      </c>
    </row>
    <row r="74" spans="1:8" ht="15.75">
      <c r="A74" s="50"/>
      <c r="B74" s="2" t="s">
        <v>77</v>
      </c>
      <c r="C74" s="2">
        <v>1</v>
      </c>
      <c r="D74" s="2">
        <v>23.33</v>
      </c>
      <c r="F74" s="19">
        <v>25.33</v>
      </c>
      <c r="G74" s="19"/>
      <c r="H74" s="25">
        <f t="shared" si="4"/>
        <v>590.94889999999987</v>
      </c>
    </row>
    <row r="75" spans="1:8" ht="15.75">
      <c r="A75" s="50"/>
      <c r="B75" s="2" t="s">
        <v>76</v>
      </c>
      <c r="C75" s="2">
        <v>1</v>
      </c>
      <c r="D75" s="2">
        <v>23.33</v>
      </c>
      <c r="F75" s="19">
        <v>25.33</v>
      </c>
      <c r="G75" s="19"/>
      <c r="H75" s="25">
        <f t="shared" si="4"/>
        <v>590.94889999999987</v>
      </c>
    </row>
    <row r="76" spans="1:8" ht="16.5" thickBot="1">
      <c r="A76" s="50"/>
      <c r="B76" s="2"/>
      <c r="C76" s="2">
        <v>1</v>
      </c>
      <c r="D76" s="2">
        <v>12.08</v>
      </c>
      <c r="F76" s="19">
        <v>4.25</v>
      </c>
      <c r="G76" s="19"/>
      <c r="H76" s="25">
        <f t="shared" si="4"/>
        <v>51.34</v>
      </c>
    </row>
    <row r="77" spans="1:8" ht="16.5" thickBot="1">
      <c r="A77" s="50"/>
      <c r="B77" s="2"/>
      <c r="C77" s="2"/>
      <c r="D77" s="2"/>
      <c r="E77" s="19"/>
      <c r="F77" s="19"/>
      <c r="G77" s="15" t="s">
        <v>8</v>
      </c>
      <c r="H77" s="59">
        <f>SUM(H71:H76)</f>
        <v>1995.7263999999998</v>
      </c>
    </row>
    <row r="78" spans="1:8" ht="15.75">
      <c r="A78" s="50"/>
      <c r="B78" s="2" t="s">
        <v>78</v>
      </c>
      <c r="C78" s="2"/>
      <c r="D78" s="2"/>
      <c r="E78" s="19"/>
      <c r="F78" s="19"/>
      <c r="G78" s="22"/>
      <c r="H78" s="62"/>
    </row>
    <row r="79" spans="1:8" ht="15.75">
      <c r="A79" s="50"/>
      <c r="B79" s="2" t="s">
        <v>79</v>
      </c>
      <c r="C79" s="2">
        <v>2</v>
      </c>
      <c r="D79" s="2">
        <v>1</v>
      </c>
      <c r="F79" s="19">
        <v>11.67</v>
      </c>
      <c r="G79" s="14">
        <v>39.25</v>
      </c>
      <c r="H79" s="65">
        <f>G79*F79*D79*C79</f>
        <v>916.09500000000003</v>
      </c>
    </row>
    <row r="80" spans="1:8" ht="15.75">
      <c r="A80" s="50"/>
      <c r="B80" s="2" t="s">
        <v>80</v>
      </c>
      <c r="C80" s="2">
        <v>2</v>
      </c>
      <c r="D80" s="2">
        <v>1</v>
      </c>
      <c r="F80" s="19">
        <v>39.5</v>
      </c>
      <c r="G80" s="14">
        <v>4.58</v>
      </c>
      <c r="H80" s="65">
        <f t="shared" ref="H80:H91" si="5">G80*F80*D80*C80</f>
        <v>361.82</v>
      </c>
    </row>
    <row r="81" spans="1:8" ht="15.75">
      <c r="A81" s="50"/>
      <c r="B81" s="2" t="s">
        <v>2</v>
      </c>
      <c r="C81" s="2">
        <v>2</v>
      </c>
      <c r="D81" s="2">
        <v>1</v>
      </c>
      <c r="F81" s="19">
        <v>10</v>
      </c>
      <c r="G81" s="14">
        <v>7.58</v>
      </c>
      <c r="H81" s="65">
        <f t="shared" si="5"/>
        <v>151.6</v>
      </c>
    </row>
    <row r="82" spans="1:8" ht="15.75">
      <c r="A82" s="50"/>
      <c r="B82" s="2" t="s">
        <v>81</v>
      </c>
      <c r="C82" s="2">
        <v>2</v>
      </c>
      <c r="D82" s="2">
        <v>1</v>
      </c>
      <c r="F82" s="19">
        <v>6.75</v>
      </c>
      <c r="G82" s="14">
        <v>5.67</v>
      </c>
      <c r="H82" s="65">
        <f t="shared" si="5"/>
        <v>76.545000000000002</v>
      </c>
    </row>
    <row r="83" spans="1:8" ht="15.75">
      <c r="A83" s="50"/>
      <c r="B83" s="2"/>
      <c r="C83" s="2">
        <v>2</v>
      </c>
      <c r="D83" s="2">
        <v>1</v>
      </c>
      <c r="F83" s="2">
        <v>42.83</v>
      </c>
      <c r="G83" s="2">
        <v>7</v>
      </c>
      <c r="H83" s="65">
        <f t="shared" si="5"/>
        <v>599.62</v>
      </c>
    </row>
    <row r="84" spans="1:8" ht="15.75">
      <c r="A84" s="50"/>
      <c r="B84" s="2"/>
      <c r="C84" s="2">
        <v>2</v>
      </c>
      <c r="D84" s="2">
        <v>1</v>
      </c>
      <c r="F84" s="2">
        <v>13</v>
      </c>
      <c r="G84" s="2">
        <v>5.58</v>
      </c>
      <c r="H84" s="65">
        <f t="shared" si="5"/>
        <v>145.08000000000001</v>
      </c>
    </row>
    <row r="85" spans="1:8" ht="15.75">
      <c r="A85" s="50"/>
      <c r="B85" s="2"/>
      <c r="C85" s="2">
        <v>2</v>
      </c>
      <c r="D85" s="2">
        <v>1</v>
      </c>
      <c r="F85" s="2">
        <v>7.42</v>
      </c>
      <c r="G85" s="2">
        <v>3.58</v>
      </c>
      <c r="H85" s="65">
        <f t="shared" si="5"/>
        <v>53.127200000000002</v>
      </c>
    </row>
    <row r="86" spans="1:8" ht="15.75">
      <c r="A86" s="50"/>
      <c r="B86" s="2"/>
      <c r="C86" s="2">
        <v>2</v>
      </c>
      <c r="D86" s="2">
        <v>1</v>
      </c>
      <c r="F86" s="2">
        <v>19.420000000000002</v>
      </c>
      <c r="G86" s="2">
        <v>3</v>
      </c>
      <c r="H86" s="65">
        <f t="shared" si="5"/>
        <v>116.52000000000001</v>
      </c>
    </row>
    <row r="87" spans="1:8" ht="15.75">
      <c r="A87" s="50"/>
      <c r="B87" s="2"/>
      <c r="C87" s="2">
        <v>2</v>
      </c>
      <c r="D87" s="2">
        <v>1</v>
      </c>
      <c r="F87" s="2">
        <v>31.25</v>
      </c>
      <c r="G87" s="2">
        <v>6.17</v>
      </c>
      <c r="H87" s="65">
        <f t="shared" si="5"/>
        <v>385.625</v>
      </c>
    </row>
    <row r="88" spans="1:8" ht="15.75">
      <c r="A88" s="50"/>
      <c r="B88" s="2"/>
      <c r="C88" s="2">
        <v>2</v>
      </c>
      <c r="D88" s="2">
        <v>1</v>
      </c>
      <c r="F88" s="2">
        <v>29.5</v>
      </c>
      <c r="G88" s="2">
        <v>7.83</v>
      </c>
      <c r="H88" s="65">
        <f t="shared" si="5"/>
        <v>461.97</v>
      </c>
    </row>
    <row r="89" spans="1:8" ht="15.75">
      <c r="A89" s="50"/>
      <c r="B89" s="2"/>
      <c r="C89" s="2">
        <v>2</v>
      </c>
      <c r="D89" s="2">
        <v>1</v>
      </c>
      <c r="F89" s="2">
        <v>26.17</v>
      </c>
      <c r="G89" s="2">
        <v>8</v>
      </c>
      <c r="H89" s="65">
        <f t="shared" si="5"/>
        <v>418.72</v>
      </c>
    </row>
    <row r="90" spans="1:8" ht="15.75">
      <c r="A90" s="50"/>
      <c r="B90" s="2"/>
      <c r="C90" s="2">
        <v>2</v>
      </c>
      <c r="D90" s="2">
        <v>1</v>
      </c>
      <c r="F90" s="2">
        <v>11.25</v>
      </c>
      <c r="G90" s="2">
        <v>3</v>
      </c>
      <c r="H90" s="65">
        <f t="shared" si="5"/>
        <v>67.5</v>
      </c>
    </row>
    <row r="91" spans="1:8" ht="16.5" thickBot="1">
      <c r="A91" s="50"/>
      <c r="B91" s="2"/>
      <c r="C91" s="2">
        <v>2</v>
      </c>
      <c r="D91" s="2">
        <v>1</v>
      </c>
      <c r="F91" s="2">
        <v>21.33</v>
      </c>
      <c r="G91" s="2">
        <v>3</v>
      </c>
      <c r="H91" s="65">
        <f t="shared" si="5"/>
        <v>127.97999999999999</v>
      </c>
    </row>
    <row r="92" spans="1:8" ht="16.5" thickBot="1">
      <c r="A92" s="50"/>
      <c r="B92" s="2"/>
      <c r="C92" s="2"/>
      <c r="D92" s="2"/>
      <c r="E92" s="2"/>
      <c r="F92" s="2"/>
      <c r="G92" s="15" t="s">
        <v>8</v>
      </c>
      <c r="H92" s="59">
        <f>SUM(H79:H91)</f>
        <v>3882.2022000000002</v>
      </c>
    </row>
    <row r="93" spans="1:8" ht="15.75">
      <c r="A93" s="50">
        <v>4</v>
      </c>
      <c r="B93" s="2" t="s">
        <v>213</v>
      </c>
      <c r="C93" s="2"/>
      <c r="D93" s="2"/>
      <c r="E93" s="2"/>
      <c r="F93" s="2"/>
      <c r="G93" s="22"/>
      <c r="H93" s="62"/>
    </row>
    <row r="94" spans="1:8" ht="15.75">
      <c r="A94" s="50"/>
      <c r="B94" s="2" t="s">
        <v>214</v>
      </c>
      <c r="C94" s="2"/>
      <c r="D94" s="2"/>
      <c r="E94" s="2"/>
      <c r="F94" s="2"/>
      <c r="G94" s="22"/>
      <c r="H94" s="62"/>
    </row>
    <row r="95" spans="1:8" ht="15.75">
      <c r="A95" s="50"/>
      <c r="B95" s="2" t="s">
        <v>215</v>
      </c>
      <c r="C95" s="2"/>
      <c r="D95" s="2"/>
      <c r="E95" s="2"/>
      <c r="F95" s="2"/>
      <c r="H95" s="58"/>
    </row>
    <row r="96" spans="1:8" ht="15.75">
      <c r="A96" s="50"/>
      <c r="B96" s="2" t="s">
        <v>216</v>
      </c>
      <c r="C96" s="2"/>
      <c r="D96" s="2"/>
      <c r="E96" s="2"/>
      <c r="F96" s="2"/>
      <c r="H96" s="58"/>
    </row>
    <row r="97" spans="1:9" ht="20.25" customHeight="1">
      <c r="A97" s="50"/>
      <c r="B97" s="2" t="s">
        <v>39</v>
      </c>
      <c r="C97" s="2">
        <v>2</v>
      </c>
      <c r="D97" s="2">
        <v>1</v>
      </c>
      <c r="F97" s="2">
        <v>15.83</v>
      </c>
      <c r="G97" s="2">
        <v>22.83</v>
      </c>
      <c r="H97" s="58">
        <f>G97*F97*D97*C97</f>
        <v>722.79779999999994</v>
      </c>
    </row>
    <row r="98" spans="1:9" ht="15.75">
      <c r="A98" s="50"/>
      <c r="B98" s="2" t="s">
        <v>82</v>
      </c>
      <c r="C98" s="2">
        <v>2</v>
      </c>
      <c r="D98" s="2">
        <v>1</v>
      </c>
      <c r="F98" s="2">
        <v>13.83</v>
      </c>
      <c r="G98" s="2">
        <v>12</v>
      </c>
      <c r="H98" s="58">
        <f t="shared" ref="H98:H105" si="6">G98*F98*D98*C98</f>
        <v>331.92</v>
      </c>
    </row>
    <row r="99" spans="1:9" ht="16.5" thickBot="1">
      <c r="A99" s="50"/>
      <c r="B99" s="2" t="s">
        <v>83</v>
      </c>
      <c r="C99" s="2">
        <v>2</v>
      </c>
      <c r="D99" s="2">
        <v>1</v>
      </c>
      <c r="F99" s="2">
        <v>12.83</v>
      </c>
      <c r="G99" s="2">
        <v>9.25</v>
      </c>
      <c r="H99" s="58">
        <f t="shared" si="6"/>
        <v>237.35499999999999</v>
      </c>
    </row>
    <row r="100" spans="1:9" ht="20.25" thickTop="1" thickBot="1">
      <c r="A100" s="6" t="s">
        <v>27</v>
      </c>
      <c r="B100" s="6" t="s">
        <v>0</v>
      </c>
      <c r="C100" s="6" t="s">
        <v>1</v>
      </c>
      <c r="D100" s="6"/>
      <c r="E100" s="6" t="s">
        <v>151</v>
      </c>
      <c r="F100" s="6" t="s">
        <v>152</v>
      </c>
      <c r="G100" s="6" t="s">
        <v>154</v>
      </c>
      <c r="H100" s="61" t="s">
        <v>153</v>
      </c>
    </row>
    <row r="101" spans="1:9" ht="16.5" thickTop="1">
      <c r="A101" s="50"/>
      <c r="B101" s="2" t="s">
        <v>84</v>
      </c>
      <c r="C101" s="2">
        <v>2</v>
      </c>
      <c r="D101" s="2">
        <v>1</v>
      </c>
      <c r="F101" s="2">
        <v>7.75</v>
      </c>
      <c r="G101" s="2">
        <v>7.33</v>
      </c>
      <c r="H101" s="58">
        <f t="shared" si="6"/>
        <v>113.61499999999999</v>
      </c>
    </row>
    <row r="102" spans="1:9" ht="15.75">
      <c r="A102" s="50"/>
      <c r="B102" s="2" t="s">
        <v>85</v>
      </c>
      <c r="C102" s="2">
        <v>2</v>
      </c>
      <c r="D102" s="2">
        <v>1</v>
      </c>
      <c r="F102" s="2">
        <v>14</v>
      </c>
      <c r="G102" s="2">
        <v>4</v>
      </c>
      <c r="H102" s="58">
        <f t="shared" si="6"/>
        <v>112</v>
      </c>
    </row>
    <row r="103" spans="1:9" ht="15.75">
      <c r="A103" s="50"/>
      <c r="B103" s="2" t="s">
        <v>2</v>
      </c>
      <c r="C103" s="2">
        <v>2</v>
      </c>
      <c r="D103" s="2">
        <v>1</v>
      </c>
      <c r="F103" s="2">
        <v>22.83</v>
      </c>
      <c r="G103" s="2">
        <v>11.75</v>
      </c>
      <c r="H103" s="58">
        <f t="shared" si="6"/>
        <v>536.505</v>
      </c>
    </row>
    <row r="104" spans="1:9" ht="15.75">
      <c r="A104" s="50"/>
      <c r="B104" s="2" t="s">
        <v>86</v>
      </c>
      <c r="C104" s="2">
        <v>2</v>
      </c>
      <c r="D104" s="2">
        <v>1</v>
      </c>
      <c r="F104" s="2">
        <v>15.5</v>
      </c>
      <c r="G104" s="2">
        <v>11.83</v>
      </c>
      <c r="H104" s="58">
        <f t="shared" si="6"/>
        <v>366.73</v>
      </c>
    </row>
    <row r="105" spans="1:9" ht="16.5" thickBot="1">
      <c r="A105" s="50"/>
      <c r="B105" s="2" t="s">
        <v>2</v>
      </c>
      <c r="C105" s="2">
        <v>2</v>
      </c>
      <c r="D105" s="2">
        <v>1</v>
      </c>
      <c r="F105" s="2">
        <v>15.83</v>
      </c>
      <c r="G105" s="2">
        <v>12</v>
      </c>
      <c r="H105" s="58">
        <f t="shared" si="6"/>
        <v>379.92</v>
      </c>
    </row>
    <row r="106" spans="1:9" ht="16.5" thickBot="1">
      <c r="A106" s="50"/>
      <c r="G106" s="41" t="s">
        <v>8</v>
      </c>
      <c r="H106" s="63">
        <f>SUM(H97:H105)</f>
        <v>2800.8427999999999</v>
      </c>
      <c r="I106" s="30">
        <f>2*(15.83+22.83)</f>
        <v>77.319999999999993</v>
      </c>
    </row>
    <row r="107" spans="1:9" ht="15.75">
      <c r="A107" s="50">
        <v>5</v>
      </c>
      <c r="B107" s="2" t="s">
        <v>217</v>
      </c>
      <c r="C107" s="2"/>
      <c r="D107" s="2"/>
      <c r="E107" s="2"/>
      <c r="F107" s="2"/>
      <c r="G107" s="2"/>
      <c r="H107" s="58"/>
      <c r="I107" s="30"/>
    </row>
    <row r="108" spans="1:9" ht="15.75">
      <c r="A108" s="50"/>
      <c r="B108" s="2" t="s">
        <v>214</v>
      </c>
      <c r="C108" s="2"/>
      <c r="D108" s="2"/>
      <c r="E108" s="2"/>
      <c r="F108" s="2"/>
      <c r="G108" s="2"/>
      <c r="H108" s="58"/>
      <c r="I108" s="30"/>
    </row>
    <row r="109" spans="1:9" ht="15.75">
      <c r="A109" s="50"/>
      <c r="B109" s="2" t="s">
        <v>215</v>
      </c>
      <c r="C109" s="2"/>
      <c r="D109" s="2"/>
      <c r="E109" s="2"/>
      <c r="F109" s="2"/>
      <c r="G109" s="2"/>
      <c r="H109" s="58"/>
      <c r="I109" s="30"/>
    </row>
    <row r="110" spans="1:9" ht="15.75">
      <c r="A110" s="50"/>
      <c r="B110" s="2" t="s">
        <v>216</v>
      </c>
      <c r="C110" s="2"/>
      <c r="D110" s="2"/>
      <c r="E110" s="2"/>
      <c r="F110" s="2"/>
      <c r="G110" s="2"/>
      <c r="H110" s="58"/>
      <c r="I110" s="30"/>
    </row>
    <row r="111" spans="1:9" ht="15.75">
      <c r="A111" s="50"/>
      <c r="B111" s="2" t="s">
        <v>218</v>
      </c>
      <c r="C111" s="2">
        <v>2</v>
      </c>
      <c r="D111" s="2">
        <v>1</v>
      </c>
      <c r="E111" s="2" t="s">
        <v>87</v>
      </c>
      <c r="F111" s="2"/>
      <c r="G111" s="2">
        <v>0.5</v>
      </c>
      <c r="H111" s="58">
        <f>G111*I106*D111*C111</f>
        <v>77.319999999999993</v>
      </c>
      <c r="I111" s="30"/>
    </row>
    <row r="112" spans="1:9" ht="15.75">
      <c r="A112" s="50"/>
      <c r="B112" s="2" t="s">
        <v>219</v>
      </c>
      <c r="C112" s="2">
        <v>2</v>
      </c>
      <c r="D112" s="2">
        <v>1</v>
      </c>
      <c r="E112" s="2" t="s">
        <v>88</v>
      </c>
      <c r="F112" s="2"/>
      <c r="G112" s="2">
        <v>0.5</v>
      </c>
      <c r="H112" s="58">
        <f t="shared" ref="H112:H118" si="7">G112*I112*D112*C112</f>
        <v>51.66</v>
      </c>
      <c r="I112" s="30">
        <f>2*(13.83+12)</f>
        <v>51.66</v>
      </c>
    </row>
    <row r="113" spans="1:9" ht="15.75">
      <c r="A113" s="50"/>
      <c r="B113" s="2" t="s">
        <v>74</v>
      </c>
      <c r="C113" s="2">
        <v>2</v>
      </c>
      <c r="D113" s="2">
        <v>1</v>
      </c>
      <c r="E113" s="2" t="s">
        <v>89</v>
      </c>
      <c r="F113" s="2"/>
      <c r="G113" s="2">
        <v>0.5</v>
      </c>
      <c r="H113" s="58">
        <f t="shared" si="7"/>
        <v>22.08</v>
      </c>
      <c r="I113" s="30">
        <f>12.83+9.25</f>
        <v>22.08</v>
      </c>
    </row>
    <row r="114" spans="1:9" ht="15.75">
      <c r="A114" s="50"/>
      <c r="B114" s="2" t="s">
        <v>4</v>
      </c>
      <c r="C114" s="2">
        <v>2</v>
      </c>
      <c r="D114" s="2">
        <v>1</v>
      </c>
      <c r="E114" s="2" t="s">
        <v>90</v>
      </c>
      <c r="F114" s="2"/>
      <c r="G114" s="2">
        <v>0.5</v>
      </c>
      <c r="H114" s="58">
        <f t="shared" si="7"/>
        <v>15.08</v>
      </c>
      <c r="I114" s="30">
        <f>7.75+7.33</f>
        <v>15.08</v>
      </c>
    </row>
    <row r="115" spans="1:9" ht="15.75">
      <c r="A115" s="50"/>
      <c r="B115" s="2" t="s">
        <v>35</v>
      </c>
      <c r="C115" s="2">
        <v>2</v>
      </c>
      <c r="D115" s="2">
        <v>1</v>
      </c>
      <c r="E115" s="2" t="s">
        <v>91</v>
      </c>
      <c r="F115" s="2"/>
      <c r="G115" s="2">
        <v>0.5</v>
      </c>
      <c r="H115" s="58">
        <f t="shared" si="7"/>
        <v>36</v>
      </c>
      <c r="I115" s="30">
        <f>2*(14+4)</f>
        <v>36</v>
      </c>
    </row>
    <row r="116" spans="1:9" ht="15.75">
      <c r="A116" s="50"/>
      <c r="B116" s="2" t="s">
        <v>220</v>
      </c>
      <c r="C116" s="2">
        <v>2</v>
      </c>
      <c r="D116" s="2">
        <v>1</v>
      </c>
      <c r="E116" s="2" t="s">
        <v>92</v>
      </c>
      <c r="F116" s="2"/>
      <c r="G116" s="2">
        <v>0.5</v>
      </c>
      <c r="H116" s="58">
        <f t="shared" si="7"/>
        <v>69.16</v>
      </c>
      <c r="I116" s="30">
        <f>2*(22.83+11.75)</f>
        <v>69.16</v>
      </c>
    </row>
    <row r="117" spans="1:9" ht="15.75">
      <c r="A117" s="50"/>
      <c r="B117" s="2" t="s">
        <v>36</v>
      </c>
      <c r="C117" s="2">
        <v>2</v>
      </c>
      <c r="D117" s="2">
        <v>1</v>
      </c>
      <c r="E117" s="2" t="s">
        <v>93</v>
      </c>
      <c r="F117" s="2"/>
      <c r="G117" s="2">
        <v>0.5</v>
      </c>
      <c r="H117" s="58">
        <f t="shared" si="7"/>
        <v>55.16</v>
      </c>
      <c r="I117" s="30">
        <f>2*(15.75+11.83)</f>
        <v>55.16</v>
      </c>
    </row>
    <row r="118" spans="1:9" ht="16.5" thickBot="1">
      <c r="A118" s="50"/>
      <c r="B118" s="2" t="s">
        <v>2</v>
      </c>
      <c r="C118" s="2">
        <v>2</v>
      </c>
      <c r="D118" s="2">
        <v>1</v>
      </c>
      <c r="E118" s="2" t="s">
        <v>94</v>
      </c>
      <c r="F118" s="2"/>
      <c r="G118" s="2">
        <v>0.5</v>
      </c>
      <c r="H118" s="58">
        <f t="shared" si="7"/>
        <v>55.66</v>
      </c>
      <c r="I118" s="30">
        <f>2*(15.83+12)</f>
        <v>55.66</v>
      </c>
    </row>
    <row r="119" spans="1:9" ht="16.5" thickBot="1">
      <c r="A119" s="50"/>
      <c r="B119" s="2"/>
      <c r="C119" s="2"/>
      <c r="D119" s="2"/>
      <c r="E119" s="2"/>
      <c r="F119" s="2"/>
      <c r="G119" s="15" t="s">
        <v>3</v>
      </c>
      <c r="H119" s="63">
        <f>SUM(H111:H118)</f>
        <v>382.12</v>
      </c>
      <c r="I119" s="2"/>
    </row>
    <row r="120" spans="1:9" ht="15.75">
      <c r="A120" s="50"/>
      <c r="B120" s="35" t="s">
        <v>95</v>
      </c>
      <c r="C120" s="2"/>
      <c r="D120" s="2"/>
      <c r="E120" s="2"/>
      <c r="F120" s="2"/>
      <c r="G120" s="2"/>
      <c r="H120" s="58"/>
    </row>
    <row r="121" spans="1:9" ht="15.75">
      <c r="A121" s="50"/>
      <c r="B121" s="2"/>
      <c r="C121" s="2">
        <v>2</v>
      </c>
      <c r="D121" s="2">
        <v>1</v>
      </c>
      <c r="F121" s="2">
        <v>4</v>
      </c>
      <c r="G121" s="2">
        <v>1</v>
      </c>
      <c r="H121" s="58">
        <f>G121*F121*D121*C121</f>
        <v>8</v>
      </c>
    </row>
    <row r="122" spans="1:9" ht="15.75">
      <c r="A122" s="50"/>
      <c r="B122" s="2" t="s">
        <v>96</v>
      </c>
      <c r="C122" s="2">
        <v>2</v>
      </c>
      <c r="D122" s="2">
        <v>5</v>
      </c>
      <c r="F122" s="2">
        <v>3.5</v>
      </c>
      <c r="G122" s="2">
        <v>1</v>
      </c>
      <c r="H122" s="58">
        <f t="shared" ref="H122:H124" si="8">G122*F122*D122*C122</f>
        <v>35</v>
      </c>
    </row>
    <row r="123" spans="1:9" ht="15.75">
      <c r="A123" s="50"/>
      <c r="B123" s="2" t="s">
        <v>96</v>
      </c>
      <c r="C123" s="2">
        <v>2</v>
      </c>
      <c r="D123" s="2">
        <v>3</v>
      </c>
      <c r="F123" s="2">
        <v>3</v>
      </c>
      <c r="G123" s="2">
        <v>1</v>
      </c>
      <c r="H123" s="58">
        <f t="shared" si="8"/>
        <v>18</v>
      </c>
    </row>
    <row r="124" spans="1:9" ht="16.5" thickBot="1">
      <c r="A124" s="50"/>
      <c r="B124" s="2" t="s">
        <v>96</v>
      </c>
      <c r="C124" s="2">
        <v>2</v>
      </c>
      <c r="D124" s="2">
        <v>4</v>
      </c>
      <c r="F124" s="2">
        <v>2.5</v>
      </c>
      <c r="G124" s="2">
        <v>1</v>
      </c>
      <c r="H124" s="58">
        <f t="shared" si="8"/>
        <v>20</v>
      </c>
    </row>
    <row r="125" spans="1:9" ht="16.5" thickBot="1">
      <c r="A125" s="50"/>
      <c r="B125" s="2" t="s">
        <v>96</v>
      </c>
      <c r="C125" s="2"/>
      <c r="D125" s="2"/>
      <c r="E125" s="2"/>
      <c r="F125" s="2"/>
      <c r="G125" s="15" t="s">
        <v>8</v>
      </c>
      <c r="H125" s="59">
        <f>SUM(H121:H124)</f>
        <v>81</v>
      </c>
    </row>
    <row r="126" spans="1:9" ht="16.5" thickBot="1">
      <c r="A126" s="50"/>
      <c r="B126" s="2"/>
      <c r="C126" s="2"/>
      <c r="D126" s="2"/>
      <c r="E126" s="2"/>
      <c r="F126" s="2"/>
      <c r="G126" s="2"/>
      <c r="H126" s="58"/>
    </row>
    <row r="127" spans="1:9" ht="16.5" thickBot="1">
      <c r="A127" s="50"/>
      <c r="B127" s="15" t="s">
        <v>184</v>
      </c>
      <c r="C127" s="84"/>
      <c r="D127" s="84"/>
      <c r="E127" s="84"/>
      <c r="F127" s="84"/>
      <c r="G127" s="84"/>
      <c r="H127" s="63">
        <f>H119-H125</f>
        <v>301.12</v>
      </c>
    </row>
    <row r="128" spans="1:9" ht="15.75">
      <c r="A128" s="50">
        <v>6</v>
      </c>
      <c r="B128" s="2" t="s">
        <v>97</v>
      </c>
      <c r="C128" s="2"/>
      <c r="D128" s="2"/>
      <c r="E128" s="2"/>
      <c r="F128" s="2"/>
      <c r="G128" s="2"/>
      <c r="H128" s="58"/>
    </row>
    <row r="129" spans="1:10" ht="15.75">
      <c r="A129" s="50"/>
      <c r="B129" s="2" t="s">
        <v>98</v>
      </c>
      <c r="C129" s="2"/>
      <c r="D129" s="2"/>
      <c r="E129" s="2"/>
      <c r="F129" s="2"/>
      <c r="G129" s="2"/>
      <c r="H129" s="58"/>
    </row>
    <row r="130" spans="1:10" ht="15.75">
      <c r="A130" s="50"/>
      <c r="B130" s="2" t="s">
        <v>99</v>
      </c>
      <c r="C130" s="2"/>
      <c r="D130" s="2"/>
      <c r="E130" s="2"/>
      <c r="F130" s="2"/>
      <c r="G130" s="2"/>
      <c r="H130" s="58"/>
    </row>
    <row r="131" spans="1:10" ht="15.75">
      <c r="A131" s="50"/>
      <c r="B131" s="2" t="s">
        <v>100</v>
      </c>
      <c r="C131" s="2">
        <v>1</v>
      </c>
      <c r="D131" s="2">
        <v>14.25</v>
      </c>
      <c r="F131" s="2">
        <v>6</v>
      </c>
      <c r="G131" s="2"/>
      <c r="H131" s="58">
        <f>F131*D131*C131</f>
        <v>85.5</v>
      </c>
      <c r="J131" s="1">
        <f>2*(8+10.25)</f>
        <v>36.5</v>
      </c>
    </row>
    <row r="132" spans="1:10" ht="15.75">
      <c r="A132" s="50"/>
      <c r="B132" s="2" t="s">
        <v>101</v>
      </c>
      <c r="C132" s="2">
        <v>1</v>
      </c>
      <c r="D132" s="2">
        <v>8.83</v>
      </c>
      <c r="F132" s="2">
        <v>1.5</v>
      </c>
      <c r="G132" s="2"/>
      <c r="H132" s="58">
        <f t="shared" ref="H132:H135" si="9">F132*D132*C132</f>
        <v>13.245000000000001</v>
      </c>
      <c r="J132" s="1">
        <f>2*(8+19)</f>
        <v>54</v>
      </c>
    </row>
    <row r="133" spans="1:10" ht="15.75">
      <c r="A133" s="50"/>
      <c r="B133" s="2" t="s">
        <v>2</v>
      </c>
      <c r="C133" s="2">
        <v>1</v>
      </c>
      <c r="D133" s="2">
        <v>7.92</v>
      </c>
      <c r="F133" s="2">
        <v>1.5</v>
      </c>
      <c r="G133" s="2"/>
      <c r="H133" s="58">
        <f t="shared" si="9"/>
        <v>11.879999999999999</v>
      </c>
      <c r="J133" s="1">
        <f>2*(3.75+5)</f>
        <v>17.5</v>
      </c>
    </row>
    <row r="134" spans="1:10" ht="15.75">
      <c r="A134" s="50"/>
      <c r="B134" s="2" t="s">
        <v>37</v>
      </c>
      <c r="C134" s="2">
        <v>1</v>
      </c>
      <c r="D134" s="2">
        <v>7.67</v>
      </c>
      <c r="F134" s="2">
        <v>6.5</v>
      </c>
      <c r="G134" s="2"/>
      <c r="H134" s="58">
        <f t="shared" si="9"/>
        <v>49.854999999999997</v>
      </c>
      <c r="J134" s="1">
        <f>2*(16+20)</f>
        <v>72</v>
      </c>
    </row>
    <row r="135" spans="1:10" ht="16.5" thickBot="1">
      <c r="A135" s="50"/>
      <c r="B135" s="2" t="s">
        <v>2</v>
      </c>
      <c r="C135" s="2">
        <v>1</v>
      </c>
      <c r="D135" s="2">
        <v>7.25</v>
      </c>
      <c r="F135" s="2">
        <v>7.17</v>
      </c>
      <c r="G135" s="2"/>
      <c r="H135" s="58">
        <f t="shared" si="9"/>
        <v>51.982500000000002</v>
      </c>
    </row>
    <row r="136" spans="1:10" ht="16.5" thickBot="1">
      <c r="A136" s="50"/>
      <c r="B136" s="2"/>
      <c r="C136" s="2"/>
      <c r="D136" s="2"/>
      <c r="E136" s="2"/>
      <c r="F136" s="2"/>
      <c r="G136" s="15" t="s">
        <v>8</v>
      </c>
      <c r="H136" s="59">
        <f>SUM(H131:H135)</f>
        <v>212.46249999999998</v>
      </c>
    </row>
    <row r="137" spans="1:10" ht="15.75">
      <c r="A137" s="50">
        <v>7</v>
      </c>
      <c r="B137" s="2" t="s">
        <v>102</v>
      </c>
      <c r="C137" s="2"/>
      <c r="D137" s="2"/>
      <c r="E137" s="2"/>
      <c r="F137" s="2"/>
      <c r="G137" s="22"/>
      <c r="H137" s="62"/>
    </row>
    <row r="138" spans="1:10" ht="15.75">
      <c r="A138" s="50"/>
      <c r="B138" s="2" t="s">
        <v>103</v>
      </c>
      <c r="C138" s="2"/>
      <c r="D138" s="2"/>
      <c r="E138" s="2"/>
      <c r="F138" s="2"/>
      <c r="G138" s="22"/>
      <c r="H138" s="62"/>
    </row>
    <row r="139" spans="1:10" ht="15.75">
      <c r="A139" s="50"/>
      <c r="B139" s="2" t="s">
        <v>104</v>
      </c>
      <c r="C139" s="2"/>
      <c r="D139" s="2"/>
      <c r="E139" s="2"/>
      <c r="F139" s="2"/>
      <c r="G139" s="22"/>
      <c r="H139" s="62"/>
    </row>
    <row r="140" spans="1:10" ht="15.75">
      <c r="A140" s="50"/>
      <c r="B140" s="2" t="s">
        <v>166</v>
      </c>
      <c r="C140" s="2">
        <v>1</v>
      </c>
      <c r="D140" s="2" t="s">
        <v>105</v>
      </c>
      <c r="E140" s="2"/>
      <c r="F140" s="2"/>
      <c r="G140" s="14">
        <v>5.5</v>
      </c>
      <c r="H140" s="65">
        <f>G140*I141*C140</f>
        <v>222.75</v>
      </c>
    </row>
    <row r="141" spans="1:10" ht="15.75">
      <c r="A141" s="50"/>
      <c r="B141" s="2" t="s">
        <v>167</v>
      </c>
      <c r="C141" s="2">
        <v>1</v>
      </c>
      <c r="E141" s="2"/>
      <c r="F141" s="2">
        <v>8.83</v>
      </c>
      <c r="G141" s="14">
        <v>0.33</v>
      </c>
      <c r="H141" s="65">
        <f>G141*F141*C141</f>
        <v>2.9139000000000004</v>
      </c>
      <c r="I141" s="30">
        <f>2*(14.25+6)</f>
        <v>40.5</v>
      </c>
    </row>
    <row r="142" spans="1:10" ht="15.75">
      <c r="A142" s="50"/>
      <c r="B142" s="2" t="s">
        <v>2</v>
      </c>
      <c r="C142" s="2">
        <v>1</v>
      </c>
      <c r="D142" s="2"/>
      <c r="E142" s="2"/>
      <c r="F142" s="2">
        <v>7.92</v>
      </c>
      <c r="G142" s="14">
        <v>0.33</v>
      </c>
      <c r="H142" s="65">
        <f>G142*F142*C142</f>
        <v>2.6135999999999999</v>
      </c>
      <c r="I142" s="1"/>
    </row>
    <row r="143" spans="1:10" ht="15.75">
      <c r="A143" s="50"/>
      <c r="B143" s="2" t="s">
        <v>168</v>
      </c>
      <c r="C143" s="2">
        <v>1</v>
      </c>
      <c r="D143" s="2" t="s">
        <v>169</v>
      </c>
      <c r="E143" s="2"/>
      <c r="F143" s="2"/>
      <c r="G143" s="2">
        <v>5.5</v>
      </c>
      <c r="H143" s="25">
        <f>G143*I144*C143</f>
        <v>156.85999999999999</v>
      </c>
      <c r="I143" s="1"/>
    </row>
    <row r="144" spans="1:10" ht="16.5" thickBot="1">
      <c r="A144" s="50"/>
      <c r="B144" s="2"/>
      <c r="C144" s="2">
        <v>1</v>
      </c>
      <c r="D144" s="2">
        <v>2</v>
      </c>
      <c r="E144" s="2"/>
      <c r="F144" s="2">
        <v>5.5</v>
      </c>
      <c r="G144" s="2">
        <v>5.5</v>
      </c>
      <c r="H144" s="25">
        <f>G144*F144*D144*C144</f>
        <v>60.5</v>
      </c>
      <c r="I144" s="30">
        <f>2*(7.76+6.5)</f>
        <v>28.52</v>
      </c>
    </row>
    <row r="145" spans="1:8" ht="16.5" thickBot="1">
      <c r="A145" s="50"/>
      <c r="B145" s="2"/>
      <c r="C145" s="2"/>
      <c r="D145" s="2"/>
      <c r="E145" s="2"/>
      <c r="F145" s="2"/>
      <c r="G145" s="15" t="s">
        <v>8</v>
      </c>
      <c r="H145" s="59">
        <f>SUM(H140:H144)</f>
        <v>445.63749999999999</v>
      </c>
    </row>
    <row r="146" spans="1:8" ht="15.75">
      <c r="A146" s="50"/>
      <c r="B146" s="2" t="s">
        <v>95</v>
      </c>
      <c r="C146" s="2"/>
      <c r="D146" s="2"/>
      <c r="E146" s="2"/>
      <c r="F146" s="2"/>
      <c r="G146" s="22"/>
      <c r="H146" s="62"/>
    </row>
    <row r="147" spans="1:8" ht="15.75">
      <c r="A147" s="50"/>
      <c r="B147" s="2" t="s">
        <v>62</v>
      </c>
      <c r="C147" s="2"/>
      <c r="D147" s="2">
        <v>4</v>
      </c>
      <c r="F147" s="2">
        <v>2.5</v>
      </c>
      <c r="G147" s="14">
        <v>5.5</v>
      </c>
      <c r="H147" s="62">
        <f>G147*F147*D147</f>
        <v>55</v>
      </c>
    </row>
    <row r="148" spans="1:8" ht="16.5" thickBot="1">
      <c r="A148" s="50"/>
      <c r="B148" s="2"/>
      <c r="C148" s="2"/>
      <c r="D148" s="2"/>
      <c r="E148" s="2"/>
      <c r="F148" s="2"/>
      <c r="G148" s="22"/>
      <c r="H148" s="62"/>
    </row>
    <row r="149" spans="1:8" ht="16.5" thickBot="1">
      <c r="A149" s="50"/>
      <c r="B149" s="2"/>
      <c r="C149" s="83" t="s">
        <v>106</v>
      </c>
      <c r="D149" s="84"/>
      <c r="E149" s="84"/>
      <c r="F149" s="84"/>
      <c r="G149" s="84"/>
      <c r="H149" s="59">
        <f>H145-H147</f>
        <v>390.63749999999999</v>
      </c>
    </row>
    <row r="150" spans="1:8" ht="16.5" thickBot="1">
      <c r="A150" s="50"/>
      <c r="B150" s="2"/>
      <c r="C150" s="7"/>
      <c r="D150" s="7"/>
      <c r="E150" s="7"/>
      <c r="F150" s="7"/>
      <c r="G150" s="7"/>
      <c r="H150" s="62"/>
    </row>
    <row r="151" spans="1:8" ht="20.25" thickTop="1" thickBot="1">
      <c r="A151" s="6" t="s">
        <v>27</v>
      </c>
      <c r="B151" s="6" t="s">
        <v>0</v>
      </c>
      <c r="C151" s="6" t="s">
        <v>1</v>
      </c>
      <c r="D151" s="6"/>
      <c r="E151" s="6" t="s">
        <v>151</v>
      </c>
      <c r="F151" s="6" t="s">
        <v>152</v>
      </c>
      <c r="G151" s="6" t="s">
        <v>154</v>
      </c>
      <c r="H151" s="61" t="s">
        <v>153</v>
      </c>
    </row>
    <row r="152" spans="1:8" ht="111" thickTop="1">
      <c r="A152" s="51">
        <v>8</v>
      </c>
      <c r="B152" s="4" t="s">
        <v>9</v>
      </c>
      <c r="C152" s="2"/>
      <c r="D152" s="2"/>
      <c r="E152" s="2"/>
      <c r="F152" s="2"/>
      <c r="G152" s="2"/>
      <c r="H152" s="25"/>
    </row>
    <row r="153" spans="1:8" ht="15.75">
      <c r="A153" s="50"/>
      <c r="B153" s="2" t="s">
        <v>107</v>
      </c>
      <c r="C153" s="2">
        <v>2</v>
      </c>
      <c r="D153" s="2">
        <v>5</v>
      </c>
      <c r="F153" s="2">
        <v>3.17</v>
      </c>
      <c r="G153" s="2">
        <v>6.75</v>
      </c>
      <c r="H153" s="25">
        <f>G153*F153*D153*C153</f>
        <v>213.97500000000002</v>
      </c>
    </row>
    <row r="154" spans="1:8" ht="15.75">
      <c r="A154" s="50"/>
      <c r="B154" s="2" t="s">
        <v>10</v>
      </c>
      <c r="C154" s="2">
        <v>2</v>
      </c>
      <c r="D154" s="2">
        <v>5</v>
      </c>
      <c r="F154" s="2">
        <v>2.08</v>
      </c>
      <c r="G154" s="2">
        <v>6.75</v>
      </c>
      <c r="H154" s="25"/>
    </row>
    <row r="155" spans="1:8" ht="15.75">
      <c r="A155" s="50"/>
      <c r="B155" s="2" t="s">
        <v>11</v>
      </c>
      <c r="C155" s="2">
        <v>2</v>
      </c>
      <c r="D155" s="2">
        <v>4</v>
      </c>
      <c r="F155" s="2">
        <v>2.67</v>
      </c>
      <c r="G155" s="2">
        <v>6.75</v>
      </c>
      <c r="H155" s="25">
        <f t="shared" ref="H155:H162" si="10">G155*F155*D155*C155</f>
        <v>144.18</v>
      </c>
    </row>
    <row r="156" spans="1:8" ht="16.5" thickBot="1">
      <c r="A156" s="57"/>
      <c r="B156" s="2" t="s">
        <v>12</v>
      </c>
      <c r="C156" s="2">
        <v>2</v>
      </c>
      <c r="D156" s="2">
        <v>1</v>
      </c>
      <c r="F156" s="2">
        <v>3.67</v>
      </c>
      <c r="G156" s="2">
        <v>6.75</v>
      </c>
      <c r="H156" s="25">
        <f t="shared" si="10"/>
        <v>49.545000000000002</v>
      </c>
    </row>
    <row r="157" spans="1:8" ht="17.25" thickTop="1" thickBot="1">
      <c r="A157" s="77"/>
      <c r="B157" s="2"/>
      <c r="C157" s="2">
        <v>2</v>
      </c>
      <c r="D157" s="2">
        <v>7</v>
      </c>
      <c r="F157" s="2">
        <v>1.33</v>
      </c>
      <c r="G157" s="2">
        <v>3.62</v>
      </c>
      <c r="H157" s="25">
        <f t="shared" si="10"/>
        <v>67.40440000000001</v>
      </c>
    </row>
    <row r="158" spans="1:8" ht="16.5" thickTop="1">
      <c r="A158" s="50"/>
      <c r="B158" s="2"/>
      <c r="C158" s="7">
        <v>2</v>
      </c>
      <c r="D158" s="7">
        <v>6</v>
      </c>
      <c r="F158" s="24">
        <v>1.33</v>
      </c>
      <c r="G158" s="43">
        <v>1.62</v>
      </c>
      <c r="H158" s="25">
        <f t="shared" si="10"/>
        <v>25.855200000000004</v>
      </c>
    </row>
    <row r="159" spans="1:8" ht="15.75">
      <c r="A159" s="50"/>
      <c r="B159" s="2"/>
      <c r="C159" s="7">
        <v>2</v>
      </c>
      <c r="D159" s="7">
        <v>2</v>
      </c>
      <c r="F159" s="24">
        <v>1.33</v>
      </c>
      <c r="G159" s="24">
        <v>3.67</v>
      </c>
      <c r="H159" s="25">
        <f t="shared" si="10"/>
        <v>19.5244</v>
      </c>
    </row>
    <row r="160" spans="1:8" ht="15.75">
      <c r="A160" s="50"/>
      <c r="B160" s="2"/>
      <c r="C160" s="2">
        <v>2</v>
      </c>
      <c r="D160" s="2">
        <v>2</v>
      </c>
      <c r="F160" s="42">
        <v>1.33</v>
      </c>
      <c r="G160" s="68">
        <v>3.67</v>
      </c>
      <c r="H160" s="25">
        <f t="shared" si="10"/>
        <v>19.5244</v>
      </c>
    </row>
    <row r="161" spans="1:8" ht="15.75">
      <c r="A161" s="50"/>
      <c r="B161" s="2"/>
      <c r="C161" s="2">
        <v>2</v>
      </c>
      <c r="D161" s="2">
        <v>1</v>
      </c>
      <c r="F161" s="42">
        <v>2.81</v>
      </c>
      <c r="G161" s="68">
        <v>1.1299999999999999</v>
      </c>
      <c r="H161" s="25">
        <f t="shared" si="10"/>
        <v>6.3505999999999991</v>
      </c>
    </row>
    <row r="162" spans="1:8" ht="16.5" thickBot="1">
      <c r="A162" s="50"/>
      <c r="B162" s="2"/>
      <c r="C162" s="2">
        <v>2</v>
      </c>
      <c r="D162" s="2">
        <v>5</v>
      </c>
      <c r="F162" s="42">
        <v>1.29</v>
      </c>
      <c r="G162" s="68">
        <v>1.1299999999999999</v>
      </c>
      <c r="H162" s="25">
        <f t="shared" si="10"/>
        <v>14.577</v>
      </c>
    </row>
    <row r="163" spans="1:8" ht="16.5" thickBot="1">
      <c r="A163" s="50"/>
      <c r="B163" s="2"/>
      <c r="C163" s="2"/>
      <c r="D163" s="2"/>
      <c r="E163" s="2"/>
      <c r="F163" s="2"/>
      <c r="G163" s="15" t="s">
        <v>3</v>
      </c>
      <c r="H163" s="59">
        <f>SUM(H153:H162)</f>
        <v>560.93600000000004</v>
      </c>
    </row>
    <row r="164" spans="1:8" ht="15.75">
      <c r="A164" s="50">
        <v>9</v>
      </c>
      <c r="B164" s="2" t="s">
        <v>13</v>
      </c>
      <c r="C164" s="2"/>
      <c r="D164" s="2"/>
      <c r="E164" s="2"/>
      <c r="F164" s="2"/>
      <c r="G164" s="2"/>
      <c r="H164" s="25"/>
    </row>
    <row r="165" spans="1:8" ht="15.75">
      <c r="A165" s="50"/>
      <c r="B165" s="2" t="s">
        <v>14</v>
      </c>
      <c r="C165" s="2"/>
      <c r="D165" s="2"/>
      <c r="E165" s="2"/>
      <c r="F165" s="2"/>
      <c r="G165" s="2"/>
      <c r="H165" s="25"/>
    </row>
    <row r="166" spans="1:8" ht="15.75">
      <c r="A166" s="50"/>
      <c r="B166" s="2" t="s">
        <v>15</v>
      </c>
      <c r="C166" s="2"/>
      <c r="D166" s="2"/>
      <c r="E166" s="2"/>
      <c r="F166" s="2"/>
      <c r="G166" s="2"/>
      <c r="H166" s="25"/>
    </row>
    <row r="167" spans="1:8" ht="15.75">
      <c r="A167" s="50"/>
      <c r="B167" s="2" t="s">
        <v>16</v>
      </c>
      <c r="C167" s="2"/>
      <c r="D167" s="2"/>
      <c r="E167" s="2"/>
      <c r="F167" s="2"/>
      <c r="G167" s="2"/>
      <c r="H167" s="25"/>
    </row>
    <row r="168" spans="1:8" ht="15.75">
      <c r="A168" s="50"/>
      <c r="B168" s="2"/>
      <c r="D168" s="2"/>
      <c r="E168" s="2"/>
      <c r="F168" s="2"/>
      <c r="G168" s="2"/>
      <c r="H168" s="25"/>
    </row>
    <row r="169" spans="1:8" ht="15.75">
      <c r="A169" s="50"/>
      <c r="B169" s="2" t="s">
        <v>108</v>
      </c>
      <c r="C169" s="2">
        <v>2</v>
      </c>
      <c r="D169" s="2">
        <v>5</v>
      </c>
      <c r="F169" s="2">
        <v>3.17</v>
      </c>
      <c r="G169" s="2">
        <v>6.75</v>
      </c>
      <c r="H169" s="25">
        <f>G169*F169*D169*C169</f>
        <v>213.97500000000002</v>
      </c>
    </row>
    <row r="170" spans="1:8" ht="15.75">
      <c r="A170" s="50"/>
      <c r="B170" s="2" t="s">
        <v>109</v>
      </c>
      <c r="C170" s="2">
        <v>2</v>
      </c>
      <c r="D170" s="2">
        <v>5</v>
      </c>
      <c r="F170" s="2">
        <v>2.08</v>
      </c>
      <c r="G170" s="14">
        <v>6.75</v>
      </c>
      <c r="H170" s="25">
        <f t="shared" ref="H170:H178" si="11">G170*F170*D170*C170</f>
        <v>140.4</v>
      </c>
    </row>
    <row r="171" spans="1:8" ht="15.75">
      <c r="A171" s="50"/>
      <c r="B171" s="2" t="s">
        <v>110</v>
      </c>
      <c r="C171" s="2">
        <v>2</v>
      </c>
      <c r="D171" s="2">
        <v>4</v>
      </c>
      <c r="F171" s="2">
        <v>2.67</v>
      </c>
      <c r="G171" s="2">
        <v>6.75</v>
      </c>
      <c r="H171" s="25">
        <f t="shared" si="11"/>
        <v>144.18</v>
      </c>
    </row>
    <row r="172" spans="1:8" ht="15.75">
      <c r="A172" s="50"/>
      <c r="B172" s="2" t="s">
        <v>111</v>
      </c>
      <c r="C172" s="2">
        <v>2</v>
      </c>
      <c r="D172" s="2">
        <v>1</v>
      </c>
      <c r="F172" s="2">
        <v>3.67</v>
      </c>
      <c r="G172" s="2">
        <v>6.75</v>
      </c>
      <c r="H172" s="25">
        <f t="shared" si="11"/>
        <v>49.545000000000002</v>
      </c>
    </row>
    <row r="173" spans="1:8" ht="15.75">
      <c r="A173" s="50"/>
      <c r="B173" s="2" t="s">
        <v>63</v>
      </c>
      <c r="C173" s="2">
        <v>2</v>
      </c>
      <c r="D173" s="2">
        <v>7</v>
      </c>
      <c r="F173" s="2">
        <v>4</v>
      </c>
      <c r="G173" s="2">
        <v>1.33</v>
      </c>
      <c r="H173" s="25">
        <f t="shared" si="11"/>
        <v>74.48</v>
      </c>
    </row>
    <row r="174" spans="1:8" ht="15.75">
      <c r="A174" s="50"/>
      <c r="B174" s="2" t="s">
        <v>64</v>
      </c>
      <c r="C174" s="2">
        <v>2</v>
      </c>
      <c r="D174" s="2">
        <v>6</v>
      </c>
      <c r="F174" s="2">
        <v>6</v>
      </c>
      <c r="G174" s="2">
        <v>1.33</v>
      </c>
      <c r="H174" s="25">
        <f t="shared" si="11"/>
        <v>95.76</v>
      </c>
    </row>
    <row r="175" spans="1:8" ht="15.75">
      <c r="A175" s="50"/>
      <c r="B175" s="2" t="s">
        <v>65</v>
      </c>
      <c r="C175" s="2">
        <v>2</v>
      </c>
      <c r="D175" s="2">
        <v>2</v>
      </c>
      <c r="F175" s="2">
        <v>2</v>
      </c>
      <c r="G175" s="2">
        <v>1.33</v>
      </c>
      <c r="H175" s="25">
        <f t="shared" si="11"/>
        <v>10.64</v>
      </c>
    </row>
    <row r="176" spans="1:8" ht="15.75">
      <c r="A176" s="50"/>
      <c r="B176" s="2" t="s">
        <v>66</v>
      </c>
      <c r="C176" s="2">
        <v>2</v>
      </c>
      <c r="D176" s="2">
        <v>2</v>
      </c>
      <c r="F176" s="2">
        <v>3</v>
      </c>
      <c r="G176" s="2">
        <v>1.33</v>
      </c>
      <c r="H176" s="25">
        <f t="shared" si="11"/>
        <v>15.96</v>
      </c>
    </row>
    <row r="177" spans="1:9" ht="15.75">
      <c r="A177" s="51"/>
      <c r="B177" s="2" t="s">
        <v>112</v>
      </c>
      <c r="C177" s="2">
        <v>2</v>
      </c>
      <c r="D177" s="2">
        <v>1</v>
      </c>
      <c r="F177" s="2">
        <v>2</v>
      </c>
      <c r="G177" s="2">
        <v>2.81</v>
      </c>
      <c r="H177" s="25">
        <f t="shared" si="11"/>
        <v>11.24</v>
      </c>
    </row>
    <row r="178" spans="1:9" ht="16.5" thickBot="1">
      <c r="A178" s="50"/>
      <c r="B178" s="2" t="s">
        <v>112</v>
      </c>
      <c r="C178" s="2">
        <v>2</v>
      </c>
      <c r="D178" s="2">
        <v>5</v>
      </c>
      <c r="F178" s="2">
        <v>2</v>
      </c>
      <c r="G178" s="2">
        <v>1.29</v>
      </c>
      <c r="H178" s="25">
        <f t="shared" si="11"/>
        <v>25.8</v>
      </c>
    </row>
    <row r="179" spans="1:9" ht="16.5" thickBot="1">
      <c r="A179" s="50"/>
      <c r="B179" s="2"/>
      <c r="C179" s="2"/>
      <c r="D179" s="2"/>
      <c r="E179" s="2"/>
      <c r="F179" s="2"/>
      <c r="G179" s="15" t="s">
        <v>25</v>
      </c>
      <c r="H179" s="59">
        <f>SUM(H169:H178)</f>
        <v>781.98</v>
      </c>
    </row>
    <row r="180" spans="1:9" ht="15.75">
      <c r="A180" s="50">
        <v>10</v>
      </c>
      <c r="B180" s="2" t="s">
        <v>119</v>
      </c>
      <c r="C180" s="2"/>
      <c r="D180" s="2"/>
      <c r="E180" s="2"/>
      <c r="F180" s="2"/>
      <c r="G180" s="2"/>
      <c r="H180" s="25"/>
    </row>
    <row r="181" spans="1:9" ht="15.75">
      <c r="A181" s="50"/>
      <c r="B181" s="2" t="s">
        <v>120</v>
      </c>
      <c r="C181" s="2"/>
      <c r="D181" s="2"/>
      <c r="E181" s="2"/>
      <c r="F181" s="2"/>
      <c r="G181" s="2"/>
      <c r="H181" s="25"/>
    </row>
    <row r="182" spans="1:9" ht="15.75">
      <c r="A182" s="50"/>
      <c r="B182" s="2"/>
      <c r="C182" s="2"/>
      <c r="D182" s="2"/>
      <c r="E182" s="2"/>
      <c r="F182" s="2"/>
      <c r="G182" s="2"/>
      <c r="H182" s="25"/>
    </row>
    <row r="183" spans="1:9" ht="15.75">
      <c r="A183" s="50"/>
      <c r="B183" s="2" t="s">
        <v>63</v>
      </c>
      <c r="C183" s="2">
        <v>2</v>
      </c>
      <c r="D183" s="2">
        <v>7</v>
      </c>
      <c r="F183" s="2">
        <v>6</v>
      </c>
      <c r="G183" s="2">
        <v>4</v>
      </c>
      <c r="H183" s="25">
        <f>G183*F183*D183*C183</f>
        <v>336</v>
      </c>
    </row>
    <row r="184" spans="1:9" ht="15.75">
      <c r="A184" s="50"/>
      <c r="B184" s="2" t="s">
        <v>113</v>
      </c>
      <c r="C184" s="2">
        <v>2</v>
      </c>
      <c r="D184" s="2">
        <v>6</v>
      </c>
      <c r="F184" s="2">
        <v>3</v>
      </c>
      <c r="G184" s="2">
        <v>5.5</v>
      </c>
      <c r="H184" s="25">
        <f t="shared" ref="H184:H186" si="12">G184*F184*D184*C184</f>
        <v>198</v>
      </c>
      <c r="I184" s="1">
        <f>2*(168.25+25)</f>
        <v>386.5</v>
      </c>
    </row>
    <row r="185" spans="1:9" ht="15.75">
      <c r="A185" s="50"/>
      <c r="B185" s="2" t="s">
        <v>114</v>
      </c>
      <c r="C185" s="2">
        <v>2</v>
      </c>
      <c r="D185" s="2">
        <v>2</v>
      </c>
      <c r="F185" s="2">
        <v>3</v>
      </c>
      <c r="G185" s="2">
        <v>4</v>
      </c>
      <c r="H185" s="25">
        <f t="shared" si="12"/>
        <v>48</v>
      </c>
      <c r="I185" s="1">
        <f>2*(24+20)</f>
        <v>88</v>
      </c>
    </row>
    <row r="186" spans="1:9" ht="16.5" thickBot="1">
      <c r="A186" s="50"/>
      <c r="B186" s="2" t="s">
        <v>115</v>
      </c>
      <c r="C186" s="2">
        <v>2</v>
      </c>
      <c r="D186" s="2">
        <v>2</v>
      </c>
      <c r="F186" s="2">
        <v>4</v>
      </c>
      <c r="G186" s="2">
        <v>4</v>
      </c>
      <c r="H186" s="25">
        <f t="shared" si="12"/>
        <v>64</v>
      </c>
      <c r="I186" s="1">
        <f>2*(16+20)</f>
        <v>72</v>
      </c>
    </row>
    <row r="187" spans="1:9" ht="16.5" thickBot="1">
      <c r="A187" s="50"/>
      <c r="B187" s="2"/>
      <c r="C187" s="2"/>
      <c r="D187" s="2"/>
      <c r="E187" s="2"/>
      <c r="F187" s="2"/>
      <c r="G187" s="15" t="s">
        <v>3</v>
      </c>
      <c r="H187" s="59">
        <f>SUM(H183:H186)</f>
        <v>646</v>
      </c>
      <c r="I187" s="1">
        <f>2*(12.75+20)</f>
        <v>65.5</v>
      </c>
    </row>
    <row r="188" spans="1:9" ht="15.75">
      <c r="A188" s="50">
        <v>11</v>
      </c>
      <c r="B188" s="2" t="s">
        <v>116</v>
      </c>
      <c r="C188" s="2"/>
      <c r="D188" s="2"/>
      <c r="E188" s="2"/>
      <c r="F188" s="2"/>
      <c r="G188" s="2"/>
      <c r="H188" s="25"/>
    </row>
    <row r="189" spans="1:9" ht="15.75">
      <c r="A189" s="50"/>
      <c r="B189" s="2" t="s">
        <v>117</v>
      </c>
      <c r="C189" s="2"/>
      <c r="D189" s="2"/>
      <c r="E189" s="2"/>
      <c r="F189" s="2"/>
      <c r="G189" s="2"/>
      <c r="H189" s="25"/>
    </row>
    <row r="190" spans="1:9" ht="15.75">
      <c r="A190" s="50"/>
      <c r="B190" s="2" t="s">
        <v>118</v>
      </c>
      <c r="C190" s="2"/>
      <c r="D190" s="2"/>
      <c r="E190" s="2"/>
      <c r="F190" s="2"/>
      <c r="G190" s="2"/>
      <c r="H190" s="25"/>
    </row>
    <row r="191" spans="1:9" ht="15.75">
      <c r="A191" s="49"/>
      <c r="B191" s="2" t="s">
        <v>121</v>
      </c>
      <c r="C191" s="2"/>
      <c r="D191" s="2"/>
      <c r="E191" s="2"/>
      <c r="F191" s="2"/>
      <c r="H191" s="58"/>
    </row>
    <row r="192" spans="1:9" ht="15.75">
      <c r="A192" s="50"/>
      <c r="B192" s="2" t="s">
        <v>122</v>
      </c>
      <c r="C192" s="2"/>
      <c r="D192" s="2"/>
      <c r="E192" s="2"/>
      <c r="F192" s="2"/>
      <c r="G192" s="2"/>
      <c r="H192" s="25"/>
    </row>
    <row r="193" spans="1:8" ht="16.5" thickBot="1">
      <c r="A193" s="50"/>
      <c r="B193" s="2"/>
      <c r="C193" s="2">
        <v>2</v>
      </c>
      <c r="D193" s="2">
        <v>1</v>
      </c>
      <c r="F193" s="2">
        <v>5.67</v>
      </c>
      <c r="G193" s="2">
        <v>6</v>
      </c>
      <c r="H193" s="25">
        <f>G193*F193*D193*C193</f>
        <v>68.039999999999992</v>
      </c>
    </row>
    <row r="194" spans="1:8" ht="16.5" thickBot="1">
      <c r="A194" s="50"/>
      <c r="B194" s="2"/>
      <c r="C194" s="2"/>
      <c r="D194" s="2"/>
      <c r="E194" s="2"/>
      <c r="F194" s="2"/>
      <c r="G194" s="15" t="s">
        <v>25</v>
      </c>
      <c r="H194" s="59">
        <v>68</v>
      </c>
    </row>
    <row r="195" spans="1:8" ht="20.25" thickTop="1" thickBot="1">
      <c r="A195" s="6" t="s">
        <v>27</v>
      </c>
      <c r="B195" s="6" t="s">
        <v>0</v>
      </c>
      <c r="C195" s="6" t="s">
        <v>1</v>
      </c>
      <c r="D195" s="6"/>
      <c r="E195" s="6" t="s">
        <v>151</v>
      </c>
      <c r="F195" s="6" t="s">
        <v>152</v>
      </c>
      <c r="G195" s="6" t="s">
        <v>154</v>
      </c>
      <c r="H195" s="61" t="s">
        <v>153</v>
      </c>
    </row>
    <row r="196" spans="1:8" ht="9.75" customHeight="1" thickTop="1">
      <c r="A196" s="56"/>
      <c r="B196" s="56"/>
      <c r="C196" s="56"/>
      <c r="D196" s="56"/>
      <c r="E196" s="56"/>
      <c r="F196" s="56"/>
      <c r="G196" s="56"/>
      <c r="H196" s="70"/>
    </row>
    <row r="197" spans="1:8" ht="84.75" customHeight="1">
      <c r="A197" s="72">
        <v>12</v>
      </c>
      <c r="B197" s="71" t="s">
        <v>222</v>
      </c>
      <c r="C197" s="56"/>
      <c r="D197" s="56"/>
      <c r="E197" s="56"/>
      <c r="F197" s="56"/>
      <c r="G197" s="56"/>
      <c r="H197" s="70"/>
    </row>
    <row r="198" spans="1:8" ht="18.75">
      <c r="A198" s="56"/>
      <c r="B198" s="2" t="s">
        <v>39</v>
      </c>
      <c r="C198" s="2">
        <v>2</v>
      </c>
      <c r="D198" s="2">
        <v>1</v>
      </c>
      <c r="F198" s="2">
        <v>15.83</v>
      </c>
      <c r="G198" s="2">
        <v>22.83</v>
      </c>
      <c r="H198" s="58">
        <f>G198*F198*D198*C198</f>
        <v>722.79779999999994</v>
      </c>
    </row>
    <row r="199" spans="1:8" ht="18.75">
      <c r="A199" s="56"/>
      <c r="B199" s="2" t="s">
        <v>82</v>
      </c>
      <c r="C199" s="2">
        <v>2</v>
      </c>
      <c r="D199" s="2">
        <v>1</v>
      </c>
      <c r="F199" s="2">
        <v>13.83</v>
      </c>
      <c r="G199" s="2">
        <v>12</v>
      </c>
      <c r="H199" s="58">
        <f t="shared" ref="H199:H200" si="13">G199*F199*D199*C199</f>
        <v>331.92</v>
      </c>
    </row>
    <row r="200" spans="1:8" ht="18.75">
      <c r="A200" s="56"/>
      <c r="B200" s="2" t="s">
        <v>83</v>
      </c>
      <c r="C200" s="2">
        <v>2</v>
      </c>
      <c r="D200" s="2">
        <v>1</v>
      </c>
      <c r="F200" s="2">
        <v>12.83</v>
      </c>
      <c r="G200" s="2">
        <v>9.25</v>
      </c>
      <c r="H200" s="58">
        <f t="shared" si="13"/>
        <v>237.35499999999999</v>
      </c>
    </row>
    <row r="201" spans="1:8" ht="18.75">
      <c r="A201" s="56"/>
      <c r="B201" s="2" t="s">
        <v>84</v>
      </c>
      <c r="C201" s="2">
        <v>2</v>
      </c>
      <c r="D201" s="2">
        <v>1</v>
      </c>
      <c r="F201" s="2">
        <v>7.75</v>
      </c>
      <c r="G201" s="2">
        <v>7.33</v>
      </c>
      <c r="H201" s="58">
        <f t="shared" ref="H201:H205" si="14">G201*F201*D201*C201</f>
        <v>113.61499999999999</v>
      </c>
    </row>
    <row r="202" spans="1:8" ht="18.75">
      <c r="A202" s="56"/>
      <c r="B202" s="2" t="s">
        <v>85</v>
      </c>
      <c r="C202" s="2">
        <v>2</v>
      </c>
      <c r="D202" s="2">
        <v>1</v>
      </c>
      <c r="F202" s="2">
        <v>14</v>
      </c>
      <c r="G202" s="2">
        <v>4</v>
      </c>
      <c r="H202" s="58">
        <f t="shared" si="14"/>
        <v>112</v>
      </c>
    </row>
    <row r="203" spans="1:8" ht="18.75">
      <c r="A203" s="56"/>
      <c r="B203" s="2" t="s">
        <v>2</v>
      </c>
      <c r="C203" s="2">
        <v>2</v>
      </c>
      <c r="D203" s="2">
        <v>1</v>
      </c>
      <c r="F203" s="2">
        <v>22.83</v>
      </c>
      <c r="G203" s="2">
        <v>11.75</v>
      </c>
      <c r="H203" s="58">
        <f t="shared" si="14"/>
        <v>536.505</v>
      </c>
    </row>
    <row r="204" spans="1:8" ht="18.75">
      <c r="A204" s="56"/>
      <c r="B204" s="2" t="s">
        <v>86</v>
      </c>
      <c r="C204" s="2">
        <v>2</v>
      </c>
      <c r="D204" s="2">
        <v>1</v>
      </c>
      <c r="F204" s="2">
        <v>15.5</v>
      </c>
      <c r="G204" s="2">
        <v>11.83</v>
      </c>
      <c r="H204" s="58">
        <f t="shared" si="14"/>
        <v>366.73</v>
      </c>
    </row>
    <row r="205" spans="1:8" ht="18.75">
      <c r="A205" s="56"/>
      <c r="B205" s="2" t="s">
        <v>2</v>
      </c>
      <c r="C205" s="2">
        <v>2</v>
      </c>
      <c r="D205" s="2">
        <v>1</v>
      </c>
      <c r="F205" s="2">
        <v>15.83</v>
      </c>
      <c r="G205" s="2">
        <v>12</v>
      </c>
      <c r="H205" s="58">
        <f t="shared" si="14"/>
        <v>379.92</v>
      </c>
    </row>
    <row r="206" spans="1:8" ht="18.75">
      <c r="A206" s="56"/>
      <c r="B206" s="2" t="s">
        <v>100</v>
      </c>
      <c r="C206" s="2">
        <v>1</v>
      </c>
      <c r="D206" s="2">
        <v>14.25</v>
      </c>
      <c r="F206" s="2">
        <v>6</v>
      </c>
      <c r="G206" s="2"/>
      <c r="H206" s="58">
        <f>F206*D206*C206</f>
        <v>85.5</v>
      </c>
    </row>
    <row r="207" spans="1:8" ht="18.75">
      <c r="A207" s="56"/>
      <c r="B207" s="2" t="s">
        <v>101</v>
      </c>
      <c r="C207" s="2">
        <v>1</v>
      </c>
      <c r="D207" s="2">
        <v>8.83</v>
      </c>
      <c r="F207" s="2">
        <v>1.5</v>
      </c>
      <c r="G207" s="2"/>
      <c r="H207" s="58">
        <f t="shared" ref="H207:H210" si="15">F207*D207*C207</f>
        <v>13.245000000000001</v>
      </c>
    </row>
    <row r="208" spans="1:8" ht="18.75">
      <c r="A208" s="56"/>
      <c r="B208" s="2" t="s">
        <v>2</v>
      </c>
      <c r="C208" s="2">
        <v>1</v>
      </c>
      <c r="D208" s="2">
        <v>7.92</v>
      </c>
      <c r="F208" s="2">
        <v>1.5</v>
      </c>
      <c r="G208" s="2"/>
      <c r="H208" s="58">
        <f t="shared" si="15"/>
        <v>11.879999999999999</v>
      </c>
    </row>
    <row r="209" spans="1:8" ht="18.75">
      <c r="A209" s="56"/>
      <c r="B209" s="2" t="s">
        <v>37</v>
      </c>
      <c r="C209" s="2">
        <v>1</v>
      </c>
      <c r="D209" s="2">
        <v>7.67</v>
      </c>
      <c r="F209" s="2">
        <v>6.5</v>
      </c>
      <c r="G209" s="2"/>
      <c r="H209" s="58">
        <f t="shared" si="15"/>
        <v>49.854999999999997</v>
      </c>
    </row>
    <row r="210" spans="1:8" ht="19.5" thickBot="1">
      <c r="A210" s="56"/>
      <c r="B210" s="2" t="s">
        <v>2</v>
      </c>
      <c r="C210" s="2">
        <v>1</v>
      </c>
      <c r="D210" s="2">
        <v>7.25</v>
      </c>
      <c r="F210" s="2">
        <v>7.17</v>
      </c>
      <c r="G210" s="2"/>
      <c r="H210" s="58">
        <f t="shared" si="15"/>
        <v>51.982500000000002</v>
      </c>
    </row>
    <row r="211" spans="1:8" ht="19.5" thickBot="1">
      <c r="A211" s="56"/>
      <c r="B211" s="56"/>
      <c r="C211" s="56"/>
      <c r="D211" s="56"/>
      <c r="E211" s="56"/>
      <c r="F211" s="56"/>
      <c r="G211" s="75" t="s">
        <v>3</v>
      </c>
      <c r="H211" s="67">
        <f>SUM(H198:H210)</f>
        <v>3013.3053</v>
      </c>
    </row>
    <row r="212" spans="1:8" ht="15.75">
      <c r="A212" s="50">
        <v>13</v>
      </c>
      <c r="B212" s="2" t="s">
        <v>123</v>
      </c>
      <c r="C212" s="2"/>
      <c r="D212" s="2"/>
      <c r="E212" s="2"/>
      <c r="F212" s="2"/>
      <c r="G212" s="2"/>
      <c r="H212" s="25"/>
    </row>
    <row r="213" spans="1:8" ht="15.75">
      <c r="A213" s="50"/>
      <c r="B213" s="2" t="s">
        <v>124</v>
      </c>
      <c r="C213" s="2"/>
      <c r="D213" s="2"/>
      <c r="E213" s="2"/>
      <c r="F213" s="2"/>
      <c r="G213" s="2"/>
      <c r="H213" s="25"/>
    </row>
    <row r="214" spans="1:8" ht="15.75">
      <c r="A214" s="50"/>
      <c r="B214" s="2" t="s">
        <v>125</v>
      </c>
      <c r="C214" s="2"/>
      <c r="D214" s="2"/>
      <c r="E214" s="2"/>
      <c r="F214" s="2"/>
      <c r="G214" s="2"/>
      <c r="H214" s="25"/>
    </row>
    <row r="215" spans="1:8" ht="15.75">
      <c r="A215" s="50"/>
      <c r="B215" s="2"/>
      <c r="C215" s="2"/>
      <c r="D215" s="2"/>
      <c r="E215" s="2"/>
      <c r="F215" s="2"/>
      <c r="G215" s="2"/>
      <c r="H215" s="25"/>
    </row>
    <row r="216" spans="1:8" ht="16.5" thickBot="1">
      <c r="A216" s="50"/>
      <c r="B216" s="2" t="s">
        <v>126</v>
      </c>
      <c r="C216" s="2">
        <v>2</v>
      </c>
      <c r="D216" s="2">
        <v>1</v>
      </c>
      <c r="F216" s="2">
        <v>6</v>
      </c>
      <c r="G216" s="2">
        <v>6</v>
      </c>
      <c r="H216" s="25">
        <f>G216*F216*D216*C216</f>
        <v>72</v>
      </c>
    </row>
    <row r="217" spans="1:8" ht="16.5" thickBot="1">
      <c r="A217" s="50"/>
      <c r="B217" s="2"/>
      <c r="C217" s="2"/>
      <c r="D217" s="2"/>
      <c r="E217" s="2"/>
      <c r="F217" s="2"/>
      <c r="G217" s="15" t="s">
        <v>3</v>
      </c>
      <c r="H217" s="59">
        <v>72</v>
      </c>
    </row>
    <row r="218" spans="1:8" ht="15.75">
      <c r="A218" s="50">
        <v>14</v>
      </c>
      <c r="B218" s="2" t="s">
        <v>127</v>
      </c>
      <c r="C218" s="2"/>
      <c r="D218" s="2"/>
      <c r="E218" s="2"/>
      <c r="F218" s="2"/>
      <c r="G218" s="22"/>
      <c r="H218" s="62"/>
    </row>
    <row r="219" spans="1:8" ht="15.75">
      <c r="A219" s="50"/>
      <c r="B219" s="2" t="s">
        <v>128</v>
      </c>
      <c r="C219" s="2"/>
      <c r="D219" s="2"/>
      <c r="E219" s="2"/>
      <c r="F219" s="2"/>
      <c r="G219" s="22"/>
      <c r="H219" s="62"/>
    </row>
    <row r="220" spans="1:8" ht="15.75">
      <c r="A220" s="50"/>
      <c r="B220" s="2" t="s">
        <v>129</v>
      </c>
      <c r="C220" s="2"/>
      <c r="D220" s="2"/>
      <c r="E220" s="2"/>
      <c r="F220" s="2"/>
      <c r="G220" s="22"/>
      <c r="H220" s="62"/>
    </row>
    <row r="221" spans="1:8" ht="15.75">
      <c r="A221" s="50"/>
      <c r="B221" s="2" t="s">
        <v>130</v>
      </c>
      <c r="C221" s="2"/>
      <c r="D221" s="2"/>
      <c r="E221" s="2"/>
      <c r="F221" s="2"/>
      <c r="G221" s="22"/>
      <c r="H221" s="62"/>
    </row>
    <row r="222" spans="1:8" ht="15.75">
      <c r="A222" s="50"/>
      <c r="B222" s="2" t="s">
        <v>131</v>
      </c>
      <c r="C222" s="2"/>
      <c r="D222" s="2"/>
      <c r="E222" s="2"/>
      <c r="F222" s="2"/>
      <c r="G222" s="2"/>
      <c r="H222" s="25"/>
    </row>
    <row r="223" spans="1:8" ht="15.75">
      <c r="A223" s="50"/>
      <c r="B223" s="2" t="s">
        <v>132</v>
      </c>
      <c r="C223" s="2"/>
      <c r="D223" s="2"/>
      <c r="E223" s="2"/>
      <c r="F223" s="2"/>
      <c r="G223" s="2"/>
      <c r="H223" s="25"/>
    </row>
    <row r="224" spans="1:8" ht="15.75">
      <c r="A224" s="50"/>
      <c r="B224" s="2" t="s">
        <v>96</v>
      </c>
      <c r="C224" s="2">
        <v>2</v>
      </c>
      <c r="D224" s="2">
        <v>1</v>
      </c>
      <c r="F224" s="2">
        <v>4</v>
      </c>
      <c r="G224" s="2">
        <v>7</v>
      </c>
      <c r="H224" s="25">
        <f>G224*F224*D224*C224</f>
        <v>56</v>
      </c>
    </row>
    <row r="225" spans="1:23" ht="15.75">
      <c r="A225" s="50"/>
      <c r="B225" s="2" t="s">
        <v>96</v>
      </c>
      <c r="C225" s="2">
        <v>2</v>
      </c>
      <c r="D225" s="2">
        <v>5</v>
      </c>
      <c r="F225" s="2">
        <v>3.5</v>
      </c>
      <c r="G225" s="2">
        <v>7</v>
      </c>
      <c r="H225" s="25">
        <f t="shared" ref="H225:H226" si="16">G225*F225*D225*C225</f>
        <v>245</v>
      </c>
    </row>
    <row r="226" spans="1:23" ht="16.5" thickBot="1">
      <c r="A226" s="50"/>
      <c r="B226" s="2" t="s">
        <v>96</v>
      </c>
      <c r="C226" s="2">
        <v>2</v>
      </c>
      <c r="D226" s="2">
        <v>5</v>
      </c>
      <c r="F226" s="2">
        <v>3</v>
      </c>
      <c r="G226" s="2">
        <v>7</v>
      </c>
      <c r="H226" s="25">
        <f t="shared" si="16"/>
        <v>210</v>
      </c>
    </row>
    <row r="227" spans="1:23" ht="16.5" thickBot="1">
      <c r="A227" s="50"/>
      <c r="B227" s="2"/>
      <c r="C227" s="2"/>
      <c r="D227" s="2"/>
      <c r="E227" s="2"/>
      <c r="F227" s="2"/>
      <c r="G227" s="15" t="s">
        <v>3</v>
      </c>
      <c r="H227" s="59">
        <f>SUM(H224:H226)</f>
        <v>511</v>
      </c>
    </row>
    <row r="228" spans="1:23" ht="15.75">
      <c r="A228" s="50">
        <v>15</v>
      </c>
      <c r="B228" s="2" t="s">
        <v>133</v>
      </c>
      <c r="C228" s="2"/>
      <c r="D228" s="2"/>
      <c r="E228" s="2"/>
      <c r="F228" s="2"/>
      <c r="G228" s="2"/>
      <c r="H228" s="25"/>
    </row>
    <row r="229" spans="1:23" ht="15.75">
      <c r="A229" s="50"/>
      <c r="B229" s="2" t="s">
        <v>134</v>
      </c>
      <c r="C229" s="2"/>
      <c r="D229" s="2"/>
      <c r="E229" s="2"/>
      <c r="F229" s="2"/>
      <c r="G229" s="2"/>
      <c r="H229" s="25"/>
      <c r="I229" s="1">
        <f>4*(7+1.5)</f>
        <v>34</v>
      </c>
    </row>
    <row r="230" spans="1:23" ht="15.75">
      <c r="A230" s="57"/>
      <c r="B230" s="2" t="s">
        <v>170</v>
      </c>
      <c r="H230" s="58">
        <v>2801</v>
      </c>
      <c r="I230" s="1">
        <f>3.5*(7+1.5)</f>
        <v>29.75</v>
      </c>
    </row>
    <row r="231" spans="1:23" ht="15.75">
      <c r="A231" s="57"/>
      <c r="B231" s="2" t="s">
        <v>171</v>
      </c>
      <c r="H231" s="58">
        <v>212</v>
      </c>
      <c r="P231" s="2"/>
      <c r="Q231" s="2"/>
      <c r="R231" s="2"/>
      <c r="S231" s="2"/>
      <c r="T231" s="2"/>
      <c r="U231" s="22"/>
      <c r="V231" s="22"/>
      <c r="W231" s="1">
        <f>4*(4+1.5)</f>
        <v>22</v>
      </c>
    </row>
    <row r="232" spans="1:23" ht="16.5" thickBot="1">
      <c r="A232" s="57"/>
      <c r="B232" s="2" t="s">
        <v>172</v>
      </c>
      <c r="C232">
        <v>2</v>
      </c>
      <c r="D232">
        <v>1</v>
      </c>
      <c r="F232">
        <v>15</v>
      </c>
      <c r="G232">
        <v>12</v>
      </c>
      <c r="H232" s="58">
        <f>G232*F232*D232*C232</f>
        <v>360</v>
      </c>
      <c r="P232" s="2"/>
      <c r="Q232" s="2"/>
      <c r="R232" s="2"/>
      <c r="S232" s="2"/>
      <c r="T232" s="2"/>
      <c r="U232" s="22"/>
      <c r="V232" s="22"/>
      <c r="W232" s="1"/>
    </row>
    <row r="233" spans="1:23" ht="16.5" thickBot="1">
      <c r="A233" s="57"/>
      <c r="G233" s="41" t="s">
        <v>3</v>
      </c>
      <c r="H233" s="63">
        <f>SUM(H230:H232)</f>
        <v>3373</v>
      </c>
      <c r="P233" s="2"/>
      <c r="Q233" s="2"/>
      <c r="R233" s="2"/>
      <c r="S233" s="2"/>
      <c r="T233" s="2"/>
      <c r="U233" s="22"/>
      <c r="V233" s="22"/>
    </row>
    <row r="234" spans="1:23" ht="15.75">
      <c r="A234" s="50">
        <v>16</v>
      </c>
      <c r="B234" s="4" t="s">
        <v>135</v>
      </c>
      <c r="C234" s="2"/>
      <c r="D234" s="2"/>
      <c r="E234" s="2"/>
      <c r="F234" s="2"/>
      <c r="G234" s="2"/>
      <c r="H234" s="25"/>
      <c r="P234" s="2"/>
      <c r="Q234" s="2"/>
      <c r="R234" s="2"/>
      <c r="S234" s="2"/>
      <c r="T234" s="2"/>
    </row>
    <row r="235" spans="1:23" ht="15.75">
      <c r="A235" s="50"/>
      <c r="B235" s="2" t="s">
        <v>136</v>
      </c>
      <c r="C235" s="2"/>
      <c r="D235" s="2"/>
      <c r="E235" s="2"/>
      <c r="F235" s="2"/>
      <c r="G235" s="2"/>
      <c r="H235" s="25"/>
    </row>
    <row r="236" spans="1:23" ht="16.5" thickBot="1">
      <c r="A236" s="50"/>
      <c r="B236" s="2" t="s">
        <v>173</v>
      </c>
      <c r="C236" s="2"/>
      <c r="D236" s="2"/>
      <c r="E236" s="2"/>
      <c r="F236" s="2"/>
      <c r="G236" s="2"/>
      <c r="H236" s="25">
        <v>24466</v>
      </c>
    </row>
    <row r="237" spans="1:23" ht="16.5" thickBot="1">
      <c r="A237" s="50"/>
      <c r="C237" s="87" t="s">
        <v>3</v>
      </c>
      <c r="D237" s="88"/>
      <c r="E237" s="88"/>
      <c r="F237" s="88"/>
      <c r="G237" s="88"/>
      <c r="H237" s="59">
        <v>24466</v>
      </c>
    </row>
    <row r="238" spans="1:23" ht="16.5" thickBot="1">
      <c r="A238" s="50"/>
      <c r="C238" s="76"/>
      <c r="D238" s="76"/>
      <c r="E238" s="76"/>
      <c r="F238" s="76"/>
      <c r="G238" s="76"/>
      <c r="H238" s="62"/>
    </row>
    <row r="239" spans="1:23" ht="20.25" thickTop="1" thickBot="1">
      <c r="A239" s="6" t="s">
        <v>27</v>
      </c>
      <c r="B239" s="6" t="s">
        <v>0</v>
      </c>
      <c r="C239" s="6" t="s">
        <v>1</v>
      </c>
      <c r="D239" s="6"/>
      <c r="E239" s="6" t="s">
        <v>151</v>
      </c>
      <c r="F239" s="6" t="s">
        <v>152</v>
      </c>
      <c r="G239" s="6" t="s">
        <v>154</v>
      </c>
      <c r="H239" s="61" t="s">
        <v>153</v>
      </c>
    </row>
    <row r="240" spans="1:23" ht="16.5" thickTop="1">
      <c r="A240" s="50">
        <v>17</v>
      </c>
      <c r="B240" s="2" t="s">
        <v>174</v>
      </c>
      <c r="C240" s="2"/>
      <c r="D240" s="2"/>
      <c r="E240" s="2"/>
      <c r="F240" s="2"/>
      <c r="G240" s="2"/>
      <c r="H240" s="25"/>
    </row>
    <row r="241" spans="1:8" ht="16.5" thickBot="1">
      <c r="A241" s="50"/>
      <c r="B241" s="2" t="s">
        <v>175</v>
      </c>
      <c r="C241" s="2"/>
      <c r="D241" s="2"/>
      <c r="E241" s="2"/>
      <c r="F241" s="2"/>
      <c r="G241" s="2"/>
      <c r="H241" s="25">
        <v>24466</v>
      </c>
    </row>
    <row r="242" spans="1:8" ht="16.5" thickBot="1">
      <c r="A242" s="50"/>
      <c r="B242" s="2" t="s">
        <v>176</v>
      </c>
      <c r="C242" s="2"/>
      <c r="D242" s="2"/>
      <c r="E242" s="2"/>
      <c r="F242" s="2"/>
      <c r="G242" s="15" t="s">
        <v>3</v>
      </c>
      <c r="H242" s="59">
        <v>24466</v>
      </c>
    </row>
    <row r="243" spans="1:8" ht="15.75">
      <c r="A243" s="50">
        <v>18</v>
      </c>
      <c r="B243" s="2" t="s">
        <v>177</v>
      </c>
      <c r="C243" s="2"/>
      <c r="D243" s="2"/>
      <c r="E243" s="2"/>
      <c r="F243" s="2"/>
      <c r="G243" s="2"/>
      <c r="H243" s="25"/>
    </row>
    <row r="244" spans="1:8" ht="15.75">
      <c r="A244" s="50"/>
      <c r="B244" s="2" t="s">
        <v>178</v>
      </c>
      <c r="C244" s="2"/>
      <c r="D244" s="2"/>
      <c r="E244" s="2"/>
      <c r="F244" s="2"/>
      <c r="G244" s="2"/>
      <c r="H244" s="25"/>
    </row>
    <row r="245" spans="1:8" ht="15.75">
      <c r="A245" s="50"/>
      <c r="B245" s="2" t="s">
        <v>179</v>
      </c>
      <c r="C245" s="2"/>
      <c r="D245" s="2"/>
      <c r="E245" s="2"/>
      <c r="F245" s="2"/>
      <c r="G245" s="2"/>
      <c r="H245" s="25"/>
    </row>
    <row r="246" spans="1:8" ht="15.75">
      <c r="A246" s="50"/>
      <c r="B246" s="2" t="s">
        <v>180</v>
      </c>
      <c r="C246" s="2"/>
      <c r="D246" s="2"/>
      <c r="E246" s="2"/>
      <c r="F246" s="2"/>
      <c r="G246" s="2"/>
      <c r="H246" s="25">
        <v>561</v>
      </c>
    </row>
    <row r="247" spans="1:8" ht="16.5" thickBot="1">
      <c r="A247" s="50"/>
      <c r="B247" s="2" t="s">
        <v>181</v>
      </c>
      <c r="C247" s="2"/>
      <c r="D247" s="2"/>
      <c r="E247" s="2"/>
      <c r="F247" s="2"/>
      <c r="G247" s="2"/>
      <c r="H247" s="25">
        <v>72</v>
      </c>
    </row>
    <row r="248" spans="1:8" ht="16.5" thickBot="1">
      <c r="A248" s="50"/>
      <c r="B248" s="2"/>
      <c r="C248" s="2"/>
      <c r="D248" s="2"/>
      <c r="E248" s="2"/>
      <c r="F248" s="2"/>
      <c r="G248" s="15" t="s">
        <v>3</v>
      </c>
      <c r="H248" s="59">
        <f>SUM(H246:H247)</f>
        <v>633</v>
      </c>
    </row>
    <row r="249" spans="1:8" ht="15.75">
      <c r="A249" s="50">
        <v>19</v>
      </c>
      <c r="B249" s="2" t="s">
        <v>189</v>
      </c>
      <c r="C249" s="2"/>
      <c r="D249" s="2"/>
      <c r="E249" s="2"/>
      <c r="F249" s="2"/>
      <c r="G249" s="2"/>
      <c r="H249" s="25"/>
    </row>
    <row r="250" spans="1:8" ht="15.75">
      <c r="A250" s="50"/>
      <c r="B250" s="2" t="s">
        <v>182</v>
      </c>
      <c r="C250" s="2"/>
      <c r="D250" s="2"/>
      <c r="H250" s="58"/>
    </row>
    <row r="251" spans="1:8" ht="15.75">
      <c r="A251" s="50"/>
      <c r="B251" s="2" t="s">
        <v>183</v>
      </c>
      <c r="C251" s="2"/>
      <c r="D251" s="2"/>
      <c r="H251" s="58"/>
    </row>
    <row r="252" spans="1:8" ht="16.5" thickBot="1">
      <c r="A252" s="50"/>
      <c r="B252" s="2"/>
      <c r="C252" s="2">
        <v>1</v>
      </c>
      <c r="D252" s="2"/>
      <c r="F252">
        <v>8</v>
      </c>
      <c r="H252" s="58">
        <v>8</v>
      </c>
    </row>
    <row r="253" spans="1:8" ht="16.5" thickBot="1">
      <c r="A253" s="2"/>
      <c r="B253" s="2"/>
      <c r="C253" s="2"/>
      <c r="D253" s="2"/>
      <c r="G253" s="41" t="s">
        <v>3</v>
      </c>
      <c r="H253" s="63">
        <v>8</v>
      </c>
    </row>
    <row r="254" spans="1:8" ht="15.75">
      <c r="A254" s="2"/>
      <c r="B254" s="2"/>
      <c r="C254" s="2"/>
      <c r="D254" s="2"/>
      <c r="G254" s="54"/>
      <c r="H254" s="64"/>
    </row>
    <row r="255" spans="1:8" ht="15.75">
      <c r="A255" s="2"/>
      <c r="B255" s="2"/>
      <c r="C255" s="2"/>
      <c r="D255" s="2"/>
      <c r="G255" s="54"/>
      <c r="H255" s="64"/>
    </row>
    <row r="256" spans="1:8" ht="15.75">
      <c r="A256" s="2"/>
      <c r="B256" s="2"/>
      <c r="C256" s="2"/>
      <c r="D256" s="2"/>
      <c r="G256" s="54"/>
      <c r="H256" s="55"/>
    </row>
    <row r="257" spans="1:8" ht="15.75">
      <c r="A257" s="2"/>
      <c r="B257" s="2"/>
      <c r="C257" s="2"/>
      <c r="D257" s="2"/>
      <c r="G257" s="54"/>
      <c r="H257" s="55"/>
    </row>
    <row r="258" spans="1:8" ht="15.75">
      <c r="A258" s="2"/>
      <c r="B258" s="2"/>
      <c r="C258" s="2"/>
      <c r="D258" s="2"/>
      <c r="G258" s="54"/>
      <c r="H258" s="55"/>
    </row>
    <row r="259" spans="1:8" ht="15.75">
      <c r="A259" s="2"/>
      <c r="B259" s="2"/>
      <c r="C259" s="2"/>
      <c r="D259" s="2"/>
      <c r="G259" s="54"/>
      <c r="H259" s="55"/>
    </row>
    <row r="260" spans="1:8" ht="15.75">
      <c r="A260" s="2"/>
      <c r="B260" s="2"/>
      <c r="C260" s="2"/>
      <c r="D260" s="2"/>
      <c r="G260" s="54"/>
      <c r="H260" s="55"/>
    </row>
    <row r="261" spans="1:8" ht="15.75">
      <c r="A261" s="2"/>
      <c r="B261" s="2"/>
      <c r="C261" s="2"/>
      <c r="D261" s="2"/>
    </row>
    <row r="262" spans="1:8" ht="15.75">
      <c r="A262" s="2"/>
      <c r="B262" s="2"/>
      <c r="C262" s="2"/>
      <c r="D262" s="2"/>
    </row>
    <row r="263" spans="1:8" ht="15.75">
      <c r="A263" s="2"/>
      <c r="B263" s="2"/>
      <c r="C263" s="2"/>
      <c r="D263" s="2"/>
    </row>
    <row r="264" spans="1:8" ht="15.75">
      <c r="A264" s="2"/>
      <c r="B264" s="2"/>
      <c r="C264" s="2"/>
      <c r="D264" s="2"/>
    </row>
    <row r="265" spans="1:8" ht="18.75">
      <c r="A265" s="2"/>
      <c r="B265" s="36" t="s">
        <v>205</v>
      </c>
      <c r="E265" s="85" t="s">
        <v>206</v>
      </c>
      <c r="F265" s="85"/>
      <c r="G265" s="85"/>
    </row>
    <row r="266" spans="1:8" ht="18.75">
      <c r="A266" s="2"/>
      <c r="B266" s="23" t="s">
        <v>207</v>
      </c>
      <c r="C266" s="23"/>
      <c r="E266" s="86" t="s">
        <v>208</v>
      </c>
      <c r="F266" s="86"/>
      <c r="G266" s="86"/>
    </row>
    <row r="267" spans="1:8" ht="18.75">
      <c r="A267" s="2"/>
      <c r="B267" s="36" t="s">
        <v>209</v>
      </c>
      <c r="C267" s="23"/>
      <c r="D267" s="23"/>
      <c r="E267" s="85" t="s">
        <v>210</v>
      </c>
      <c r="F267" s="85"/>
      <c r="G267" s="85"/>
    </row>
    <row r="268" spans="1:8" ht="15.75">
      <c r="A268" s="2"/>
      <c r="B268" s="2"/>
      <c r="C268" s="2"/>
      <c r="D268" s="2"/>
      <c r="E268" s="1">
        <f>(2+7)+(1+2.17)</f>
        <v>12.17</v>
      </c>
      <c r="F268" s="1"/>
    </row>
    <row r="269" spans="1:8" ht="15.75">
      <c r="A269" s="2"/>
      <c r="B269" s="2"/>
      <c r="C269" s="2"/>
      <c r="D269" s="2"/>
      <c r="E269" s="1"/>
      <c r="F269" s="1"/>
    </row>
    <row r="270" spans="1:8" ht="15.75">
      <c r="A270" s="2"/>
      <c r="B270" s="2"/>
      <c r="C270" s="2"/>
      <c r="D270" s="2"/>
    </row>
    <row r="321" spans="1:4" ht="15.75">
      <c r="A321" s="2"/>
      <c r="B321" s="2"/>
      <c r="C321" s="2"/>
      <c r="D321" s="2"/>
    </row>
    <row r="322" spans="1:4" ht="15.75">
      <c r="A322" s="2"/>
      <c r="B322" s="2"/>
      <c r="C322" s="2"/>
      <c r="D322" s="2"/>
    </row>
    <row r="323" spans="1:4" ht="15.75">
      <c r="A323" s="2"/>
      <c r="B323" s="2"/>
      <c r="C323" s="2"/>
      <c r="D323" s="2"/>
    </row>
    <row r="324" spans="1:4" ht="15.75">
      <c r="A324" s="2"/>
      <c r="B324" s="2"/>
      <c r="C324" s="2"/>
      <c r="D324" s="2"/>
    </row>
    <row r="325" spans="1:4" ht="15.75">
      <c r="A325" s="2"/>
      <c r="B325" s="2"/>
      <c r="C325" s="2"/>
      <c r="D325" s="2"/>
    </row>
    <row r="326" spans="1:4" ht="15.75">
      <c r="A326" s="2"/>
      <c r="B326" s="2"/>
      <c r="C326" s="2"/>
      <c r="D326" s="2"/>
    </row>
    <row r="327" spans="1:4" ht="15.75">
      <c r="A327" s="2"/>
      <c r="B327" s="2"/>
      <c r="C327" s="2"/>
      <c r="D327" s="2"/>
    </row>
    <row r="328" spans="1:4" ht="15.75">
      <c r="A328" s="2"/>
      <c r="B328" s="2"/>
      <c r="C328" s="2"/>
      <c r="D328" s="2"/>
    </row>
    <row r="329" spans="1:4" ht="15.75">
      <c r="A329" s="2"/>
      <c r="B329" s="2"/>
      <c r="C329" s="2"/>
      <c r="D329" s="2"/>
    </row>
    <row r="330" spans="1:4" ht="15.75">
      <c r="A330" s="2"/>
      <c r="B330" s="2"/>
      <c r="C330" s="2"/>
      <c r="D330" s="2"/>
    </row>
    <row r="331" spans="1:4" ht="15.75">
      <c r="B331" s="2"/>
      <c r="C331" s="2"/>
      <c r="D331" s="2"/>
    </row>
    <row r="332" spans="1:4" ht="15.75">
      <c r="A332" s="2"/>
      <c r="B332" s="2"/>
      <c r="C332" s="2"/>
      <c r="D332" s="2"/>
    </row>
    <row r="333" spans="1:4" ht="15.75">
      <c r="A333" s="2"/>
      <c r="B333" s="2"/>
      <c r="C333" s="2"/>
      <c r="D333" s="2"/>
    </row>
    <row r="334" spans="1:4" ht="15.75">
      <c r="A334" s="2"/>
      <c r="B334" s="2"/>
      <c r="C334" s="2"/>
      <c r="D334" s="2"/>
    </row>
    <row r="335" spans="1:4" ht="15.75">
      <c r="A335" s="2"/>
      <c r="B335" s="2"/>
      <c r="C335" s="2"/>
      <c r="D335" s="2"/>
    </row>
    <row r="336" spans="1:4" ht="15.75">
      <c r="A336" s="2"/>
      <c r="B336" s="2"/>
      <c r="C336" s="2"/>
      <c r="D336" s="2"/>
    </row>
    <row r="337" spans="1:4" ht="15.75">
      <c r="A337" s="2"/>
      <c r="B337" s="2"/>
      <c r="C337" s="2"/>
      <c r="D337" s="2"/>
    </row>
    <row r="338" spans="1:4" ht="15.75">
      <c r="A338" s="2"/>
      <c r="B338" s="2"/>
      <c r="C338" s="2"/>
      <c r="D338" s="2"/>
    </row>
    <row r="339" spans="1:4" ht="15.75">
      <c r="A339" s="2"/>
      <c r="B339" s="2"/>
      <c r="C339" s="2"/>
      <c r="D339" s="2"/>
    </row>
    <row r="340" spans="1:4" ht="15.75">
      <c r="A340" s="2"/>
      <c r="B340" s="2"/>
      <c r="C340" s="2"/>
      <c r="D340" s="2"/>
    </row>
    <row r="341" spans="1:4" ht="15.75">
      <c r="A341" s="2"/>
      <c r="B341" s="2"/>
      <c r="C341" s="2"/>
      <c r="D341" s="2"/>
    </row>
    <row r="342" spans="1:4" ht="15.75">
      <c r="A342" s="2"/>
      <c r="B342" s="2"/>
      <c r="C342" s="2"/>
      <c r="D342" s="2"/>
    </row>
    <row r="343" spans="1:4" ht="15.75">
      <c r="A343" s="2"/>
      <c r="B343" s="2"/>
      <c r="C343" s="2"/>
      <c r="D343" s="2"/>
    </row>
    <row r="344" spans="1:4" ht="15.75">
      <c r="A344" s="2"/>
      <c r="B344" s="2"/>
      <c r="C344" s="2"/>
      <c r="D344" s="2"/>
    </row>
    <row r="345" spans="1:4" ht="15.75">
      <c r="A345" s="2"/>
    </row>
    <row r="346" spans="1:4" ht="15.75">
      <c r="A346" s="2"/>
    </row>
    <row r="347" spans="1:4" ht="15.75">
      <c r="A347" s="2"/>
    </row>
    <row r="348" spans="1:4" ht="15.75">
      <c r="A348" s="2"/>
    </row>
    <row r="349" spans="1:4" ht="15.75">
      <c r="A349" s="2"/>
    </row>
    <row r="350" spans="1:4" ht="15.75">
      <c r="A350" s="2"/>
    </row>
    <row r="351" spans="1:4" ht="15.75">
      <c r="A351" s="2"/>
    </row>
    <row r="352" spans="1:4" ht="15.75">
      <c r="A352" s="2"/>
    </row>
    <row r="353" spans="1:1" ht="15.75">
      <c r="A353" s="2"/>
    </row>
    <row r="354" spans="1:1" ht="15.75">
      <c r="A354" s="2"/>
    </row>
    <row r="355" spans="1:1" ht="15.75">
      <c r="A355" s="2"/>
    </row>
    <row r="356" spans="1:1" ht="15.75">
      <c r="A356" s="2"/>
    </row>
    <row r="357" spans="1:1" ht="15.75">
      <c r="A357" s="2"/>
    </row>
    <row r="358" spans="1:1" ht="15.75">
      <c r="A358" s="2"/>
    </row>
    <row r="359" spans="1:1" ht="15.75">
      <c r="A359" s="2"/>
    </row>
    <row r="360" spans="1:1" ht="15.75">
      <c r="A360" s="2"/>
    </row>
    <row r="361" spans="1:1" ht="15.75">
      <c r="A361" s="2"/>
    </row>
  </sheetData>
  <mergeCells count="9">
    <mergeCell ref="A4:H4"/>
    <mergeCell ref="B47:G47"/>
    <mergeCell ref="E265:G265"/>
    <mergeCell ref="E266:G266"/>
    <mergeCell ref="E267:G267"/>
    <mergeCell ref="C237:G237"/>
    <mergeCell ref="C65:G65"/>
    <mergeCell ref="C127:G127"/>
    <mergeCell ref="C149:G149"/>
  </mergeCells>
  <pageMargins left="0.28999999999999998" right="0.11" top="0.49" bottom="0.27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64" workbookViewId="0">
      <selection activeCell="F37" sqref="F37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2017-03-25T07:05:34Z</dcterms:modified>
</cp:coreProperties>
</file>