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Bill Of Qty\"/>
    </mc:Choice>
  </mc:AlternateContent>
  <bookViews>
    <workbookView xWindow="120" yWindow="150" windowWidth="17235" windowHeight="8505" activeTab="3"/>
  </bookViews>
  <sheets>
    <sheet name="estimate" sheetId="1" r:id="rId1"/>
    <sheet name="est'part B" sheetId="7" r:id="rId2"/>
    <sheet name="P Sheet" sheetId="3" r:id="rId3"/>
    <sheet name="QTY" sheetId="4" r:id="rId4"/>
  </sheets>
  <definedNames>
    <definedName name="_xlnm._FilterDatabase" localSheetId="0" hidden="1">estimate!#REF!</definedName>
    <definedName name="_xlnm.Print_Area" localSheetId="0">estimate!$A$1:$I$49</definedName>
    <definedName name="_xlnm.Print_Area" localSheetId="1">'est''part B'!$A$1:$I$122</definedName>
    <definedName name="_xlnm.Print_Area" localSheetId="2">'P Sheet'!$A$1:$B$41</definedName>
    <definedName name="_xlnm.Print_Area" localSheetId="3">QTY!$A$1:$F$68</definedName>
  </definedNames>
  <calcPr calcId="152511" calcMode="autoNoTable"/>
</workbook>
</file>

<file path=xl/calcChain.xml><?xml version="1.0" encoding="utf-8"?>
<calcChain xmlns="http://schemas.openxmlformats.org/spreadsheetml/2006/main">
  <c r="C13" i="4" l="1"/>
  <c r="E13" i="4"/>
  <c r="D13" i="4"/>
  <c r="F13" i="4" s="1"/>
  <c r="F25" i="4"/>
  <c r="F23" i="4"/>
  <c r="F21" i="4" l="1"/>
  <c r="F19" i="4"/>
  <c r="F17" i="4"/>
  <c r="F15" i="4"/>
  <c r="G9" i="7"/>
  <c r="D32" i="4"/>
  <c r="B49" i="1"/>
  <c r="F49" i="1" s="1"/>
  <c r="E27" i="1"/>
  <c r="G29" i="7"/>
  <c r="G22" i="7"/>
  <c r="B14" i="3"/>
  <c r="A58" i="7"/>
  <c r="B110" i="7"/>
  <c r="B109" i="7"/>
  <c r="B108" i="7"/>
  <c r="B107" i="7"/>
  <c r="H102" i="7"/>
  <c r="H79" i="7"/>
  <c r="H80" i="7" s="1"/>
  <c r="E110" i="7" s="1"/>
  <c r="H74" i="7"/>
  <c r="H75" i="7" s="1"/>
  <c r="E109" i="7" s="1"/>
  <c r="H69" i="7"/>
  <c r="H70" i="7" s="1"/>
  <c r="E108" i="7" s="1"/>
  <c r="H64" i="7"/>
  <c r="H65" i="7" s="1"/>
  <c r="E107" i="7" s="1"/>
  <c r="A2" i="7"/>
  <c r="A57" i="7" s="1"/>
  <c r="A93" i="7" s="1"/>
  <c r="H30" i="1"/>
  <c r="G28" i="7"/>
  <c r="G30" i="7" s="1"/>
  <c r="G31" i="7"/>
  <c r="G21" i="7"/>
  <c r="G8" i="7"/>
  <c r="G10" i="7" s="1"/>
  <c r="F11" i="4"/>
  <c r="H12" i="1"/>
  <c r="E15" i="1" s="1"/>
  <c r="H6" i="7"/>
  <c r="G6" i="7"/>
  <c r="F6" i="7"/>
  <c r="E6" i="7"/>
  <c r="D6" i="7"/>
  <c r="C6" i="7"/>
  <c r="B6" i="7"/>
  <c r="A6" i="7"/>
  <c r="A1" i="7"/>
  <c r="A56" i="7" s="1"/>
  <c r="A92" i="7" s="1"/>
  <c r="H18" i="1"/>
  <c r="E21" i="1"/>
  <c r="I21" i="1" s="1"/>
  <c r="I31" i="1"/>
  <c r="A6" i="3"/>
  <c r="A1" i="3"/>
  <c r="B13" i="3"/>
  <c r="A13" i="3"/>
  <c r="I28" i="1"/>
  <c r="C100" i="7" l="1"/>
  <c r="G23" i="7"/>
  <c r="E24" i="7" s="1"/>
  <c r="H25" i="7" s="1"/>
  <c r="I15" i="1"/>
  <c r="I32" i="1" s="1"/>
  <c r="H24" i="1"/>
  <c r="E11" i="7"/>
  <c r="H12" i="7" s="1"/>
  <c r="G16" i="7"/>
  <c r="E18" i="7" s="1"/>
  <c r="H19" i="7" s="1"/>
  <c r="B15" i="3"/>
  <c r="F26" i="4"/>
  <c r="C98" i="7" l="1"/>
  <c r="D98" i="7" s="1"/>
  <c r="D102" i="7" s="1"/>
  <c r="C107" i="7" s="1"/>
  <c r="G107" i="7" s="1"/>
  <c r="G111" i="7" s="1"/>
  <c r="H36" i="7" s="1"/>
  <c r="H37" i="7" s="1"/>
  <c r="E31" i="7"/>
  <c r="H32" i="7" s="1"/>
  <c r="H35" i="7" s="1"/>
  <c r="F100" i="7"/>
  <c r="F102" i="7" s="1"/>
  <c r="C109" i="7" s="1"/>
  <c r="G109" i="7" s="1"/>
  <c r="E100" i="7"/>
  <c r="D100" i="7"/>
  <c r="I33" i="1"/>
  <c r="I34" i="1" s="1"/>
  <c r="G98" i="7"/>
  <c r="G102" i="7" s="1"/>
  <c r="C110" i="7" s="1"/>
  <c r="G110" i="7" s="1"/>
  <c r="E98" i="7"/>
  <c r="E102" i="7" s="1"/>
  <c r="C108" i="7" s="1"/>
  <c r="G108" i="7" s="1"/>
</calcChain>
</file>

<file path=xl/sharedStrings.xml><?xml version="1.0" encoding="utf-8"?>
<sst xmlns="http://schemas.openxmlformats.org/spreadsheetml/2006/main" count="159" uniqueCount="101">
  <si>
    <t>S.No</t>
  </si>
  <si>
    <t>Items</t>
  </si>
  <si>
    <t>Length</t>
  </si>
  <si>
    <t>Breadth</t>
  </si>
  <si>
    <t>Depth</t>
  </si>
  <si>
    <t>Amount</t>
  </si>
  <si>
    <t>TOTAL AMOUNT</t>
  </si>
  <si>
    <t>Quantity</t>
  </si>
  <si>
    <t xml:space="preserve"> </t>
  </si>
  <si>
    <t>Assistant Engineer</t>
  </si>
  <si>
    <t>Town Committee Thana Bula Khan</t>
  </si>
  <si>
    <t>Town Officer</t>
  </si>
  <si>
    <t>No.</t>
  </si>
  <si>
    <t>Sewerage Line</t>
  </si>
  <si>
    <t>Rifling of the excavated stuff in trenches 6” thick layers i/c watering ramming to full compacting etc complete (P.H.S.I. No. 24, P/77).</t>
  </si>
  <si>
    <t>Say Amount:-</t>
  </si>
  <si>
    <t>Phase Sheet</t>
  </si>
  <si>
    <t>Part</t>
  </si>
  <si>
    <t>Total:"-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</si>
  <si>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</si>
  <si>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</si>
  <si>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</si>
  <si>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</si>
  <si>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</si>
  <si>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</si>
  <si>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</si>
  <si>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Contractor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</si>
  <si>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</si>
  <si>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</si>
  <si>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Sub Engineer</t>
  </si>
  <si>
    <t>each</t>
  </si>
  <si>
    <t>=</t>
  </si>
  <si>
    <t>Per Rft</t>
  </si>
  <si>
    <t>Rate</t>
  </si>
  <si>
    <t xml:space="preserve"> Part "A"</t>
  </si>
  <si>
    <t>Part "B"</t>
  </si>
  <si>
    <t>Same  Qty  From Item No 3"</t>
  </si>
  <si>
    <t>C.C BLOCK</t>
  </si>
  <si>
    <t>Borrow pit excavation undressed lead upto 100ft</t>
  </si>
  <si>
    <t>Earth work comoactions (Soft ,ordinary or hard soilearth in 6" layers and complet</t>
  </si>
  <si>
    <t>Cement concret brick or stone ballast 1-1/2" to 2gauge Ratio 1.4.8</t>
  </si>
  <si>
    <t>Cement concrete plain i/c placing compacting ,finishing and curing.complet (i/c screening and wishing at stone aggregate without shuttering Ratio 1.2.4</t>
  </si>
  <si>
    <t>Total Amount</t>
  </si>
  <si>
    <t>Add Cartage Amount</t>
  </si>
  <si>
    <t>Say Amount</t>
  </si>
  <si>
    <t xml:space="preserve">                                 Sub Engineer</t>
  </si>
  <si>
    <t xml:space="preserve">             Twon Committee Thana Bula Khan</t>
  </si>
  <si>
    <t>Assitant Engineer</t>
  </si>
  <si>
    <t xml:space="preserve">    Twon Officeer</t>
  </si>
  <si>
    <t>Twon Committee Thana Bula Khan</t>
  </si>
  <si>
    <t xml:space="preserve">              Twon Committee Thana Bula Khan</t>
  </si>
  <si>
    <t>C.C Block</t>
  </si>
  <si>
    <r>
      <rPr>
        <b/>
        <sz val="10"/>
        <rFont val="Calibri"/>
        <family val="2"/>
      </rPr>
      <t>‰</t>
    </r>
    <r>
      <rPr>
        <b/>
        <sz val="10"/>
        <rFont val="Arial"/>
        <family val="2"/>
      </rPr>
      <t xml:space="preserve"> Cft</t>
    </r>
  </si>
  <si>
    <t>Same Quantity iteme no .1</t>
  </si>
  <si>
    <r>
      <t>P.</t>
    </r>
    <r>
      <rPr>
        <b/>
        <sz val="10"/>
        <rFont val="Calibri"/>
        <family val="2"/>
      </rPr>
      <t>‰</t>
    </r>
    <r>
      <rPr>
        <b/>
        <sz val="10"/>
        <rFont val="Arial"/>
        <family val="2"/>
      </rPr>
      <t xml:space="preserve"> Cft</t>
    </r>
  </si>
  <si>
    <t>% Cft</t>
  </si>
  <si>
    <t>RATE ANALYSIS STATEMENT</t>
  </si>
  <si>
    <t>Cement:</t>
  </si>
  <si>
    <t xml:space="preserve">1st  Mile to 2 Mlie </t>
  </si>
  <si>
    <t xml:space="preserve">Remmaining Miles </t>
  </si>
  <si>
    <t>Hill Sand:</t>
  </si>
  <si>
    <t xml:space="preserve">From Hill Sand Bolhari to Site of Work ( 70 Milles) </t>
  </si>
  <si>
    <t xml:space="preserve">1st Mile to 6 Mlies </t>
  </si>
  <si>
    <t>Crush/Bajri:</t>
  </si>
  <si>
    <t>Stone:</t>
  </si>
  <si>
    <t>From Onger to Site of Work   (80Miles)</t>
  </si>
  <si>
    <t>MATERIAL STATEMENT</t>
  </si>
  <si>
    <t>S.No.</t>
  </si>
  <si>
    <t xml:space="preserve">Item </t>
  </si>
  <si>
    <t>Cement</t>
  </si>
  <si>
    <t>Hill Sand</t>
  </si>
  <si>
    <t>Crush /Bajree</t>
  </si>
  <si>
    <t>Stone</t>
  </si>
  <si>
    <t>Bricks</t>
  </si>
  <si>
    <t>C.C 1:4:8</t>
  </si>
  <si>
    <t>C.C Plain 1:2:4</t>
  </si>
  <si>
    <t>Item</t>
  </si>
  <si>
    <t>Part "A"</t>
  </si>
  <si>
    <t>Add 20% above except 1.2</t>
  </si>
  <si>
    <t>Chairman</t>
  </si>
  <si>
    <t>‰ cft</t>
  </si>
  <si>
    <t>‰ Cft</t>
  </si>
  <si>
    <r>
      <t xml:space="preserve">Providing /Laying R.C.C Pipe Line of A.S.T.M C-76-62 T/C-76-70 of class II wall B and fixing in trench i/c cutting ,fitting and jointing with rubber 
ring i/c testing with water to specified pressure. (P.H.S. Item No.B-1(b)  P-Page No.17).
</t>
    </r>
    <r>
      <rPr>
        <b/>
        <sz val="10"/>
        <rFont val="Arial"/>
        <family val="2"/>
      </rPr>
      <t>12”dia</t>
    </r>
    <r>
      <rPr>
        <sz val="10"/>
        <rFont val="Arial"/>
        <family val="2"/>
      </rPr>
      <t xml:space="preserve"> 
</t>
    </r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</si>
  <si>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</si>
  <si>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</si>
  <si>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>4050*90/100</t>
  </si>
  <si>
    <t xml:space="preserve">Construction of manhole or inspection chamber for 4ft dia and 5 ft in depth with circullar sewer with wall 9" thick i/c centering and fixing c.i manhole frame without R.cc manhole cover etc complete as per specification </t>
  </si>
  <si>
    <t>D.M.C MALIR (B&amp;R)</t>
  </si>
  <si>
    <t>Executive Engineer</t>
  </si>
  <si>
    <t>Improvement of sewerage system in labour square uc 5 cattle colony DMC Malir</t>
  </si>
  <si>
    <t xml:space="preserve">OFFICE OF THE  </t>
  </si>
  <si>
    <t>From Lucky Cement Factory to Site of Work (30 Miles)</t>
  </si>
  <si>
    <t xml:space="preserve">From Khanote to Site of Work (26 Milles) </t>
  </si>
  <si>
    <t xml:space="preserve">Construction of manhole 4-0" internal dia without Rcc cover with c.i  frame  a cast in situ  nd 5-0" clear depth 1:2:4 using 50% graded bajri c.c benching 1/2" cement plaster  1:3 on side  wall and surface of chanel or 3/8" dia 8 nos cross link bars i/c making requared  nos of main branch chanel 3/4"dia bar for m.s foot rest  12" etc </t>
  </si>
  <si>
    <t>Manufcturing and supplying Rc.c ring slab 21"out side 7.5"width and 6" thick i/c 3/8" dia to steel bar to concentric ring with 3/8" dia 8 nos link bar i/c curing staking and transportation with in 10 miles etc complete</t>
  </si>
  <si>
    <t>Each</t>
  </si>
  <si>
    <t>Maanufcturing and supplying  R.CC manhole cover cast in 1:2:4 concrete ratio 3" deep at center to center reinforcement with 3/8" dia for steel bars at 4" cener to center welded to 1/8" thick 2.5" deep m.s plate i/c curing staking  and transportation within 10 miles etc complete</t>
  </si>
  <si>
    <t xml:space="preserve">Add or deduct for depth of manhole above or beyond 4' </t>
  </si>
  <si>
    <t>p.rft</t>
  </si>
  <si>
    <t xml:space="preserve">Raising of manhole and Repair of damage pipe line in  u.c-07 QUAIDABAD  D.M.C  MALIR </t>
  </si>
  <si>
    <t>scheme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</si>
</sst>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0.0"/>
    <numFmt numFmtId="165" formatCode="_(* #,##0_);_(* \(#,##0\);_(* &quot;-&quot;??_);_(@_)"/>
  </numFmts>
  <fonts count="3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b/>
      <u/>
      <sz val="16"/>
      <name val="Arial"/>
      <family val="2"/>
    </font>
    <font>
      <sz val="10"/>
      <name val="Calibri"/>
      <family val="2"/>
    </font>
    <font>
      <sz val="11"/>
      <name val="Arial"/>
      <family val="2"/>
    </font>
    <font>
      <u/>
      <sz val="10"/>
      <name val="Arial"/>
      <family val="2"/>
    </font>
    <font>
      <u val="singleAccounting"/>
      <sz val="10"/>
      <name val="Arial"/>
      <family val="2"/>
    </font>
    <font>
      <b/>
      <sz val="11"/>
      <name val="Cambria"/>
      <family val="1"/>
      <scheme val="major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0"/>
      <name val="Cambria"/>
      <family val="1"/>
      <scheme val="major"/>
    </font>
    <font>
      <b/>
      <sz val="12"/>
      <name val="Cambria"/>
      <family val="1"/>
      <scheme val="major"/>
    </font>
    <font>
      <sz val="12"/>
      <name val="Cambria"/>
      <family val="1"/>
      <scheme val="major"/>
    </font>
    <font>
      <b/>
      <u/>
      <sz val="12"/>
      <name val="Cambria"/>
      <family val="1"/>
      <scheme val="major"/>
    </font>
    <font>
      <sz val="11"/>
      <color theme="1"/>
      <name val="Arial Black"/>
      <family val="2"/>
    </font>
    <font>
      <sz val="10"/>
      <color theme="1"/>
      <name val="Arial"/>
      <family val="2"/>
    </font>
    <font>
      <b/>
      <sz val="14"/>
      <name val="Cambria"/>
      <family val="1"/>
      <scheme val="maj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0">
    <xf numFmtId="0" fontId="0" fillId="0" borderId="0" xfId="0"/>
    <xf numFmtId="0" fontId="5" fillId="0" borderId="0" xfId="0" applyFont="1" applyAlignment="1"/>
    <xf numFmtId="0" fontId="6" fillId="0" borderId="0" xfId="0" applyFont="1" applyAlignment="1"/>
    <xf numFmtId="0" fontId="8" fillId="0" borderId="0" xfId="0" applyFont="1" applyAlignment="1"/>
    <xf numFmtId="0" fontId="8" fillId="0" borderId="0" xfId="0" applyFont="1"/>
    <xf numFmtId="0" fontId="9" fillId="0" borderId="0" xfId="0" applyFont="1" applyAlignme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43" fontId="8" fillId="0" borderId="0" xfId="1" applyFont="1"/>
    <xf numFmtId="43" fontId="2" fillId="0" borderId="0" xfId="1" applyFont="1"/>
    <xf numFmtId="0" fontId="9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3" fontId="9" fillId="0" borderId="3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horizontal="left" vertical="center"/>
    </xf>
    <xf numFmtId="0" fontId="6" fillId="0" borderId="0" xfId="0" applyFont="1" applyBorder="1" applyAlignme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right"/>
    </xf>
    <xf numFmtId="43" fontId="2" fillId="0" borderId="4" xfId="1" applyFont="1" applyBorder="1"/>
    <xf numFmtId="43" fontId="2" fillId="0" borderId="5" xfId="1" applyFont="1" applyBorder="1"/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65" fontId="2" fillId="0" borderId="0" xfId="1" applyNumberFormat="1" applyFont="1" applyBorder="1" applyAlignment="1">
      <alignment horizontal="right" vertical="center"/>
    </xf>
    <xf numFmtId="165" fontId="2" fillId="0" borderId="0" xfId="1" applyNumberFormat="1" applyFont="1" applyBorder="1"/>
    <xf numFmtId="43" fontId="2" fillId="0" borderId="0" xfId="1" applyFont="1" applyBorder="1" applyAlignment="1">
      <alignment vertical="center"/>
    </xf>
    <xf numFmtId="43" fontId="2" fillId="0" borderId="0" xfId="1" applyFont="1" applyBorder="1"/>
    <xf numFmtId="43" fontId="5" fillId="0" borderId="6" xfId="1" applyFont="1" applyBorder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/>
    <xf numFmtId="0" fontId="10" fillId="0" borderId="0" xfId="0" applyFont="1"/>
    <xf numFmtId="0" fontId="1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10" fillId="0" borderId="0" xfId="0" applyFont="1" applyAlignment="1">
      <alignment horizontal="center" vertical="center"/>
    </xf>
    <xf numFmtId="0" fontId="16" fillId="0" borderId="0" xfId="0" applyFont="1" applyAlignment="1"/>
    <xf numFmtId="0" fontId="8" fillId="0" borderId="0" xfId="0" applyFont="1" applyAlignment="1">
      <alignment wrapText="1"/>
    </xf>
    <xf numFmtId="0" fontId="5" fillId="0" borderId="0" xfId="0" applyFont="1" applyBorder="1"/>
    <xf numFmtId="43" fontId="5" fillId="0" borderId="0" xfId="0" applyNumberFormat="1" applyFont="1" applyBorder="1" applyAlignment="1"/>
    <xf numFmtId="0" fontId="8" fillId="0" borderId="0" xfId="0" applyFont="1" applyAlignment="1">
      <alignment horizontal="center" vertical="center"/>
    </xf>
    <xf numFmtId="165" fontId="5" fillId="0" borderId="2" xfId="0" applyNumberFormat="1" applyFont="1" applyBorder="1" applyAlignment="1"/>
    <xf numFmtId="0" fontId="7" fillId="0" borderId="0" xfId="0" applyFont="1" applyAlignment="1">
      <alignment horizontal="center"/>
    </xf>
    <xf numFmtId="43" fontId="5" fillId="0" borderId="0" xfId="1" applyFont="1" applyBorder="1"/>
    <xf numFmtId="165" fontId="10" fillId="0" borderId="0" xfId="1" applyNumberFormat="1" applyFont="1"/>
    <xf numFmtId="165" fontId="0" fillId="0" borderId="0" xfId="1" applyNumberFormat="1" applyFont="1"/>
    <xf numFmtId="165" fontId="0" fillId="0" borderId="0" xfId="0" applyNumberFormat="1"/>
    <xf numFmtId="41" fontId="0" fillId="0" borderId="0" xfId="0" applyNumberFormat="1"/>
    <xf numFmtId="0" fontId="0" fillId="0" borderId="0" xfId="0" applyAlignment="1">
      <alignment horizontal="center" vertical="center"/>
    </xf>
    <xf numFmtId="0" fontId="20" fillId="0" borderId="0" xfId="0" applyFont="1"/>
    <xf numFmtId="0" fontId="21" fillId="0" borderId="0" xfId="0" applyFont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/>
    <xf numFmtId="0" fontId="3" fillId="2" borderId="0" xfId="0" applyFont="1" applyFill="1" applyBorder="1" applyAlignment="1">
      <alignment horizontal="center" vertical="center"/>
    </xf>
    <xf numFmtId="165" fontId="5" fillId="0" borderId="6" xfId="0" applyNumberFormat="1" applyFont="1" applyBorder="1" applyAlignment="1">
      <alignment vertical="center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24" fillId="3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/>
    <xf numFmtId="0" fontId="25" fillId="0" borderId="4" xfId="0" applyFont="1" applyBorder="1" applyAlignment="1">
      <alignment vertical="top"/>
    </xf>
    <xf numFmtId="0" fontId="25" fillId="0" borderId="5" xfId="0" applyFont="1" applyBorder="1" applyAlignment="1">
      <alignment vertical="top"/>
    </xf>
    <xf numFmtId="0" fontId="26" fillId="0" borderId="4" xfId="0" applyFont="1" applyBorder="1" applyAlignment="1">
      <alignment vertical="top"/>
    </xf>
    <xf numFmtId="0" fontId="26" fillId="0" borderId="5" xfId="0" applyFont="1" applyBorder="1" applyAlignment="1">
      <alignment vertical="top"/>
    </xf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27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29" fillId="0" borderId="0" xfId="0" applyFont="1" applyAlignment="1">
      <alignment wrapText="1"/>
    </xf>
    <xf numFmtId="0" fontId="28" fillId="0" borderId="0" xfId="0" applyFont="1" applyAlignment="1">
      <alignment horizontal="center" vertical="center" wrapText="1"/>
    </xf>
    <xf numFmtId="43" fontId="29" fillId="0" borderId="0" xfId="1" applyFont="1" applyAlignment="1">
      <alignment horizontal="left" vertical="center" wrapText="1"/>
    </xf>
    <xf numFmtId="2" fontId="30" fillId="0" borderId="0" xfId="0" applyNumberFormat="1" applyFont="1" applyAlignment="1">
      <alignment horizontal="center" vertical="center" wrapText="1"/>
    </xf>
    <xf numFmtId="2" fontId="28" fillId="0" borderId="0" xfId="0" applyNumberFormat="1" applyFont="1" applyAlignment="1">
      <alignment horizontal="center" vertical="center" wrapText="1"/>
    </xf>
    <xf numFmtId="1" fontId="29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43" fontId="11" fillId="0" borderId="0" xfId="0" applyNumberFormat="1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43" fontId="21" fillId="0" borderId="0" xfId="0" applyNumberFormat="1" applyFont="1" applyBorder="1" applyAlignment="1">
      <alignment horizontal="center" vertical="center" wrapText="1"/>
    </xf>
    <xf numFmtId="1" fontId="21" fillId="0" borderId="0" xfId="0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5" fillId="0" borderId="5" xfId="1" applyNumberFormat="1" applyFont="1" applyBorder="1" applyAlignment="1">
      <alignment horizontal="center" vertical="center" wrapText="1"/>
    </xf>
    <xf numFmtId="0" fontId="5" fillId="0" borderId="8" xfId="1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2" fillId="0" borderId="13" xfId="0" applyFont="1" applyBorder="1" applyAlignment="1">
      <alignment wrapText="1"/>
    </xf>
    <xf numFmtId="1" fontId="2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vertical="center" wrapText="1"/>
    </xf>
    <xf numFmtId="0" fontId="29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43" fontId="6" fillId="0" borderId="17" xfId="1" applyFont="1" applyBorder="1" applyAlignment="1">
      <alignment horizontal="right" vertical="center"/>
    </xf>
    <xf numFmtId="0" fontId="6" fillId="0" borderId="18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43" fontId="9" fillId="0" borderId="6" xfId="0" applyNumberFormat="1" applyFont="1" applyBorder="1" applyAlignment="1">
      <alignment horizontal="right"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>
      <alignment horizontal="center" vertical="top"/>
    </xf>
    <xf numFmtId="0" fontId="8" fillId="0" borderId="0" xfId="0" applyNumberFormat="1" applyFont="1"/>
    <xf numFmtId="0" fontId="8" fillId="0" borderId="0" xfId="1" applyNumberFormat="1" applyFont="1" applyAlignment="1">
      <alignment horizontal="center" vertical="center"/>
    </xf>
    <xf numFmtId="0" fontId="8" fillId="0" borderId="0" xfId="1" applyNumberFormat="1" applyFont="1" applyAlignment="1">
      <alignment horizontal="left" vertical="top"/>
    </xf>
    <xf numFmtId="0" fontId="32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/>
    <xf numFmtId="0" fontId="2" fillId="0" borderId="0" xfId="1" applyNumberFormat="1" applyFont="1" applyAlignment="1">
      <alignment horizontal="center" vertical="center"/>
    </xf>
    <xf numFmtId="0" fontId="8" fillId="0" borderId="19" xfId="1" applyNumberFormat="1" applyFont="1" applyBorder="1" applyAlignment="1">
      <alignment horizontal="center" vertical="center"/>
    </xf>
    <xf numFmtId="0" fontId="2" fillId="0" borderId="0" xfId="2" applyNumberFormat="1" applyFont="1" applyAlignment="1">
      <alignment horizontal="center" vertical="center"/>
    </xf>
    <xf numFmtId="0" fontId="8" fillId="0" borderId="0" xfId="2" applyNumberFormat="1" applyFont="1" applyAlignment="1">
      <alignment horizontal="center" vertical="center"/>
    </xf>
    <xf numFmtId="0" fontId="22" fillId="0" borderId="0" xfId="2" applyNumberFormat="1" applyFont="1" applyAlignment="1">
      <alignment horizontal="center" vertical="center"/>
    </xf>
    <xf numFmtId="0" fontId="23" fillId="0" borderId="0" xfId="1" applyNumberFormat="1" applyFont="1" applyAlignment="1">
      <alignment horizontal="center" vertical="center"/>
    </xf>
    <xf numFmtId="0" fontId="2" fillId="0" borderId="19" xfId="1" applyNumberFormat="1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 wrapText="1"/>
    </xf>
    <xf numFmtId="1" fontId="25" fillId="0" borderId="6" xfId="0" applyNumberFormat="1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left" vertical="top"/>
    </xf>
    <xf numFmtId="0" fontId="35" fillId="0" borderId="0" xfId="0" applyFont="1" applyAlignment="1">
      <alignment horizontal="center" vertical="center"/>
    </xf>
    <xf numFmtId="0" fontId="25" fillId="0" borderId="4" xfId="0" applyFont="1" applyBorder="1" applyAlignment="1">
      <alignment horizontal="left" vertical="top" wrapText="1"/>
    </xf>
    <xf numFmtId="0" fontId="25" fillId="0" borderId="5" xfId="0" applyFont="1" applyBorder="1" applyAlignment="1">
      <alignment horizontal="left" vertical="top" wrapText="1"/>
    </xf>
    <xf numFmtId="0" fontId="28" fillId="0" borderId="4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wrapText="1"/>
    </xf>
    <xf numFmtId="0" fontId="33" fillId="0" borderId="5" xfId="0" applyFont="1" applyBorder="1" applyAlignment="1">
      <alignment horizontal="center" wrapText="1"/>
    </xf>
    <xf numFmtId="0" fontId="33" fillId="0" borderId="8" xfId="0" applyFont="1" applyBorder="1" applyAlignment="1">
      <alignment horizontal="center" wrapText="1"/>
    </xf>
    <xf numFmtId="0" fontId="33" fillId="0" borderId="4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3" borderId="8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2" fontId="2" fillId="0" borderId="16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2" fillId="0" borderId="0" xfId="0" applyFont="1" applyAlignment="1">
      <alignment horizontal="center" wrapText="1"/>
    </xf>
    <xf numFmtId="0" fontId="5" fillId="0" borderId="22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topLeftCell="A12" zoomScaleSheetLayoutView="75" workbookViewId="0">
      <selection activeCell="B23" sqref="B23"/>
    </sheetView>
  </sheetViews>
  <sheetFormatPr defaultRowHeight="12.75" x14ac:dyDescent="0.2"/>
  <cols>
    <col min="1" max="1" width="6.42578125" customWidth="1"/>
    <col min="2" max="2" width="35.28515625" customWidth="1"/>
    <col min="3" max="3" width="7.42578125" customWidth="1"/>
    <col min="4" max="4" width="9.42578125" customWidth="1"/>
    <col min="5" max="5" width="11.28515625" customWidth="1"/>
    <col min="6" max="6" width="9.42578125" customWidth="1"/>
    <col min="7" max="7" width="6.140625" customWidth="1"/>
    <col min="8" max="8" width="10.28515625" customWidth="1"/>
    <col min="9" max="9" width="14.7109375" customWidth="1"/>
    <col min="10" max="10" width="14.28515625" bestFit="1" customWidth="1"/>
    <col min="11" max="11" width="12.7109375" customWidth="1"/>
    <col min="12" max="12" width="9" customWidth="1"/>
    <col min="16" max="16" width="18.85546875" customWidth="1"/>
    <col min="17" max="17" width="9.7109375" bestFit="1" customWidth="1"/>
  </cols>
  <sheetData>
    <row r="1" spans="1:10" ht="15.75" thickBot="1" x14ac:dyDescent="0.25">
      <c r="A1" s="163"/>
      <c r="B1" s="163"/>
      <c r="C1" s="163"/>
      <c r="D1" s="163"/>
      <c r="E1" s="163"/>
      <c r="F1" s="163"/>
      <c r="G1" s="163"/>
      <c r="H1" s="163"/>
      <c r="I1" s="163"/>
    </row>
    <row r="2" spans="1:10" ht="38.25" customHeight="1" thickBot="1" x14ac:dyDescent="0.25">
      <c r="A2" s="164" t="s">
        <v>89</v>
      </c>
      <c r="B2" s="165"/>
      <c r="C2" s="165"/>
      <c r="D2" s="165"/>
      <c r="E2" s="165"/>
      <c r="F2" s="165"/>
      <c r="G2" s="165"/>
      <c r="H2" s="165"/>
      <c r="I2" s="166"/>
    </row>
    <row r="3" spans="1:10" ht="21.75" customHeight="1" thickBot="1" x14ac:dyDescent="0.3">
      <c r="A3" s="167" t="s">
        <v>34</v>
      </c>
      <c r="B3" s="168"/>
      <c r="C3" s="168"/>
      <c r="D3" s="168"/>
      <c r="E3" s="168"/>
      <c r="F3" s="168"/>
      <c r="G3" s="168"/>
      <c r="H3" s="168"/>
      <c r="I3" s="169"/>
    </row>
    <row r="4" spans="1:10" ht="21.75" customHeight="1" thickBot="1" x14ac:dyDescent="0.25">
      <c r="A4" s="170" t="s">
        <v>13</v>
      </c>
      <c r="B4" s="171"/>
      <c r="C4" s="171"/>
      <c r="D4" s="171"/>
      <c r="E4" s="171"/>
      <c r="F4" s="171"/>
      <c r="G4" s="171"/>
      <c r="H4" s="171"/>
      <c r="I4" s="172"/>
    </row>
    <row r="5" spans="1:10" ht="13.5" thickBot="1" x14ac:dyDescent="0.25"/>
    <row r="6" spans="1:10" ht="23.25" customHeight="1" thickBot="1" x14ac:dyDescent="0.25">
      <c r="A6" s="127" t="s">
        <v>0</v>
      </c>
      <c r="B6" s="127" t="s">
        <v>1</v>
      </c>
      <c r="C6" s="127" t="s">
        <v>12</v>
      </c>
      <c r="D6" s="127" t="s">
        <v>2</v>
      </c>
      <c r="E6" s="127" t="s">
        <v>3</v>
      </c>
      <c r="F6" s="127" t="s">
        <v>4</v>
      </c>
      <c r="G6" s="158" t="s">
        <v>7</v>
      </c>
      <c r="H6" s="159"/>
      <c r="I6" s="127" t="s">
        <v>5</v>
      </c>
    </row>
    <row r="7" spans="1:10" ht="9" hidden="1" customHeight="1" x14ac:dyDescent="0.2">
      <c r="A7" s="56"/>
      <c r="B7" s="56"/>
      <c r="C7" s="56"/>
      <c r="D7" s="56"/>
      <c r="E7" s="56"/>
      <c r="F7" s="56"/>
      <c r="G7" s="56"/>
      <c r="H7" s="56"/>
      <c r="I7" s="56"/>
    </row>
    <row r="8" spans="1:10" ht="24" hidden="1" customHeight="1" x14ac:dyDescent="0.2">
      <c r="A8" s="56"/>
      <c r="B8" s="56"/>
      <c r="C8" s="56"/>
      <c r="D8" s="56"/>
      <c r="E8" s="56"/>
      <c r="F8" s="56"/>
      <c r="G8" s="56"/>
      <c r="H8" s="56"/>
      <c r="I8" s="56"/>
    </row>
    <row r="9" spans="1:10" ht="15.75" customHeight="1" x14ac:dyDescent="0.2">
      <c r="A9" s="29"/>
      <c r="B9" s="3"/>
      <c r="C9" s="136"/>
      <c r="D9" s="136"/>
      <c r="E9" s="136"/>
      <c r="F9" s="140"/>
      <c r="G9" s="140"/>
      <c r="H9" s="142"/>
      <c r="I9" s="136"/>
      <c r="J9" s="10" t="s">
        <v>8</v>
      </c>
    </row>
    <row r="10" spans="1:10" ht="15.75" customHeight="1" x14ac:dyDescent="0.2">
      <c r="A10" s="29"/>
      <c r="B10" s="3"/>
      <c r="C10" s="133"/>
      <c r="D10" s="133"/>
      <c r="E10" s="133"/>
      <c r="F10" s="133"/>
      <c r="G10" s="133"/>
      <c r="H10" s="133"/>
      <c r="I10" s="133"/>
      <c r="J10" s="10"/>
    </row>
    <row r="11" spans="1:10" ht="159.75" customHeight="1" x14ac:dyDescent="0.2">
      <c r="A11" s="28">
        <v>3</v>
      </c>
      <c r="B11" s="123" t="s">
        <v>84</v>
      </c>
      <c r="C11" s="136"/>
      <c r="D11" s="136"/>
      <c r="E11" s="136"/>
      <c r="F11" s="140"/>
      <c r="G11" s="140"/>
      <c r="H11" s="142"/>
      <c r="I11" s="136"/>
      <c r="J11" s="10"/>
    </row>
    <row r="12" spans="1:10" ht="15.75" customHeight="1" x14ac:dyDescent="0.2">
      <c r="A12" s="29"/>
      <c r="B12" s="123"/>
      <c r="C12" s="136">
        <v>3</v>
      </c>
      <c r="D12" s="136">
        <v>100</v>
      </c>
      <c r="E12" s="136">
        <v>3</v>
      </c>
      <c r="F12" s="136">
        <v>4.5</v>
      </c>
      <c r="G12" s="140" t="s">
        <v>31</v>
      </c>
      <c r="H12" s="143">
        <f>C12*D12*E12*F12</f>
        <v>4050</v>
      </c>
      <c r="I12" s="136"/>
      <c r="J12" s="10"/>
    </row>
    <row r="13" spans="1:10" ht="15.75" customHeight="1" x14ac:dyDescent="0.2">
      <c r="A13" s="29"/>
      <c r="B13" s="123"/>
      <c r="C13" s="136"/>
      <c r="D13" s="136"/>
      <c r="E13" s="136"/>
      <c r="F13" s="136"/>
      <c r="G13" s="140"/>
      <c r="H13" s="144"/>
      <c r="I13" s="136"/>
      <c r="J13" s="10"/>
    </row>
    <row r="14" spans="1:10" ht="15.75" customHeight="1" x14ac:dyDescent="0.2">
      <c r="A14" s="29"/>
      <c r="B14" s="123"/>
      <c r="C14" s="136"/>
      <c r="D14" s="136"/>
      <c r="E14" s="136"/>
      <c r="F14" s="136"/>
      <c r="G14" s="140"/>
      <c r="H14" s="143"/>
      <c r="I14" s="136"/>
      <c r="J14" s="10"/>
    </row>
    <row r="15" spans="1:10" ht="15.75" customHeight="1" x14ac:dyDescent="0.2">
      <c r="A15" s="29"/>
      <c r="B15" s="123"/>
      <c r="C15" s="136"/>
      <c r="D15" s="136"/>
      <c r="E15" s="136">
        <f>H12</f>
        <v>4050</v>
      </c>
      <c r="F15" s="136">
        <v>4650</v>
      </c>
      <c r="G15" s="140"/>
      <c r="H15" s="136" t="s">
        <v>80</v>
      </c>
      <c r="I15" s="136">
        <f>F15*E15/1000</f>
        <v>18832.5</v>
      </c>
      <c r="J15" s="10"/>
    </row>
    <row r="16" spans="1:10" ht="15.75" customHeight="1" x14ac:dyDescent="0.2">
      <c r="A16" s="29"/>
      <c r="B16" s="3"/>
      <c r="C16" s="136"/>
      <c r="D16" s="136"/>
      <c r="E16" s="136"/>
      <c r="F16" s="140"/>
      <c r="G16" s="140"/>
      <c r="H16" s="131"/>
      <c r="I16" s="136"/>
      <c r="J16" s="10"/>
    </row>
    <row r="17" spans="1:13" ht="118.5" customHeight="1" x14ac:dyDescent="0.2">
      <c r="A17" s="28">
        <v>4</v>
      </c>
      <c r="B17" s="124" t="s">
        <v>82</v>
      </c>
      <c r="C17" s="136"/>
      <c r="D17" s="136"/>
      <c r="E17" s="136"/>
      <c r="F17" s="136"/>
      <c r="G17" s="136"/>
      <c r="H17" s="136"/>
      <c r="I17" s="140"/>
      <c r="J17" s="9"/>
      <c r="M17" s="47"/>
    </row>
    <row r="18" spans="1:13" x14ac:dyDescent="0.2">
      <c r="A18" s="29"/>
      <c r="B18" s="7"/>
      <c r="C18" s="136">
        <v>3</v>
      </c>
      <c r="D18" s="136">
        <v>100</v>
      </c>
      <c r="E18" s="136"/>
      <c r="F18" s="136"/>
      <c r="G18" s="136" t="s">
        <v>31</v>
      </c>
      <c r="H18" s="136">
        <f>C18*D18</f>
        <v>300</v>
      </c>
      <c r="I18" s="136" t="s">
        <v>8</v>
      </c>
      <c r="J18" s="9"/>
    </row>
    <row r="19" spans="1:13" ht="15" x14ac:dyDescent="0.2">
      <c r="A19" s="29"/>
      <c r="B19" s="7"/>
      <c r="C19" s="136">
        <v>1</v>
      </c>
      <c r="D19" s="136">
        <v>50</v>
      </c>
      <c r="E19" s="136"/>
      <c r="F19" s="136"/>
      <c r="G19" s="136"/>
      <c r="H19" s="145"/>
      <c r="I19" s="136"/>
      <c r="J19" s="9"/>
    </row>
    <row r="20" spans="1:13" x14ac:dyDescent="0.2">
      <c r="A20" s="29"/>
      <c r="B20" s="7"/>
      <c r="C20" s="136"/>
      <c r="D20" s="136"/>
      <c r="E20" s="136"/>
      <c r="F20" s="136"/>
      <c r="G20" s="136"/>
      <c r="H20" s="136"/>
      <c r="I20" s="136"/>
      <c r="J20" s="9"/>
    </row>
    <row r="21" spans="1:13" x14ac:dyDescent="0.2">
      <c r="A21" s="29"/>
      <c r="B21" s="3"/>
      <c r="C21" s="136"/>
      <c r="D21" s="136"/>
      <c r="E21" s="136">
        <f>H18</f>
        <v>300</v>
      </c>
      <c r="F21" s="136">
        <v>412</v>
      </c>
      <c r="G21" s="136"/>
      <c r="H21" s="140" t="s">
        <v>32</v>
      </c>
      <c r="I21" s="136">
        <f>E21*F21</f>
        <v>123600</v>
      </c>
      <c r="J21" s="9"/>
    </row>
    <row r="22" spans="1:13" x14ac:dyDescent="0.2">
      <c r="A22" s="29"/>
      <c r="B22" s="3"/>
      <c r="C22" s="136"/>
      <c r="D22" s="136"/>
      <c r="E22" s="140"/>
      <c r="F22" s="140"/>
      <c r="G22" s="140"/>
      <c r="H22" s="140"/>
      <c r="I22" s="140"/>
      <c r="J22" s="10" t="s">
        <v>8</v>
      </c>
    </row>
    <row r="23" spans="1:13" ht="54" customHeight="1" x14ac:dyDescent="0.2">
      <c r="A23" s="28">
        <v>5</v>
      </c>
      <c r="B23" s="124" t="s">
        <v>14</v>
      </c>
      <c r="C23" s="136"/>
      <c r="D23" s="136"/>
      <c r="E23" s="136" t="s">
        <v>8</v>
      </c>
      <c r="F23" s="136" t="s">
        <v>8</v>
      </c>
      <c r="G23" s="136"/>
      <c r="H23" s="136"/>
      <c r="I23" s="136"/>
      <c r="J23" s="9"/>
    </row>
    <row r="24" spans="1:13" x14ac:dyDescent="0.2">
      <c r="A24" s="28"/>
      <c r="B24" s="124"/>
      <c r="C24" s="136"/>
      <c r="D24" s="136" t="s">
        <v>36</v>
      </c>
      <c r="E24" s="136">
        <v>1</v>
      </c>
      <c r="F24" s="136"/>
      <c r="G24" s="136"/>
      <c r="H24" s="136">
        <f>E15</f>
        <v>4050</v>
      </c>
      <c r="I24" s="136" t="s">
        <v>8</v>
      </c>
      <c r="J24" s="9"/>
    </row>
    <row r="25" spans="1:13" x14ac:dyDescent="0.2">
      <c r="A25" s="28"/>
      <c r="B25" s="124"/>
      <c r="C25" s="136"/>
      <c r="D25" s="136"/>
      <c r="E25" s="136"/>
      <c r="F25" s="136"/>
      <c r="G25" s="136"/>
      <c r="H25" s="136"/>
      <c r="I25" s="136"/>
      <c r="J25" s="9"/>
    </row>
    <row r="26" spans="1:13" x14ac:dyDescent="0.2">
      <c r="A26" s="28"/>
      <c r="B26" s="124"/>
      <c r="C26" s="136"/>
      <c r="D26" s="141" t="s">
        <v>85</v>
      </c>
      <c r="E26" s="136"/>
      <c r="F26" s="131"/>
      <c r="G26" s="136" t="s">
        <v>31</v>
      </c>
      <c r="H26" s="131">
        <v>3645</v>
      </c>
      <c r="I26" s="136"/>
      <c r="J26" s="9"/>
    </row>
    <row r="27" spans="1:13" x14ac:dyDescent="0.2">
      <c r="A27" s="28"/>
      <c r="B27" s="124"/>
      <c r="C27" s="136"/>
      <c r="D27" s="136"/>
      <c r="E27" s="136">
        <f>H26</f>
        <v>3645</v>
      </c>
      <c r="F27" s="136">
        <v>2760</v>
      </c>
      <c r="G27" s="136"/>
      <c r="H27" s="136" t="s">
        <v>81</v>
      </c>
      <c r="I27" s="131"/>
      <c r="J27" s="9"/>
    </row>
    <row r="28" spans="1:13" x14ac:dyDescent="0.2">
      <c r="A28" s="28"/>
      <c r="B28" s="124"/>
      <c r="C28" s="136"/>
      <c r="D28" s="136"/>
      <c r="E28" s="140"/>
      <c r="F28" s="131"/>
      <c r="G28" s="140"/>
      <c r="H28" s="131"/>
      <c r="I28" s="131">
        <f>H26*F27/1000</f>
        <v>10060.200000000001</v>
      </c>
      <c r="J28" s="10" t="s">
        <v>8</v>
      </c>
    </row>
    <row r="29" spans="1:13" ht="209.25" customHeight="1" x14ac:dyDescent="0.2">
      <c r="A29" s="28">
        <v>6</v>
      </c>
      <c r="B29" s="124" t="s">
        <v>86</v>
      </c>
      <c r="C29" s="136"/>
      <c r="D29" s="136"/>
      <c r="E29" s="140"/>
      <c r="F29" s="140"/>
      <c r="G29" s="140"/>
      <c r="H29" s="140"/>
      <c r="I29" s="140"/>
      <c r="J29" s="10"/>
    </row>
    <row r="30" spans="1:13" x14ac:dyDescent="0.2">
      <c r="A30" s="28"/>
      <c r="B30" s="124"/>
      <c r="C30" s="136">
        <v>1</v>
      </c>
      <c r="D30" s="136">
        <v>20</v>
      </c>
      <c r="E30" s="140"/>
      <c r="F30" s="140"/>
      <c r="G30" s="136"/>
      <c r="H30" s="136">
        <f>D30</f>
        <v>20</v>
      </c>
      <c r="I30" s="136"/>
      <c r="J30" s="10"/>
    </row>
    <row r="31" spans="1:13" ht="13.5" thickBot="1" x14ac:dyDescent="0.25">
      <c r="A31" s="30"/>
      <c r="B31" s="4"/>
      <c r="C31" s="136"/>
      <c r="D31" s="136"/>
      <c r="E31" s="140">
        <v>14748</v>
      </c>
      <c r="F31" s="140" t="s">
        <v>30</v>
      </c>
      <c r="G31" s="140"/>
      <c r="H31" s="140"/>
      <c r="I31" s="146">
        <f>C30*D30*E31</f>
        <v>294960</v>
      </c>
      <c r="J31" s="25" t="s">
        <v>8</v>
      </c>
    </row>
    <row r="32" spans="1:13" ht="16.5" thickBot="1" x14ac:dyDescent="0.25">
      <c r="A32" s="4"/>
      <c r="B32" s="4"/>
      <c r="C32" s="4"/>
      <c r="D32" s="18"/>
      <c r="E32" s="18"/>
      <c r="F32" s="21" t="s">
        <v>6</v>
      </c>
      <c r="G32" s="22"/>
      <c r="H32" s="22"/>
      <c r="I32" s="57">
        <f>I31+I28+I21+I15</f>
        <v>447452.7</v>
      </c>
      <c r="J32" s="23" t="s">
        <v>8</v>
      </c>
    </row>
    <row r="33" spans="1:10" ht="16.5" thickBot="1" x14ac:dyDescent="0.25">
      <c r="A33" s="4"/>
      <c r="B33" s="4"/>
      <c r="C33" s="4"/>
      <c r="D33" s="18"/>
      <c r="E33" s="8"/>
      <c r="F33" s="160" t="s">
        <v>78</v>
      </c>
      <c r="G33" s="161"/>
      <c r="H33" s="162"/>
      <c r="I33" s="57">
        <f>I32*20/100</f>
        <v>89490.54</v>
      </c>
      <c r="J33" s="23" t="s">
        <v>8</v>
      </c>
    </row>
    <row r="34" spans="1:10" ht="16.5" thickBot="1" x14ac:dyDescent="0.25">
      <c r="A34" s="4"/>
      <c r="B34" s="4"/>
      <c r="C34" s="4"/>
      <c r="D34" s="18"/>
      <c r="E34" s="18"/>
      <c r="F34" s="21" t="s">
        <v>6</v>
      </c>
      <c r="G34" s="22"/>
      <c r="H34" s="22"/>
      <c r="I34" s="57">
        <f>I32+I33</f>
        <v>536943.24</v>
      </c>
      <c r="J34" s="24" t="s">
        <v>8</v>
      </c>
    </row>
    <row r="35" spans="1:10" ht="16.5" thickBot="1" x14ac:dyDescent="0.3">
      <c r="A35" s="4"/>
      <c r="B35" s="4"/>
      <c r="C35" s="4"/>
      <c r="D35" s="4"/>
      <c r="E35" s="4"/>
      <c r="F35" s="19" t="s">
        <v>15</v>
      </c>
      <c r="G35" s="20"/>
      <c r="H35" s="20"/>
      <c r="I35" s="27">
        <v>537000</v>
      </c>
      <c r="J35" s="26" t="s">
        <v>8</v>
      </c>
    </row>
    <row r="36" spans="1:10" ht="15.75" x14ac:dyDescent="0.25">
      <c r="A36" s="4"/>
      <c r="B36" s="4"/>
      <c r="C36" s="4"/>
      <c r="D36" s="4"/>
      <c r="E36" s="4"/>
      <c r="F36" s="26"/>
      <c r="G36" s="26"/>
      <c r="H36" s="26"/>
      <c r="I36" s="46"/>
      <c r="J36" s="26"/>
    </row>
    <row r="37" spans="1:10" ht="15.75" x14ac:dyDescent="0.25">
      <c r="A37" s="4"/>
      <c r="B37" s="4"/>
      <c r="C37" s="4"/>
      <c r="D37" s="4"/>
      <c r="E37" s="4"/>
      <c r="F37" s="26"/>
      <c r="G37" s="26"/>
      <c r="H37" s="26"/>
      <c r="I37" s="46"/>
      <c r="J37" s="26"/>
    </row>
    <row r="38" spans="1:10" ht="15.75" x14ac:dyDescent="0.25">
      <c r="A38" s="4"/>
      <c r="B38" s="4"/>
      <c r="C38" s="4"/>
      <c r="D38" s="4"/>
      <c r="E38" s="4"/>
      <c r="F38" s="26"/>
      <c r="G38" s="26"/>
      <c r="H38" s="26"/>
      <c r="I38" s="46"/>
      <c r="J38" s="26"/>
    </row>
    <row r="39" spans="1:10" ht="15.75" x14ac:dyDescent="0.25">
      <c r="A39" s="4"/>
      <c r="B39" s="4"/>
      <c r="C39" s="4"/>
      <c r="D39" s="4"/>
      <c r="E39" s="4"/>
      <c r="F39" s="26"/>
      <c r="G39" s="26"/>
      <c r="H39" s="26"/>
      <c r="I39" s="46"/>
      <c r="J39" s="26"/>
    </row>
    <row r="40" spans="1:10" ht="15.75" x14ac:dyDescent="0.25">
      <c r="A40" s="4"/>
      <c r="B40" s="4"/>
      <c r="C40" s="4"/>
      <c r="D40" s="4"/>
      <c r="E40" s="4"/>
      <c r="F40" s="26"/>
      <c r="G40" s="26"/>
      <c r="H40" s="26"/>
      <c r="I40" s="46"/>
      <c r="J40" s="26"/>
    </row>
    <row r="41" spans="1:10" ht="18" x14ac:dyDescent="0.25">
      <c r="A41" s="4"/>
      <c r="B41" s="4"/>
      <c r="C41" s="4"/>
      <c r="D41" s="4"/>
      <c r="E41" s="4"/>
      <c r="F41" s="157" t="s">
        <v>29</v>
      </c>
      <c r="G41" s="157"/>
      <c r="H41" s="157"/>
      <c r="I41" s="157"/>
      <c r="J41" s="4"/>
    </row>
    <row r="42" spans="1:10" ht="15.75" x14ac:dyDescent="0.25">
      <c r="A42" s="4"/>
      <c r="B42" s="4"/>
      <c r="C42" s="4"/>
      <c r="D42" s="4"/>
      <c r="E42" s="4"/>
      <c r="F42" s="156" t="s">
        <v>87</v>
      </c>
      <c r="G42" s="156"/>
      <c r="H42" s="156"/>
      <c r="I42" s="156"/>
      <c r="J42" s="4"/>
    </row>
    <row r="43" spans="1:10" ht="30" customHeight="1" x14ac:dyDescent="0.2">
      <c r="A43" s="4"/>
      <c r="B43" s="4"/>
      <c r="C43" s="4"/>
      <c r="D43" s="4"/>
      <c r="E43" s="4"/>
      <c r="F43" s="7"/>
      <c r="G43" s="7"/>
      <c r="H43" s="7"/>
      <c r="I43" s="7"/>
      <c r="J43" s="4"/>
    </row>
    <row r="44" spans="1:10" x14ac:dyDescent="0.2">
      <c r="A44" s="4"/>
      <c r="B44" s="4"/>
      <c r="C44" s="4"/>
      <c r="D44" s="4"/>
      <c r="E44" s="4"/>
      <c r="F44" s="7"/>
      <c r="G44" s="7"/>
      <c r="H44" s="7"/>
      <c r="I44" s="7"/>
      <c r="J44" s="4"/>
    </row>
    <row r="45" spans="1:10" x14ac:dyDescent="0.2">
      <c r="A45" s="4"/>
      <c r="B45" s="4"/>
      <c r="C45" s="4"/>
      <c r="D45" s="4"/>
      <c r="E45" s="4"/>
      <c r="F45" s="7"/>
      <c r="G45" s="7"/>
      <c r="H45" s="7"/>
      <c r="I45" s="7"/>
      <c r="J45" s="4"/>
    </row>
    <row r="46" spans="1:10" x14ac:dyDescent="0.2">
      <c r="A46" s="4"/>
      <c r="B46" s="4"/>
      <c r="C46" s="4"/>
      <c r="D46" s="4"/>
      <c r="E46" s="4"/>
      <c r="F46" s="7"/>
      <c r="G46" s="7"/>
      <c r="H46" s="7"/>
      <c r="I46" s="7"/>
      <c r="J46" s="4"/>
    </row>
    <row r="47" spans="1:10" x14ac:dyDescent="0.2">
      <c r="A47" s="4"/>
      <c r="B47" s="4"/>
      <c r="C47" s="4"/>
      <c r="D47" s="4"/>
      <c r="E47" s="4"/>
      <c r="F47" s="7"/>
      <c r="G47" s="7"/>
      <c r="H47" s="7"/>
      <c r="I47" s="7"/>
      <c r="J47" s="4"/>
    </row>
    <row r="48" spans="1:10" ht="18" x14ac:dyDescent="0.25">
      <c r="A48" s="4"/>
      <c r="B48" s="157" t="s">
        <v>9</v>
      </c>
      <c r="C48" s="157"/>
      <c r="D48" s="157"/>
      <c r="E48" s="8"/>
      <c r="F48" s="157" t="s">
        <v>88</v>
      </c>
      <c r="G48" s="157"/>
      <c r="H48" s="157"/>
      <c r="I48" s="157"/>
      <c r="J48" s="8"/>
    </row>
    <row r="49" spans="1:11" ht="15.75" x14ac:dyDescent="0.25">
      <c r="A49" s="3"/>
      <c r="B49" s="156" t="str">
        <f>F42</f>
        <v>D.M.C MALIR (B&amp;R)</v>
      </c>
      <c r="C49" s="156"/>
      <c r="D49" s="156"/>
      <c r="E49" s="3"/>
      <c r="F49" s="156" t="str">
        <f>B49</f>
        <v>D.M.C MALIR (B&amp;R)</v>
      </c>
      <c r="G49" s="156"/>
      <c r="H49" s="156"/>
      <c r="I49" s="156"/>
      <c r="J49" s="8"/>
    </row>
    <row r="54" spans="1:11" x14ac:dyDescent="0.2">
      <c r="K54" s="52"/>
    </row>
    <row r="58" spans="1:11" x14ac:dyDescent="0.2">
      <c r="B58" s="9"/>
    </row>
    <row r="59" spans="1:11" x14ac:dyDescent="0.2">
      <c r="B59" s="4"/>
    </row>
    <row r="61" spans="1:11" x14ac:dyDescent="0.2">
      <c r="B61" s="50"/>
    </row>
    <row r="62" spans="1:11" x14ac:dyDescent="0.2">
      <c r="B62" s="50"/>
    </row>
    <row r="67" spans="2:2" x14ac:dyDescent="0.2">
      <c r="B67" s="48"/>
    </row>
    <row r="71" spans="2:2" x14ac:dyDescent="0.2">
      <c r="B71" s="49"/>
    </row>
  </sheetData>
  <mergeCells count="12">
    <mergeCell ref="G6:H6"/>
    <mergeCell ref="F33:H33"/>
    <mergeCell ref="A1:I1"/>
    <mergeCell ref="A2:I2"/>
    <mergeCell ref="A3:I3"/>
    <mergeCell ref="A4:I4"/>
    <mergeCell ref="F49:I49"/>
    <mergeCell ref="F41:I41"/>
    <mergeCell ref="F42:I42"/>
    <mergeCell ref="F48:I48"/>
    <mergeCell ref="B48:D48"/>
    <mergeCell ref="B49:D49"/>
  </mergeCells>
  <phoneticPr fontId="4" type="noConversion"/>
  <pageMargins left="0.7" right="0.7" top="0.75" bottom="0.75" header="0.3" footer="0.3"/>
  <pageSetup paperSize="9" scale="80" orientation="portrait" r:id="rId1"/>
  <headerFooter alignWithMargins="0"/>
  <rowBreaks count="1" manualBreakCount="1">
    <brk id="28" max="8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topLeftCell="A84" zoomScaleSheetLayoutView="110" workbookViewId="0">
      <selection activeCell="C104" sqref="C104"/>
    </sheetView>
  </sheetViews>
  <sheetFormatPr defaultRowHeight="12.75" x14ac:dyDescent="0.2"/>
  <cols>
    <col min="1" max="1" width="8.42578125" customWidth="1"/>
    <col min="2" max="2" width="28.42578125" customWidth="1"/>
    <col min="3" max="3" width="11.5703125" customWidth="1"/>
    <col min="7" max="7" width="13" customWidth="1"/>
    <col min="8" max="8" width="18.7109375" customWidth="1"/>
    <col min="9" max="9" width="9.140625" hidden="1" customWidth="1"/>
  </cols>
  <sheetData>
    <row r="1" spans="1:11" ht="22.5" customHeight="1" thickBot="1" x14ac:dyDescent="0.25">
      <c r="A1" s="187">
        <f>estimate!A1</f>
        <v>0</v>
      </c>
      <c r="B1" s="188"/>
      <c r="C1" s="188"/>
      <c r="D1" s="188"/>
      <c r="E1" s="188"/>
      <c r="F1" s="188"/>
      <c r="G1" s="188"/>
      <c r="H1" s="188"/>
      <c r="I1" s="189"/>
    </row>
    <row r="2" spans="1:11" ht="38.25" customHeight="1" thickBot="1" x14ac:dyDescent="0.3">
      <c r="A2" s="190" t="str">
        <f>estimate!A2</f>
        <v>Improvement of sewerage system in labour square uc 5 cattle colony DMC Malir</v>
      </c>
      <c r="B2" s="191"/>
      <c r="C2" s="191"/>
      <c r="D2" s="191"/>
      <c r="E2" s="191"/>
      <c r="F2" s="191"/>
      <c r="G2" s="191"/>
      <c r="H2" s="191"/>
      <c r="I2" s="192"/>
    </row>
    <row r="3" spans="1:11" ht="24.75" customHeight="1" thickBot="1" x14ac:dyDescent="0.25">
      <c r="A3" s="193" t="s">
        <v>35</v>
      </c>
      <c r="B3" s="194"/>
      <c r="C3" s="194"/>
      <c r="D3" s="194"/>
      <c r="E3" s="194"/>
      <c r="F3" s="194"/>
      <c r="G3" s="194"/>
      <c r="H3" s="194"/>
      <c r="I3" s="195"/>
    </row>
    <row r="4" spans="1:11" ht="25.5" customHeight="1" thickBot="1" x14ac:dyDescent="0.25">
      <c r="A4" s="193" t="s">
        <v>37</v>
      </c>
      <c r="B4" s="194"/>
      <c r="C4" s="194"/>
      <c r="D4" s="194"/>
      <c r="E4" s="194"/>
      <c r="F4" s="194"/>
      <c r="G4" s="194"/>
      <c r="H4" s="194"/>
      <c r="I4" s="195"/>
    </row>
    <row r="5" spans="1:11" ht="13.5" thickBot="1" x14ac:dyDescent="0.25"/>
    <row r="6" spans="1:11" ht="27" customHeight="1" thickBot="1" x14ac:dyDescent="0.25">
      <c r="A6" s="60" t="str">
        <f>estimate!A6</f>
        <v>S.No</v>
      </c>
      <c r="B6" s="60" t="str">
        <f>estimate!B6</f>
        <v>Items</v>
      </c>
      <c r="C6" s="60" t="str">
        <f>estimate!C6</f>
        <v>No.</v>
      </c>
      <c r="D6" s="60" t="str">
        <f>estimate!D6</f>
        <v>Length</v>
      </c>
      <c r="E6" s="60" t="str">
        <f>estimate!E6</f>
        <v>Breadth</v>
      </c>
      <c r="F6" s="60" t="str">
        <f>estimate!F6</f>
        <v>Depth</v>
      </c>
      <c r="G6" s="60" t="str">
        <f>estimate!G6</f>
        <v>Quantity</v>
      </c>
      <c r="H6" s="196" t="str">
        <f>estimate!I6</f>
        <v>Amount</v>
      </c>
      <c r="I6" s="197"/>
    </row>
    <row r="7" spans="1:11" ht="25.5" x14ac:dyDescent="0.2">
      <c r="A7" s="51">
        <v>1</v>
      </c>
      <c r="B7" s="58" t="s">
        <v>38</v>
      </c>
      <c r="H7" s="71"/>
      <c r="I7" s="71"/>
    </row>
    <row r="8" spans="1:11" ht="12" customHeight="1" x14ac:dyDescent="0.2">
      <c r="A8" s="67"/>
      <c r="C8" s="51">
        <v>3</v>
      </c>
      <c r="D8" s="51">
        <v>100</v>
      </c>
      <c r="E8" s="51">
        <v>10</v>
      </c>
      <c r="F8" s="51">
        <v>1</v>
      </c>
      <c r="G8" s="51">
        <f>C8*D8*E8*F8</f>
        <v>3000</v>
      </c>
      <c r="H8" s="51"/>
      <c r="I8" s="51"/>
    </row>
    <row r="9" spans="1:11" ht="12" customHeight="1" x14ac:dyDescent="0.2">
      <c r="A9" s="67"/>
      <c r="C9" s="51">
        <v>1</v>
      </c>
      <c r="D9" s="51">
        <v>50</v>
      </c>
      <c r="E9" s="51">
        <v>10</v>
      </c>
      <c r="F9" s="51">
        <v>1</v>
      </c>
      <c r="G9" s="128">
        <f>F9*E9*D9*C9</f>
        <v>500</v>
      </c>
      <c r="H9" s="51"/>
      <c r="I9" s="51"/>
    </row>
    <row r="10" spans="1:11" ht="12" customHeight="1" x14ac:dyDescent="0.2">
      <c r="A10" s="67"/>
      <c r="C10" s="51"/>
      <c r="D10" s="51"/>
      <c r="E10" s="51"/>
      <c r="F10" s="51"/>
      <c r="G10" s="51">
        <f>G9+G8</f>
        <v>3500</v>
      </c>
      <c r="H10" s="51"/>
      <c r="I10" s="51"/>
    </row>
    <row r="11" spans="1:11" ht="15" customHeight="1" x14ac:dyDescent="0.2">
      <c r="C11" s="51"/>
      <c r="D11" s="51"/>
      <c r="E11" s="51">
        <f>G10</f>
        <v>3500</v>
      </c>
      <c r="F11" s="51">
        <v>6187.5</v>
      </c>
      <c r="G11" s="126" t="s">
        <v>52</v>
      </c>
      <c r="H11" s="51"/>
      <c r="I11" s="51"/>
      <c r="K11" s="55"/>
    </row>
    <row r="12" spans="1:11" x14ac:dyDescent="0.2">
      <c r="C12" s="51"/>
      <c r="D12" s="51"/>
      <c r="E12" s="51"/>
      <c r="F12" s="51"/>
      <c r="G12" s="51"/>
      <c r="H12" s="178">
        <f>(E11*F11)/1000</f>
        <v>21656.25</v>
      </c>
      <c r="I12" s="178"/>
    </row>
    <row r="13" spans="1:11" x14ac:dyDescent="0.2">
      <c r="C13" s="51"/>
      <c r="D13" s="51"/>
      <c r="E13" s="51"/>
      <c r="F13" s="51"/>
      <c r="G13" s="51"/>
      <c r="H13" s="51"/>
      <c r="I13" s="51"/>
    </row>
    <row r="14" spans="1:11" ht="38.25" x14ac:dyDescent="0.2">
      <c r="A14" s="51">
        <v>2</v>
      </c>
      <c r="B14" s="68" t="s">
        <v>39</v>
      </c>
      <c r="C14" s="51"/>
      <c r="D14" s="51"/>
      <c r="E14" s="51"/>
      <c r="F14" s="51"/>
      <c r="G14" s="51"/>
      <c r="H14" s="51"/>
      <c r="I14" s="51"/>
    </row>
    <row r="15" spans="1:11" x14ac:dyDescent="0.2">
      <c r="C15" s="51"/>
      <c r="D15" s="51"/>
      <c r="E15" s="51"/>
      <c r="F15" s="51"/>
      <c r="G15" s="51"/>
      <c r="H15" s="51"/>
      <c r="I15" s="51"/>
    </row>
    <row r="16" spans="1:11" x14ac:dyDescent="0.2">
      <c r="C16" s="179" t="s">
        <v>53</v>
      </c>
      <c r="D16" s="180"/>
      <c r="E16" s="180"/>
      <c r="F16" s="180"/>
      <c r="G16" s="51">
        <f>G10</f>
        <v>3500</v>
      </c>
      <c r="H16" s="51"/>
      <c r="I16" s="51"/>
    </row>
    <row r="17" spans="1:9" x14ac:dyDescent="0.2">
      <c r="C17" s="51"/>
      <c r="D17" s="51"/>
      <c r="E17" s="51"/>
      <c r="F17" s="51"/>
      <c r="G17" s="51"/>
      <c r="H17" s="51"/>
      <c r="I17" s="51"/>
    </row>
    <row r="18" spans="1:9" x14ac:dyDescent="0.2">
      <c r="C18" s="51"/>
      <c r="D18" s="51"/>
      <c r="E18" s="51">
        <f>G16</f>
        <v>3500</v>
      </c>
      <c r="F18" s="77">
        <v>263</v>
      </c>
      <c r="G18" s="126" t="s">
        <v>54</v>
      </c>
      <c r="H18" s="51"/>
      <c r="I18" s="51"/>
    </row>
    <row r="19" spans="1:9" x14ac:dyDescent="0.2">
      <c r="C19" s="51"/>
      <c r="D19" s="51"/>
      <c r="E19" s="51"/>
      <c r="F19" s="51"/>
      <c r="G19" s="51"/>
      <c r="H19" s="129">
        <f>E18*F18/1000</f>
        <v>920.5</v>
      </c>
      <c r="I19" s="51"/>
    </row>
    <row r="20" spans="1:9" ht="38.25" x14ac:dyDescent="0.2">
      <c r="A20" s="51">
        <v>3</v>
      </c>
      <c r="B20" s="68" t="s">
        <v>40</v>
      </c>
      <c r="C20" s="51"/>
      <c r="D20" s="51"/>
      <c r="E20" s="51"/>
      <c r="F20" s="51"/>
      <c r="G20" s="51"/>
      <c r="H20" s="51"/>
      <c r="I20" s="51"/>
    </row>
    <row r="21" spans="1:9" x14ac:dyDescent="0.2">
      <c r="C21" s="51">
        <v>3</v>
      </c>
      <c r="D21" s="51">
        <v>100</v>
      </c>
      <c r="E21" s="51">
        <v>10</v>
      </c>
      <c r="F21" s="51">
        <v>0.33</v>
      </c>
      <c r="G21" s="51">
        <f>C21*D21*E21*F21</f>
        <v>990</v>
      </c>
      <c r="H21" s="51"/>
      <c r="I21" s="51"/>
    </row>
    <row r="22" spans="1:9" x14ac:dyDescent="0.2">
      <c r="C22" s="51">
        <v>1</v>
      </c>
      <c r="D22" s="51">
        <v>50</v>
      </c>
      <c r="E22" s="51">
        <v>10</v>
      </c>
      <c r="F22" s="51">
        <v>0.33</v>
      </c>
      <c r="G22" s="128">
        <f>F22*E22*D22*C22</f>
        <v>165</v>
      </c>
      <c r="H22" s="51"/>
      <c r="I22" s="51"/>
    </row>
    <row r="23" spans="1:9" x14ac:dyDescent="0.2">
      <c r="C23" s="51"/>
      <c r="D23" s="51"/>
      <c r="E23" s="51"/>
      <c r="F23" s="51"/>
      <c r="G23" s="51">
        <f>G22+G21</f>
        <v>1155</v>
      </c>
      <c r="H23" s="51"/>
      <c r="I23" s="51"/>
    </row>
    <row r="24" spans="1:9" x14ac:dyDescent="0.2">
      <c r="C24" s="51"/>
      <c r="D24" s="51"/>
      <c r="E24" s="51">
        <f>G23</f>
        <v>1155</v>
      </c>
      <c r="F24" s="51">
        <v>9416.2800000000007</v>
      </c>
      <c r="G24" s="130" t="s">
        <v>55</v>
      </c>
      <c r="H24" s="51"/>
      <c r="I24" s="51"/>
    </row>
    <row r="25" spans="1:9" x14ac:dyDescent="0.2">
      <c r="C25" s="51"/>
      <c r="D25" s="51"/>
      <c r="E25" s="51"/>
      <c r="F25" s="51"/>
      <c r="G25" s="51"/>
      <c r="H25" s="76">
        <f>E24*F24/100</f>
        <v>108758.034</v>
      </c>
      <c r="I25" s="51"/>
    </row>
    <row r="26" spans="1:9" x14ac:dyDescent="0.2">
      <c r="C26" s="51"/>
      <c r="D26" s="51"/>
      <c r="E26" s="51"/>
      <c r="F26" s="51"/>
      <c r="G26" s="51"/>
      <c r="H26" s="51"/>
      <c r="I26" s="51"/>
    </row>
    <row r="27" spans="1:9" ht="76.5" x14ac:dyDescent="0.2">
      <c r="A27" s="51">
        <v>4</v>
      </c>
      <c r="B27" s="68" t="s">
        <v>41</v>
      </c>
      <c r="H27" s="51"/>
      <c r="I27" s="51"/>
    </row>
    <row r="28" spans="1:9" x14ac:dyDescent="0.2">
      <c r="A28" s="51"/>
      <c r="B28" s="68"/>
      <c r="C28" s="51">
        <v>3</v>
      </c>
      <c r="D28" s="51">
        <v>100</v>
      </c>
      <c r="E28" s="51">
        <v>10</v>
      </c>
      <c r="F28" s="51">
        <v>0.25</v>
      </c>
      <c r="G28" s="51">
        <f>C28*D28*E28*F28</f>
        <v>750</v>
      </c>
      <c r="H28" s="51"/>
      <c r="I28" s="51"/>
    </row>
    <row r="29" spans="1:9" x14ac:dyDescent="0.2">
      <c r="A29" s="51"/>
      <c r="B29" s="68"/>
      <c r="C29" s="51">
        <v>1</v>
      </c>
      <c r="D29" s="51">
        <v>50</v>
      </c>
      <c r="E29" s="51">
        <v>10</v>
      </c>
      <c r="F29" s="51">
        <v>0.25</v>
      </c>
      <c r="G29" s="128">
        <f>F29*E29*D29*C29</f>
        <v>125</v>
      </c>
      <c r="H29" s="51"/>
      <c r="I29" s="51"/>
    </row>
    <row r="30" spans="1:9" x14ac:dyDescent="0.2">
      <c r="A30" s="51"/>
      <c r="B30" s="68"/>
      <c r="C30" s="51"/>
      <c r="D30" s="51"/>
      <c r="E30" s="51"/>
      <c r="F30" s="51"/>
      <c r="G30" s="51">
        <f>G29+G28</f>
        <v>875</v>
      </c>
      <c r="H30" s="51"/>
      <c r="I30" s="51"/>
    </row>
    <row r="31" spans="1:9" x14ac:dyDescent="0.2">
      <c r="C31" s="51"/>
      <c r="D31" s="51"/>
      <c r="E31" s="150">
        <f>C100</f>
        <v>750</v>
      </c>
      <c r="F31" s="51">
        <v>14429.25</v>
      </c>
      <c r="G31" s="77" t="str">
        <f>G24</f>
        <v>% Cft</v>
      </c>
      <c r="H31" s="51"/>
      <c r="I31" s="51"/>
    </row>
    <row r="32" spans="1:9" x14ac:dyDescent="0.2">
      <c r="C32" s="51"/>
      <c r="D32" s="51"/>
      <c r="E32" s="51"/>
      <c r="F32" s="51"/>
      <c r="G32" s="51"/>
      <c r="H32" s="76">
        <f>E31*F31/100</f>
        <v>108219.375</v>
      </c>
      <c r="I32" s="51"/>
    </row>
    <row r="34" spans="5:9" ht="13.5" thickBot="1" x14ac:dyDescent="0.25"/>
    <row r="35" spans="5:9" ht="19.5" thickBot="1" x14ac:dyDescent="0.25">
      <c r="F35" s="185" t="s">
        <v>42</v>
      </c>
      <c r="G35" s="186"/>
      <c r="H35" s="148">
        <f>H32+H25+H19+H12</f>
        <v>239554.15899999999</v>
      </c>
      <c r="I35" s="69"/>
    </row>
    <row r="36" spans="5:9" ht="36.75" customHeight="1" thickBot="1" x14ac:dyDescent="0.25">
      <c r="F36" s="185" t="s">
        <v>43</v>
      </c>
      <c r="G36" s="186"/>
      <c r="H36" s="147">
        <f>G111</f>
        <v>40952.371679999997</v>
      </c>
      <c r="I36" s="69"/>
    </row>
    <row r="37" spans="5:9" ht="19.5" thickBot="1" x14ac:dyDescent="0.25">
      <c r="F37" s="72" t="s">
        <v>42</v>
      </c>
      <c r="G37" s="73"/>
      <c r="H37" s="148">
        <f>H36+H35</f>
        <v>280506.53067999997</v>
      </c>
      <c r="I37" s="69"/>
    </row>
    <row r="38" spans="5:9" ht="20.25" thickBot="1" x14ac:dyDescent="0.25">
      <c r="F38" s="74" t="s">
        <v>44</v>
      </c>
      <c r="G38" s="75"/>
      <c r="H38" s="149">
        <v>304000</v>
      </c>
      <c r="I38" s="70"/>
    </row>
    <row r="45" spans="5:9" ht="18" x14ac:dyDescent="0.2">
      <c r="E45" s="183" t="s">
        <v>45</v>
      </c>
      <c r="F45" s="183"/>
      <c r="G45" s="183"/>
      <c r="H45" s="183"/>
      <c r="I45" s="183"/>
    </row>
    <row r="46" spans="5:9" ht="15.75" x14ac:dyDescent="0.2">
      <c r="E46" s="184" t="s">
        <v>46</v>
      </c>
      <c r="F46" s="184"/>
      <c r="G46" s="184"/>
      <c r="H46" s="184"/>
      <c r="I46" s="184"/>
    </row>
    <row r="47" spans="5:9" ht="18.75" x14ac:dyDescent="0.4">
      <c r="E47" s="118"/>
      <c r="F47" s="118"/>
      <c r="G47" s="118"/>
      <c r="H47" s="118"/>
      <c r="I47" s="118"/>
    </row>
    <row r="48" spans="5:9" ht="18.75" x14ac:dyDescent="0.4">
      <c r="E48" s="118"/>
      <c r="F48" s="118"/>
      <c r="G48" s="118"/>
      <c r="H48" s="118"/>
      <c r="I48" s="118"/>
    </row>
    <row r="51" spans="1:9" ht="18" x14ac:dyDescent="0.25">
      <c r="A51" s="181" t="s">
        <v>47</v>
      </c>
      <c r="B51" s="181"/>
      <c r="C51" s="181"/>
      <c r="D51" s="181"/>
      <c r="E51" s="181" t="s">
        <v>48</v>
      </c>
      <c r="F51" s="181"/>
      <c r="G51" s="181"/>
      <c r="H51" s="181"/>
      <c r="I51" s="181"/>
    </row>
    <row r="52" spans="1:9" ht="15.75" x14ac:dyDescent="0.25">
      <c r="A52" s="182" t="s">
        <v>49</v>
      </c>
      <c r="B52" s="182"/>
      <c r="C52" s="182"/>
      <c r="D52" s="182"/>
      <c r="E52" s="182" t="s">
        <v>50</v>
      </c>
      <c r="F52" s="182"/>
      <c r="G52" s="182"/>
      <c r="H52" s="182"/>
      <c r="I52" s="182"/>
    </row>
    <row r="55" spans="1:9" ht="15" thickBot="1" x14ac:dyDescent="0.25">
      <c r="A55" s="53"/>
      <c r="B55" s="81"/>
      <c r="C55" s="53"/>
      <c r="D55" s="53"/>
      <c r="E55" s="53"/>
      <c r="F55" s="53"/>
      <c r="G55" s="53"/>
      <c r="H55" s="53"/>
    </row>
    <row r="56" spans="1:9" ht="15.75" thickBot="1" x14ac:dyDescent="0.25">
      <c r="A56" s="198">
        <f>A1</f>
        <v>0</v>
      </c>
      <c r="B56" s="199"/>
      <c r="C56" s="199"/>
      <c r="D56" s="199"/>
      <c r="E56" s="199"/>
      <c r="F56" s="199"/>
      <c r="G56" s="199"/>
      <c r="H56" s="200"/>
    </row>
    <row r="57" spans="1:9" ht="50.25" customHeight="1" thickBot="1" x14ac:dyDescent="0.25">
      <c r="A57" s="164" t="str">
        <f>A2</f>
        <v>Improvement of sewerage system in labour square uc 5 cattle colony DMC Malir</v>
      </c>
      <c r="B57" s="165"/>
      <c r="C57" s="165"/>
      <c r="D57" s="165"/>
      <c r="E57" s="165"/>
      <c r="F57" s="165"/>
      <c r="G57" s="165"/>
      <c r="H57" s="166"/>
    </row>
    <row r="58" spans="1:9" ht="31.5" customHeight="1" thickBot="1" x14ac:dyDescent="0.25">
      <c r="A58" s="202" t="str">
        <f>A3</f>
        <v>Part "B"</v>
      </c>
      <c r="B58" s="203"/>
      <c r="C58" s="203"/>
      <c r="D58" s="203"/>
      <c r="E58" s="203"/>
      <c r="F58" s="203"/>
      <c r="G58" s="203"/>
      <c r="H58" s="204"/>
    </row>
    <row r="59" spans="1:9" ht="15.75" customHeight="1" thickBot="1" x14ac:dyDescent="0.25">
      <c r="A59" s="164" t="s">
        <v>56</v>
      </c>
      <c r="B59" s="165"/>
      <c r="C59" s="165"/>
      <c r="D59" s="165"/>
      <c r="E59" s="165"/>
      <c r="F59" s="165"/>
      <c r="G59" s="165"/>
      <c r="H59" s="166"/>
    </row>
    <row r="60" spans="1:9" ht="14.25" x14ac:dyDescent="0.2">
      <c r="A60" s="53"/>
      <c r="B60" s="81"/>
      <c r="C60" s="53"/>
      <c r="D60" s="53"/>
      <c r="E60" s="53"/>
      <c r="F60" s="53"/>
      <c r="G60" s="53"/>
      <c r="H60" s="53"/>
    </row>
    <row r="61" spans="1:9" ht="14.25" x14ac:dyDescent="0.2">
      <c r="A61" s="53"/>
      <c r="B61" s="81"/>
      <c r="C61" s="53"/>
      <c r="D61" s="53"/>
      <c r="E61" s="53"/>
      <c r="F61" s="53"/>
      <c r="G61" s="53"/>
      <c r="H61" s="53"/>
    </row>
    <row r="62" spans="1:9" ht="47.25" customHeight="1" x14ac:dyDescent="0.2">
      <c r="A62" s="82"/>
      <c r="B62" s="86" t="s">
        <v>57</v>
      </c>
      <c r="C62" s="173" t="s">
        <v>91</v>
      </c>
      <c r="D62" s="173"/>
      <c r="E62" s="173"/>
      <c r="F62" s="84"/>
      <c r="G62" s="117"/>
      <c r="H62" s="117"/>
    </row>
    <row r="63" spans="1:9" ht="15.75" customHeight="1" x14ac:dyDescent="0.25">
      <c r="A63" s="82"/>
      <c r="B63" s="85"/>
      <c r="C63" s="173" t="s">
        <v>58</v>
      </c>
      <c r="D63" s="173"/>
      <c r="E63" s="173"/>
      <c r="F63" s="84"/>
      <c r="G63" s="117"/>
      <c r="H63" s="86">
        <v>7.63</v>
      </c>
    </row>
    <row r="64" spans="1:9" ht="15.75" customHeight="1" x14ac:dyDescent="0.25">
      <c r="A64" s="82"/>
      <c r="B64" s="85"/>
      <c r="C64" s="173" t="s">
        <v>59</v>
      </c>
      <c r="D64" s="173"/>
      <c r="E64" s="173"/>
      <c r="F64" s="117">
        <v>24</v>
      </c>
      <c r="G64" s="87">
        <v>0.6</v>
      </c>
      <c r="H64" s="88">
        <f>(G64*F64)</f>
        <v>14.399999999999999</v>
      </c>
    </row>
    <row r="65" spans="1:8" ht="15.75" x14ac:dyDescent="0.25">
      <c r="A65" s="82"/>
      <c r="B65" s="85"/>
      <c r="C65" s="84"/>
      <c r="D65" s="84"/>
      <c r="E65" s="84"/>
      <c r="F65" s="84"/>
      <c r="G65" s="117"/>
      <c r="H65" s="89">
        <f>SUM(H63:H64)</f>
        <v>22.029999999999998</v>
      </c>
    </row>
    <row r="66" spans="1:8" ht="15.75" x14ac:dyDescent="0.25">
      <c r="A66" s="82"/>
      <c r="B66" s="85"/>
      <c r="C66" s="84"/>
      <c r="D66" s="84"/>
      <c r="E66" s="84"/>
      <c r="F66" s="84"/>
      <c r="G66" s="117"/>
      <c r="H66" s="86"/>
    </row>
    <row r="67" spans="1:8" ht="15.75" customHeight="1" x14ac:dyDescent="0.2">
      <c r="A67" s="82"/>
      <c r="B67" s="86" t="s">
        <v>60</v>
      </c>
      <c r="C67" s="173" t="s">
        <v>61</v>
      </c>
      <c r="D67" s="173"/>
      <c r="E67" s="173"/>
      <c r="F67" s="84"/>
      <c r="G67" s="117"/>
      <c r="H67" s="117"/>
    </row>
    <row r="68" spans="1:8" ht="15.75" customHeight="1" x14ac:dyDescent="0.25">
      <c r="A68" s="82"/>
      <c r="B68" s="85"/>
      <c r="C68" s="173" t="s">
        <v>62</v>
      </c>
      <c r="D68" s="173"/>
      <c r="E68" s="173"/>
      <c r="F68" s="84"/>
      <c r="G68" s="117"/>
      <c r="H68" s="86">
        <v>771.96</v>
      </c>
    </row>
    <row r="69" spans="1:8" ht="15.75" customHeight="1" x14ac:dyDescent="0.25">
      <c r="A69" s="82"/>
      <c r="B69" s="85"/>
      <c r="C69" s="173" t="s">
        <v>59</v>
      </c>
      <c r="D69" s="173"/>
      <c r="E69" s="173"/>
      <c r="F69" s="90">
        <v>10</v>
      </c>
      <c r="G69" s="117">
        <v>32.56</v>
      </c>
      <c r="H69" s="88">
        <f>(G69*F69)</f>
        <v>325.60000000000002</v>
      </c>
    </row>
    <row r="70" spans="1:8" ht="15.75" x14ac:dyDescent="0.25">
      <c r="A70" s="82"/>
      <c r="B70" s="85"/>
      <c r="C70" s="84"/>
      <c r="D70" s="84"/>
      <c r="E70" s="84"/>
      <c r="F70" s="84"/>
      <c r="G70" s="117"/>
      <c r="H70" s="89">
        <f>SUM(H68:H69)</f>
        <v>1097.56</v>
      </c>
    </row>
    <row r="71" spans="1:8" ht="15.75" x14ac:dyDescent="0.25">
      <c r="A71" s="82"/>
      <c r="B71" s="85"/>
      <c r="C71" s="84"/>
      <c r="D71" s="84"/>
      <c r="E71" s="84"/>
      <c r="F71" s="84"/>
      <c r="G71" s="117"/>
      <c r="H71" s="83"/>
    </row>
    <row r="72" spans="1:8" ht="51" customHeight="1" x14ac:dyDescent="0.2">
      <c r="A72" s="82"/>
      <c r="B72" s="86" t="s">
        <v>63</v>
      </c>
      <c r="C72" s="173" t="s">
        <v>92</v>
      </c>
      <c r="D72" s="173"/>
      <c r="E72" s="173"/>
      <c r="F72" s="84"/>
      <c r="G72" s="117"/>
      <c r="H72" s="117"/>
    </row>
    <row r="73" spans="1:8" ht="15.75" customHeight="1" x14ac:dyDescent="0.25">
      <c r="A73" s="82"/>
      <c r="B73" s="85"/>
      <c r="C73" s="173" t="s">
        <v>62</v>
      </c>
      <c r="D73" s="173"/>
      <c r="E73" s="173"/>
      <c r="F73" s="84"/>
      <c r="G73" s="117"/>
      <c r="H73" s="86">
        <v>771.96</v>
      </c>
    </row>
    <row r="74" spans="1:8" ht="15.75" customHeight="1" x14ac:dyDescent="0.25">
      <c r="A74" s="82"/>
      <c r="B74" s="85"/>
      <c r="C74" s="173" t="s">
        <v>59</v>
      </c>
      <c r="D74" s="173"/>
      <c r="E74" s="173"/>
      <c r="F74" s="90">
        <v>20</v>
      </c>
      <c r="G74" s="117">
        <v>32.56</v>
      </c>
      <c r="H74" s="88">
        <f>(G74*F74)</f>
        <v>651.20000000000005</v>
      </c>
    </row>
    <row r="75" spans="1:8" ht="15.75" x14ac:dyDescent="0.25">
      <c r="A75" s="82"/>
      <c r="B75" s="85"/>
      <c r="C75" s="84"/>
      <c r="D75" s="84"/>
      <c r="E75" s="84"/>
      <c r="F75" s="84"/>
      <c r="G75" s="117"/>
      <c r="H75" s="89">
        <f>SUM(H73:H74)</f>
        <v>1423.16</v>
      </c>
    </row>
    <row r="76" spans="1:8" ht="15.75" x14ac:dyDescent="0.25">
      <c r="A76" s="82"/>
      <c r="B76" s="85"/>
      <c r="C76" s="84"/>
      <c r="D76" s="84"/>
      <c r="E76" s="84"/>
      <c r="F76" s="84"/>
      <c r="G76" s="117"/>
      <c r="H76" s="84"/>
    </row>
    <row r="77" spans="1:8" ht="15.75" x14ac:dyDescent="0.2">
      <c r="A77" s="82"/>
      <c r="B77" s="86" t="s">
        <v>64</v>
      </c>
      <c r="C77" s="173" t="s">
        <v>65</v>
      </c>
      <c r="D77" s="173"/>
      <c r="E77" s="173"/>
      <c r="F77" s="84"/>
      <c r="G77" s="117"/>
      <c r="H77" s="117"/>
    </row>
    <row r="78" spans="1:8" ht="15.75" x14ac:dyDescent="0.25">
      <c r="A78" s="82"/>
      <c r="B78" s="85"/>
      <c r="C78" s="173" t="s">
        <v>62</v>
      </c>
      <c r="D78" s="173"/>
      <c r="E78" s="173"/>
      <c r="F78" s="84"/>
      <c r="G78" s="117"/>
      <c r="H78" s="86">
        <v>771.96</v>
      </c>
    </row>
    <row r="79" spans="1:8" ht="15.75" x14ac:dyDescent="0.25">
      <c r="A79" s="82"/>
      <c r="B79" s="85"/>
      <c r="C79" s="173" t="s">
        <v>59</v>
      </c>
      <c r="D79" s="173"/>
      <c r="E79" s="173"/>
      <c r="F79" s="90">
        <v>22</v>
      </c>
      <c r="G79" s="117">
        <v>32.56</v>
      </c>
      <c r="H79" s="88">
        <f>(G79*F79)</f>
        <v>716.32</v>
      </c>
    </row>
    <row r="80" spans="1:8" ht="15.75" x14ac:dyDescent="0.25">
      <c r="A80" s="82"/>
      <c r="B80" s="85"/>
      <c r="C80" s="84"/>
      <c r="D80" s="84"/>
      <c r="E80" s="84"/>
      <c r="F80" s="84"/>
      <c r="G80" s="84"/>
      <c r="H80" s="89">
        <f>SUM(H78:H79)</f>
        <v>1488.2800000000002</v>
      </c>
    </row>
    <row r="81" spans="1:8" ht="15" x14ac:dyDescent="0.2">
      <c r="A81" s="53"/>
      <c r="B81" s="53"/>
      <c r="C81" s="53"/>
      <c r="D81" s="53"/>
      <c r="E81" s="53"/>
      <c r="F81" s="53"/>
      <c r="G81" s="53"/>
      <c r="H81" s="91"/>
    </row>
    <row r="82" spans="1:8" ht="15" x14ac:dyDescent="0.2">
      <c r="A82" s="53"/>
      <c r="B82" s="53"/>
      <c r="C82" s="53"/>
      <c r="D82" s="53"/>
      <c r="E82" s="53"/>
      <c r="F82" s="53"/>
      <c r="G82" s="53"/>
      <c r="H82" s="91"/>
    </row>
    <row r="83" spans="1:8" ht="15" x14ac:dyDescent="0.2">
      <c r="A83" s="53"/>
      <c r="B83" s="53"/>
      <c r="C83" s="53"/>
      <c r="D83" s="53"/>
      <c r="E83" s="53"/>
      <c r="F83" s="53"/>
      <c r="G83" s="53"/>
      <c r="H83" s="91"/>
    </row>
    <row r="84" spans="1:8" ht="15" x14ac:dyDescent="0.2">
      <c r="A84" s="53"/>
      <c r="B84" s="53"/>
      <c r="C84" s="53"/>
      <c r="D84" s="53"/>
      <c r="E84" s="53"/>
      <c r="F84" s="53"/>
      <c r="G84" s="53"/>
      <c r="H84" s="91"/>
    </row>
    <row r="85" spans="1:8" ht="15" x14ac:dyDescent="0.2">
      <c r="A85" s="53"/>
      <c r="B85" s="53"/>
      <c r="C85" s="53"/>
      <c r="D85" s="53"/>
      <c r="E85" s="53"/>
      <c r="F85" s="53"/>
      <c r="G85" s="53"/>
      <c r="H85" s="91"/>
    </row>
    <row r="86" spans="1:8" ht="18" x14ac:dyDescent="0.25">
      <c r="A86" s="53"/>
      <c r="B86" s="201" t="s">
        <v>29</v>
      </c>
      <c r="C86" s="201"/>
      <c r="D86" s="84"/>
      <c r="E86" s="157" t="s">
        <v>9</v>
      </c>
      <c r="F86" s="157"/>
      <c r="G86" s="157"/>
      <c r="H86" s="157"/>
    </row>
    <row r="87" spans="1:8" ht="15.75" x14ac:dyDescent="0.2">
      <c r="A87" s="53"/>
      <c r="B87" s="174" t="s">
        <v>10</v>
      </c>
      <c r="C87" s="174"/>
      <c r="D87" s="84"/>
      <c r="E87" s="174" t="s">
        <v>10</v>
      </c>
      <c r="F87" s="174"/>
      <c r="G87" s="174"/>
      <c r="H87" s="174"/>
    </row>
    <row r="88" spans="1:8" ht="15.75" x14ac:dyDescent="0.25">
      <c r="A88" s="53"/>
      <c r="B88" s="53"/>
      <c r="C88" s="53"/>
      <c r="D88" s="53"/>
      <c r="E88" s="61"/>
      <c r="F88" s="61"/>
      <c r="G88" s="61"/>
      <c r="H88" s="61"/>
    </row>
    <row r="89" spans="1:8" ht="15.75" x14ac:dyDescent="0.25">
      <c r="A89" s="53"/>
      <c r="B89" s="53"/>
      <c r="C89" s="53"/>
      <c r="D89" s="53"/>
      <c r="E89" s="61"/>
      <c r="F89" s="61"/>
      <c r="G89" s="61"/>
      <c r="H89" s="61"/>
    </row>
    <row r="90" spans="1:8" ht="15" x14ac:dyDescent="0.2">
      <c r="A90" s="53"/>
      <c r="B90" s="53"/>
      <c r="C90" s="53"/>
      <c r="D90" s="53"/>
      <c r="E90" s="53"/>
      <c r="F90" s="53"/>
      <c r="G90" s="53"/>
      <c r="H90" s="91"/>
    </row>
    <row r="91" spans="1:8" ht="21.95" customHeight="1" thickBot="1" x14ac:dyDescent="0.25">
      <c r="A91" s="53"/>
      <c r="B91" s="81"/>
      <c r="C91" s="53"/>
      <c r="D91" s="53"/>
      <c r="E91" s="53"/>
      <c r="F91" s="53"/>
      <c r="G91" s="53"/>
      <c r="H91" s="91"/>
    </row>
    <row r="92" spans="1:8" ht="21.95" customHeight="1" thickBot="1" x14ac:dyDescent="0.25">
      <c r="A92" s="160">
        <f>A56</f>
        <v>0</v>
      </c>
      <c r="B92" s="161"/>
      <c r="C92" s="161"/>
      <c r="D92" s="161"/>
      <c r="E92" s="161"/>
      <c r="F92" s="161"/>
      <c r="G92" s="161"/>
      <c r="H92" s="162"/>
    </row>
    <row r="93" spans="1:8" ht="41.25" customHeight="1" thickBot="1" x14ac:dyDescent="0.25">
      <c r="A93" s="164" t="str">
        <f>A57</f>
        <v>Improvement of sewerage system in labour square uc 5 cattle colony DMC Malir</v>
      </c>
      <c r="B93" s="165"/>
      <c r="C93" s="165"/>
      <c r="D93" s="165"/>
      <c r="E93" s="165"/>
      <c r="F93" s="165"/>
      <c r="G93" s="165"/>
      <c r="H93" s="166"/>
    </row>
    <row r="94" spans="1:8" ht="15" thickBot="1" x14ac:dyDescent="0.25">
      <c r="A94" s="53"/>
      <c r="B94" s="81"/>
      <c r="C94" s="53"/>
      <c r="D94" s="53"/>
      <c r="E94" s="53"/>
      <c r="F94" s="53"/>
      <c r="G94" s="53"/>
      <c r="H94" s="53"/>
    </row>
    <row r="95" spans="1:8" ht="18.75" thickBot="1" x14ac:dyDescent="0.25">
      <c r="A95" s="175" t="s">
        <v>66</v>
      </c>
      <c r="B95" s="176"/>
      <c r="C95" s="176"/>
      <c r="D95" s="176"/>
      <c r="E95" s="176"/>
      <c r="F95" s="176"/>
      <c r="G95" s="176"/>
      <c r="H95" s="177"/>
    </row>
    <row r="96" spans="1:8" ht="15" thickBot="1" x14ac:dyDescent="0.25">
      <c r="A96" s="53"/>
      <c r="B96" s="81"/>
      <c r="C96" s="53"/>
      <c r="D96" s="53"/>
      <c r="E96" s="53"/>
      <c r="F96" s="53"/>
      <c r="G96" s="53"/>
      <c r="H96" s="53"/>
    </row>
    <row r="97" spans="1:8" ht="30.75" thickBot="1" x14ac:dyDescent="0.25">
      <c r="A97" s="92" t="s">
        <v>67</v>
      </c>
      <c r="B97" s="93" t="s">
        <v>68</v>
      </c>
      <c r="C97" s="93" t="s">
        <v>22</v>
      </c>
      <c r="D97" s="93" t="s">
        <v>69</v>
      </c>
      <c r="E97" s="93" t="s">
        <v>70</v>
      </c>
      <c r="F97" s="94" t="s">
        <v>71</v>
      </c>
      <c r="G97" s="54" t="s">
        <v>72</v>
      </c>
      <c r="H97" s="63" t="s">
        <v>73</v>
      </c>
    </row>
    <row r="98" spans="1:8" x14ac:dyDescent="0.2">
      <c r="A98" s="95">
        <v>1</v>
      </c>
      <c r="B98" s="96" t="s">
        <v>74</v>
      </c>
      <c r="C98" s="97">
        <f>G23</f>
        <v>1155</v>
      </c>
      <c r="D98" s="98">
        <f>(C98*9.6)/100</f>
        <v>110.88</v>
      </c>
      <c r="E98" s="98">
        <f>(C98*48)/100</f>
        <v>554.4</v>
      </c>
      <c r="F98" s="99"/>
      <c r="G98" s="98">
        <f>(C98*96)/100</f>
        <v>1108.8</v>
      </c>
      <c r="H98" s="100"/>
    </row>
    <row r="99" spans="1:8" x14ac:dyDescent="0.2">
      <c r="A99" s="95"/>
      <c r="B99" s="96"/>
      <c r="C99" s="99"/>
      <c r="D99" s="99"/>
      <c r="E99" s="99"/>
      <c r="F99" s="99"/>
      <c r="G99" s="99"/>
      <c r="H99" s="100"/>
    </row>
    <row r="100" spans="1:8" x14ac:dyDescent="0.2">
      <c r="A100" s="95">
        <v>2</v>
      </c>
      <c r="B100" s="96" t="s">
        <v>75</v>
      </c>
      <c r="C100" s="97">
        <f>G28</f>
        <v>750</v>
      </c>
      <c r="D100" s="98">
        <f>(C100*17.6)/100</f>
        <v>132.00000000000003</v>
      </c>
      <c r="E100" s="98">
        <f>C100*44/100</f>
        <v>330</v>
      </c>
      <c r="F100" s="98">
        <f>C100*88/100</f>
        <v>660</v>
      </c>
      <c r="G100" s="99"/>
      <c r="H100" s="100"/>
    </row>
    <row r="101" spans="1:8" ht="15" thickBot="1" x14ac:dyDescent="0.25">
      <c r="A101" s="101"/>
      <c r="B101" s="102"/>
      <c r="C101" s="103"/>
      <c r="D101" s="104"/>
      <c r="E101" s="104"/>
      <c r="F101" s="104"/>
      <c r="G101" s="105"/>
      <c r="H101" s="106"/>
    </row>
    <row r="102" spans="1:8" ht="16.5" thickBot="1" x14ac:dyDescent="0.25">
      <c r="A102" s="78"/>
      <c r="B102" s="79"/>
      <c r="C102" s="80" t="s">
        <v>25</v>
      </c>
      <c r="D102" s="107">
        <f>SUM(D98:D100)</f>
        <v>242.88000000000002</v>
      </c>
      <c r="E102" s="107">
        <f>SUM(E98:E100)</f>
        <v>884.4</v>
      </c>
      <c r="F102" s="107">
        <f>SUM(F98:F100)</f>
        <v>660</v>
      </c>
      <c r="G102" s="107">
        <f>SUM(G98:G100)</f>
        <v>1108.8</v>
      </c>
      <c r="H102" s="108">
        <f>SUM(H98:H100)</f>
        <v>0</v>
      </c>
    </row>
    <row r="103" spans="1:8" ht="14.25" x14ac:dyDescent="0.2">
      <c r="A103" s="53"/>
      <c r="B103" s="81"/>
      <c r="C103" s="53"/>
      <c r="D103" s="53"/>
      <c r="E103" s="53"/>
      <c r="F103" s="53"/>
      <c r="G103" s="53"/>
      <c r="H103" s="53"/>
    </row>
    <row r="104" spans="1:8" ht="14.25" x14ac:dyDescent="0.2">
      <c r="A104" s="53"/>
      <c r="B104" s="81"/>
      <c r="C104" s="53"/>
      <c r="D104" s="53"/>
      <c r="E104" s="53"/>
      <c r="F104" s="53"/>
      <c r="G104" s="53"/>
      <c r="H104" s="53"/>
    </row>
    <row r="105" spans="1:8" ht="15" thickBot="1" x14ac:dyDescent="0.25">
      <c r="A105" s="53"/>
      <c r="B105" s="81"/>
      <c r="C105" s="53"/>
      <c r="D105" s="53"/>
      <c r="E105" s="53"/>
      <c r="F105" s="53"/>
      <c r="G105" s="53"/>
      <c r="H105" s="53"/>
    </row>
    <row r="106" spans="1:8" ht="16.5" thickBot="1" x14ac:dyDescent="0.25">
      <c r="A106" s="109" t="s">
        <v>67</v>
      </c>
      <c r="B106" s="80" t="s">
        <v>76</v>
      </c>
      <c r="C106" s="203" t="s">
        <v>7</v>
      </c>
      <c r="D106" s="203"/>
      <c r="E106" s="202" t="s">
        <v>33</v>
      </c>
      <c r="F106" s="204"/>
      <c r="G106" s="203" t="s">
        <v>5</v>
      </c>
      <c r="H106" s="204"/>
    </row>
    <row r="107" spans="1:8" x14ac:dyDescent="0.2">
      <c r="A107" s="64">
        <v>1</v>
      </c>
      <c r="B107" s="110" t="str">
        <f>D97</f>
        <v>Cement</v>
      </c>
      <c r="C107" s="205">
        <f>D102</f>
        <v>242.88000000000002</v>
      </c>
      <c r="D107" s="205"/>
      <c r="E107" s="206">
        <f>H65</f>
        <v>22.029999999999998</v>
      </c>
      <c r="F107" s="206"/>
      <c r="G107" s="207">
        <f>E107*C107</f>
        <v>5350.6463999999996</v>
      </c>
      <c r="H107" s="208"/>
    </row>
    <row r="108" spans="1:8" x14ac:dyDescent="0.2">
      <c r="A108" s="65">
        <v>2</v>
      </c>
      <c r="B108" s="111" t="str">
        <f>E97</f>
        <v>Hill Sand</v>
      </c>
      <c r="C108" s="209">
        <f>E102</f>
        <v>884.4</v>
      </c>
      <c r="D108" s="209"/>
      <c r="E108" s="210">
        <f>H70</f>
        <v>1097.56</v>
      </c>
      <c r="F108" s="210"/>
      <c r="G108" s="211">
        <f>E108*C108/100</f>
        <v>9706.8206399999981</v>
      </c>
      <c r="H108" s="212"/>
    </row>
    <row r="109" spans="1:8" x14ac:dyDescent="0.2">
      <c r="A109" s="65">
        <v>3</v>
      </c>
      <c r="B109" s="112" t="str">
        <f>F97</f>
        <v>Crush /Bajree</v>
      </c>
      <c r="C109" s="209">
        <f>F102</f>
        <v>660</v>
      </c>
      <c r="D109" s="209"/>
      <c r="E109" s="210">
        <f>H75</f>
        <v>1423.16</v>
      </c>
      <c r="F109" s="210"/>
      <c r="G109" s="211">
        <f>E109*C109/100</f>
        <v>9392.8560000000016</v>
      </c>
      <c r="H109" s="212"/>
    </row>
    <row r="110" spans="1:8" ht="13.5" thickBot="1" x14ac:dyDescent="0.25">
      <c r="A110" s="66">
        <v>4</v>
      </c>
      <c r="B110" s="113" t="str">
        <f>G97</f>
        <v>Stone</v>
      </c>
      <c r="C110" s="213">
        <f>G102</f>
        <v>1108.8</v>
      </c>
      <c r="D110" s="213"/>
      <c r="E110" s="214">
        <f>H80</f>
        <v>1488.2800000000002</v>
      </c>
      <c r="F110" s="214"/>
      <c r="G110" s="215">
        <f>E110*C110/100</f>
        <v>16502.048640000001</v>
      </c>
      <c r="H110" s="216"/>
    </row>
    <row r="111" spans="1:8" ht="15.75" thickBot="1" x14ac:dyDescent="0.3">
      <c r="A111" s="114"/>
      <c r="B111" s="115"/>
      <c r="C111" s="116"/>
      <c r="D111" s="116"/>
      <c r="E111" s="199" t="s">
        <v>25</v>
      </c>
      <c r="F111" s="199"/>
      <c r="G111" s="199">
        <f>SUM(G107:H110)</f>
        <v>40952.371679999997</v>
      </c>
      <c r="H111" s="200"/>
    </row>
    <row r="119" spans="2:8" ht="17.25" customHeight="1" x14ac:dyDescent="0.25">
      <c r="E119" s="2"/>
      <c r="F119" s="2"/>
      <c r="G119" s="2"/>
      <c r="H119" s="2"/>
    </row>
    <row r="120" spans="2:8" ht="15" hidden="1" x14ac:dyDescent="0.25">
      <c r="E120" s="217"/>
      <c r="F120" s="217"/>
      <c r="G120" s="217"/>
      <c r="H120" s="217"/>
    </row>
    <row r="121" spans="2:8" ht="15" customHeight="1" x14ac:dyDescent="0.25">
      <c r="B121" s="201" t="s">
        <v>29</v>
      </c>
      <c r="C121" s="201"/>
      <c r="D121" s="84"/>
      <c r="E121" s="157" t="s">
        <v>9</v>
      </c>
      <c r="F121" s="157"/>
      <c r="G121" s="157"/>
      <c r="H121" s="157"/>
    </row>
    <row r="122" spans="2:8" ht="29.25" customHeight="1" x14ac:dyDescent="0.2">
      <c r="B122" s="174" t="s">
        <v>10</v>
      </c>
      <c r="C122" s="174"/>
      <c r="D122" s="84"/>
      <c r="E122" s="174" t="s">
        <v>10</v>
      </c>
      <c r="F122" s="174"/>
      <c r="G122" s="174"/>
      <c r="H122" s="174"/>
    </row>
  </sheetData>
  <mergeCells count="60">
    <mergeCell ref="B121:C121"/>
    <mergeCell ref="E121:H121"/>
    <mergeCell ref="B122:C122"/>
    <mergeCell ref="E122:H122"/>
    <mergeCell ref="C110:D110"/>
    <mergeCell ref="E110:F110"/>
    <mergeCell ref="G110:H110"/>
    <mergeCell ref="E111:F111"/>
    <mergeCell ref="G111:H111"/>
    <mergeCell ref="E120:H120"/>
    <mergeCell ref="C108:D108"/>
    <mergeCell ref="E108:F108"/>
    <mergeCell ref="G108:H108"/>
    <mergeCell ref="C109:D109"/>
    <mergeCell ref="E109:F109"/>
    <mergeCell ref="G109:H109"/>
    <mergeCell ref="C106:D106"/>
    <mergeCell ref="E106:F106"/>
    <mergeCell ref="G106:H106"/>
    <mergeCell ref="C107:D107"/>
    <mergeCell ref="E107:F107"/>
    <mergeCell ref="G107:H107"/>
    <mergeCell ref="A56:H56"/>
    <mergeCell ref="C77:E77"/>
    <mergeCell ref="C78:E78"/>
    <mergeCell ref="C79:E79"/>
    <mergeCell ref="B86:C86"/>
    <mergeCell ref="E86:H86"/>
    <mergeCell ref="A57:H57"/>
    <mergeCell ref="A58:H58"/>
    <mergeCell ref="A59:H59"/>
    <mergeCell ref="C62:E62"/>
    <mergeCell ref="C72:E72"/>
    <mergeCell ref="C63:E63"/>
    <mergeCell ref="C64:E64"/>
    <mergeCell ref="C67:E67"/>
    <mergeCell ref="C68:E68"/>
    <mergeCell ref="C69:E69"/>
    <mergeCell ref="A1:I1"/>
    <mergeCell ref="A2:I2"/>
    <mergeCell ref="A3:I3"/>
    <mergeCell ref="A4:I4"/>
    <mergeCell ref="H6:I6"/>
    <mergeCell ref="H12:I12"/>
    <mergeCell ref="C16:F16"/>
    <mergeCell ref="A51:D51"/>
    <mergeCell ref="E51:I51"/>
    <mergeCell ref="A52:D52"/>
    <mergeCell ref="E52:I52"/>
    <mergeCell ref="E45:I45"/>
    <mergeCell ref="E46:I46"/>
    <mergeCell ref="F35:G35"/>
    <mergeCell ref="F36:G36"/>
    <mergeCell ref="C73:E73"/>
    <mergeCell ref="C74:E74"/>
    <mergeCell ref="E87:H87"/>
    <mergeCell ref="B87:C87"/>
    <mergeCell ref="A95:H95"/>
    <mergeCell ref="A92:H92"/>
    <mergeCell ref="A93:H93"/>
  </mergeCells>
  <pageMargins left="1" right="0" top="0" bottom="0" header="0.3" footer="0.3"/>
  <pageSetup paperSize="9" scale="85" orientation="portrait" r:id="rId1"/>
  <rowBreaks count="2" manualBreakCount="2">
    <brk id="53" max="8" man="1"/>
    <brk id="88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A2" sqref="A2:B2"/>
    </sheetView>
  </sheetViews>
  <sheetFormatPr defaultRowHeight="12.75" x14ac:dyDescent="0.2"/>
  <cols>
    <col min="1" max="1" width="47.140625" customWidth="1"/>
    <col min="2" max="2" width="40" customWidth="1"/>
  </cols>
  <sheetData>
    <row r="1" spans="1:9" ht="18" x14ac:dyDescent="0.25">
      <c r="A1" s="163">
        <f>estimate!A1</f>
        <v>0</v>
      </c>
      <c r="B1" s="163"/>
      <c r="C1" s="5"/>
      <c r="D1" s="5"/>
      <c r="E1" s="5"/>
      <c r="F1" s="5"/>
      <c r="G1" s="5"/>
      <c r="H1" s="5"/>
      <c r="I1" s="5"/>
    </row>
    <row r="2" spans="1:9" ht="20.25" x14ac:dyDescent="0.3">
      <c r="A2" s="218" t="s">
        <v>90</v>
      </c>
      <c r="B2" s="218"/>
      <c r="C2" s="5"/>
      <c r="D2" s="5"/>
      <c r="E2" s="5"/>
      <c r="F2" s="5"/>
      <c r="G2" s="5"/>
      <c r="H2" s="5"/>
      <c r="I2" s="5"/>
    </row>
    <row r="3" spans="1:9" ht="20.25" x14ac:dyDescent="0.3">
      <c r="A3" s="218"/>
      <c r="B3" s="218"/>
      <c r="C3" s="5"/>
      <c r="D3" s="5"/>
      <c r="E3" s="5"/>
      <c r="F3" s="5"/>
      <c r="G3" s="5"/>
      <c r="H3" s="5"/>
      <c r="I3" s="5"/>
    </row>
    <row r="4" spans="1:9" ht="18" x14ac:dyDescent="0.25">
      <c r="A4" s="45"/>
      <c r="B4" s="45"/>
      <c r="C4" s="5"/>
      <c r="D4" s="5"/>
      <c r="E4" s="5"/>
      <c r="F4" s="5"/>
      <c r="G4" s="5"/>
      <c r="H4" s="5"/>
      <c r="I4" s="5"/>
    </row>
    <row r="5" spans="1:9" ht="16.5" customHeight="1" x14ac:dyDescent="0.25">
      <c r="A5" s="45"/>
      <c r="B5" s="45"/>
      <c r="C5" s="5"/>
      <c r="D5" s="5"/>
      <c r="E5" s="5"/>
      <c r="F5" s="5"/>
      <c r="G5" s="5"/>
      <c r="H5" s="5"/>
      <c r="I5" s="5"/>
    </row>
    <row r="6" spans="1:9" ht="51" customHeight="1" x14ac:dyDescent="0.25">
      <c r="A6" s="221" t="str">
        <f>estimate!A2</f>
        <v>Improvement of sewerage system in labour square uc 5 cattle colony DMC Malir</v>
      </c>
      <c r="B6" s="221"/>
      <c r="C6" s="11"/>
      <c r="D6" s="11"/>
      <c r="E6" s="11"/>
      <c r="F6" s="11"/>
      <c r="G6" s="11"/>
      <c r="H6" s="11"/>
      <c r="I6" s="11"/>
    </row>
    <row r="8" spans="1:9" ht="13.5" thickBot="1" x14ac:dyDescent="0.25"/>
    <row r="9" spans="1:9" ht="18.75" thickBot="1" x14ac:dyDescent="0.3">
      <c r="A9" s="219" t="s">
        <v>16</v>
      </c>
      <c r="B9" s="220"/>
      <c r="C9" s="16"/>
      <c r="D9" s="16"/>
      <c r="E9" s="16"/>
      <c r="F9" s="16"/>
      <c r="G9" s="16"/>
      <c r="H9" s="16"/>
      <c r="I9" s="16"/>
    </row>
    <row r="11" spans="1:9" ht="13.5" thickBot="1" x14ac:dyDescent="0.25"/>
    <row r="12" spans="1:9" ht="27.75" customHeight="1" thickBot="1" x14ac:dyDescent="0.25">
      <c r="A12" s="12" t="s">
        <v>17</v>
      </c>
      <c r="B12" s="13" t="s">
        <v>5</v>
      </c>
    </row>
    <row r="13" spans="1:9" ht="30" customHeight="1" thickBot="1" x14ac:dyDescent="0.25">
      <c r="A13" s="15" t="str">
        <f>estimate!A4</f>
        <v>Sewerage Line</v>
      </c>
      <c r="B13" s="14">
        <f>estimate!I35</f>
        <v>537000</v>
      </c>
    </row>
    <row r="14" spans="1:9" ht="30" customHeight="1" thickBot="1" x14ac:dyDescent="0.25">
      <c r="A14" s="121" t="s">
        <v>51</v>
      </c>
      <c r="B14" s="122">
        <f>'est''part B'!H38</f>
        <v>304000</v>
      </c>
    </row>
    <row r="15" spans="1:9" ht="33.75" customHeight="1" thickBot="1" x14ac:dyDescent="0.25">
      <c r="A15" s="120" t="s">
        <v>18</v>
      </c>
      <c r="B15" s="119">
        <f>B14+B13</f>
        <v>841000</v>
      </c>
    </row>
    <row r="22" spans="1:9" ht="18" x14ac:dyDescent="0.25">
      <c r="A22" s="157" t="s">
        <v>29</v>
      </c>
      <c r="B22" s="157"/>
    </row>
    <row r="23" spans="1:9" ht="15.75" x14ac:dyDescent="0.25">
      <c r="A23" s="156" t="s">
        <v>10</v>
      </c>
      <c r="B23" s="156"/>
    </row>
    <row r="24" spans="1:9" x14ac:dyDescent="0.2">
      <c r="B24" s="7"/>
    </row>
    <row r="25" spans="1:9" x14ac:dyDescent="0.2">
      <c r="B25" s="7"/>
    </row>
    <row r="26" spans="1:9" x14ac:dyDescent="0.2">
      <c r="B26" s="7"/>
    </row>
    <row r="27" spans="1:9" x14ac:dyDescent="0.2">
      <c r="B27" s="7"/>
    </row>
    <row r="28" spans="1:9" x14ac:dyDescent="0.2">
      <c r="B28" s="7"/>
    </row>
    <row r="30" spans="1:9" ht="18" x14ac:dyDescent="0.25">
      <c r="A30" s="6" t="s">
        <v>9</v>
      </c>
      <c r="B30" s="17" t="s">
        <v>11</v>
      </c>
      <c r="C30" s="2"/>
      <c r="D30" s="1"/>
      <c r="E30" s="157" t="s">
        <v>8</v>
      </c>
      <c r="F30" s="157"/>
      <c r="G30" s="157"/>
      <c r="H30" s="157"/>
      <c r="I30" s="157"/>
    </row>
    <row r="31" spans="1:9" ht="15.75" x14ac:dyDescent="0.25">
      <c r="A31" s="61" t="s">
        <v>10</v>
      </c>
      <c r="B31" s="61" t="s">
        <v>10</v>
      </c>
      <c r="C31" s="1"/>
      <c r="D31" s="3"/>
      <c r="E31" s="156" t="s">
        <v>8</v>
      </c>
      <c r="F31" s="156"/>
      <c r="G31" s="156"/>
      <c r="H31" s="156"/>
      <c r="I31" s="156"/>
    </row>
    <row r="40" spans="1:2" ht="18" x14ac:dyDescent="0.25">
      <c r="A40" s="157" t="s">
        <v>79</v>
      </c>
      <c r="B40" s="157"/>
    </row>
    <row r="41" spans="1:2" ht="15.75" x14ac:dyDescent="0.25">
      <c r="A41" s="156" t="s">
        <v>10</v>
      </c>
      <c r="B41" s="156"/>
    </row>
  </sheetData>
  <mergeCells count="11">
    <mergeCell ref="A40:B40"/>
    <mergeCell ref="A41:B41"/>
    <mergeCell ref="A9:B9"/>
    <mergeCell ref="A6:B6"/>
    <mergeCell ref="A22:B22"/>
    <mergeCell ref="A23:B23"/>
    <mergeCell ref="A2:B2"/>
    <mergeCell ref="A3:B3"/>
    <mergeCell ref="A1:B1"/>
    <mergeCell ref="E30:I30"/>
    <mergeCell ref="E31:I31"/>
  </mergeCells>
  <pageMargins left="1.2" right="0" top="0" bottom="0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abSelected="1" zoomScale="110" zoomScaleNormal="110" workbookViewId="0">
      <selection sqref="A1:F1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224" t="s">
        <v>100</v>
      </c>
      <c r="B1" s="224"/>
      <c r="C1" s="224"/>
      <c r="D1" s="224"/>
      <c r="E1" s="224"/>
      <c r="F1" s="224"/>
    </row>
    <row r="2" spans="1:6" ht="19.5" thickBot="1" x14ac:dyDescent="0.25">
      <c r="A2" s="225" t="s">
        <v>19</v>
      </c>
      <c r="B2" s="226"/>
      <c r="C2" s="226"/>
      <c r="D2" s="226"/>
      <c r="E2" s="226"/>
      <c r="F2" s="227"/>
    </row>
    <row r="3" spans="1:6" ht="18.75" thickBot="1" x14ac:dyDescent="0.25">
      <c r="A3" s="228" t="s">
        <v>20</v>
      </c>
      <c r="B3" s="229"/>
      <c r="C3" s="229"/>
      <c r="D3" s="229"/>
      <c r="E3" s="229"/>
      <c r="F3" s="230"/>
    </row>
    <row r="4" spans="1:6" ht="24" customHeight="1" thickBot="1" x14ac:dyDescent="0.25">
      <c r="A4" s="164" t="s">
        <v>77</v>
      </c>
      <c r="B4" s="165"/>
      <c r="C4" s="165"/>
      <c r="D4" s="165"/>
      <c r="E4" s="165"/>
      <c r="F4" s="166"/>
    </row>
    <row r="5" spans="1:6" ht="12" customHeight="1" x14ac:dyDescent="0.2">
      <c r="A5" s="31"/>
      <c r="B5" s="31"/>
      <c r="C5" s="32"/>
      <c r="D5" s="33"/>
      <c r="E5" s="33"/>
      <c r="F5" s="33"/>
    </row>
    <row r="6" spans="1:6" ht="32.25" customHeight="1" x14ac:dyDescent="0.2">
      <c r="A6" s="231" t="s">
        <v>28</v>
      </c>
      <c r="B6" s="231"/>
      <c r="C6" s="232" t="s">
        <v>99</v>
      </c>
      <c r="D6" s="232"/>
      <c r="E6" s="232"/>
      <c r="F6" s="232"/>
    </row>
    <row r="7" spans="1:6" ht="15.75" x14ac:dyDescent="0.2">
      <c r="A7" s="233" t="s">
        <v>21</v>
      </c>
      <c r="B7" s="233"/>
      <c r="C7" s="233"/>
      <c r="D7" s="233"/>
      <c r="E7" s="233"/>
      <c r="F7" s="233"/>
    </row>
    <row r="8" spans="1:6" ht="13.5" thickBot="1" x14ac:dyDescent="0.25"/>
    <row r="9" spans="1:6" ht="20.25" customHeight="1" thickBot="1" x14ac:dyDescent="0.25">
      <c r="A9" s="34" t="s">
        <v>0</v>
      </c>
      <c r="B9" s="35" t="s">
        <v>22</v>
      </c>
      <c r="C9" s="35" t="s">
        <v>1</v>
      </c>
      <c r="D9" s="35" t="s">
        <v>23</v>
      </c>
      <c r="E9" s="35" t="s">
        <v>24</v>
      </c>
      <c r="F9" s="36" t="s">
        <v>5</v>
      </c>
    </row>
    <row r="10" spans="1:6" x14ac:dyDescent="0.2">
      <c r="B10" s="132"/>
      <c r="D10" s="135"/>
      <c r="E10" s="135"/>
      <c r="F10" s="135"/>
    </row>
    <row r="11" spans="1:6" ht="129.75" customHeight="1" x14ac:dyDescent="0.2">
      <c r="A11" s="38">
        <v>1</v>
      </c>
      <c r="B11" s="133">
        <v>4000</v>
      </c>
      <c r="C11" s="123" t="s">
        <v>84</v>
      </c>
      <c r="D11" s="131">
        <v>4650</v>
      </c>
      <c r="E11" s="136" t="s">
        <v>80</v>
      </c>
      <c r="F11" s="136">
        <f>D11*B11/1000</f>
        <v>18600</v>
      </c>
    </row>
    <row r="12" spans="1:6" ht="18.600000000000001" customHeight="1" x14ac:dyDescent="0.2">
      <c r="A12" s="38"/>
      <c r="B12" s="133"/>
      <c r="C12" s="123"/>
      <c r="D12" s="154"/>
      <c r="E12" s="136"/>
      <c r="F12" s="136"/>
    </row>
    <row r="13" spans="1:6" ht="139.15" customHeight="1" x14ac:dyDescent="0.2">
      <c r="A13" s="38">
        <v>2</v>
      </c>
      <c r="B13" s="133"/>
      <c r="C13" s="123" t="str">
        <f>C11</f>
        <v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v>
      </c>
      <c r="D13" s="153">
        <f>estimate!F16</f>
        <v>0</v>
      </c>
      <c r="E13" s="136">
        <f>estimate!H16</f>
        <v>0</v>
      </c>
      <c r="F13" s="136">
        <f t="shared" ref="F13" si="0">D13*B13/1000</f>
        <v>0</v>
      </c>
    </row>
    <row r="14" spans="1:6" x14ac:dyDescent="0.2">
      <c r="A14" s="38"/>
      <c r="B14" s="134"/>
      <c r="C14" s="59"/>
      <c r="D14" s="137"/>
      <c r="E14" s="137"/>
      <c r="F14" s="137"/>
    </row>
    <row r="15" spans="1:6" ht="97.15" customHeight="1" x14ac:dyDescent="0.2">
      <c r="A15" s="38">
        <v>2</v>
      </c>
      <c r="B15" s="131">
        <v>200</v>
      </c>
      <c r="C15" s="124" t="s">
        <v>82</v>
      </c>
      <c r="D15" s="136">
        <v>412</v>
      </c>
      <c r="E15" s="136" t="s">
        <v>32</v>
      </c>
      <c r="F15" s="136">
        <f>D15*B15</f>
        <v>82400</v>
      </c>
    </row>
    <row r="16" spans="1:6" x14ac:dyDescent="0.2">
      <c r="A16" s="43"/>
      <c r="B16" s="131"/>
      <c r="C16" s="4"/>
      <c r="D16" s="131"/>
      <c r="E16" s="131"/>
      <c r="F16" s="131"/>
    </row>
    <row r="17" spans="1:6" ht="41.25" customHeight="1" x14ac:dyDescent="0.2">
      <c r="A17" s="43">
        <v>3</v>
      </c>
      <c r="B17" s="131">
        <v>3600</v>
      </c>
      <c r="C17" s="124" t="s">
        <v>14</v>
      </c>
      <c r="D17" s="131">
        <v>2760</v>
      </c>
      <c r="E17" s="136" t="s">
        <v>83</v>
      </c>
      <c r="F17" s="131">
        <f>D17*B17/1000</f>
        <v>9936</v>
      </c>
    </row>
    <row r="18" spans="1:6" x14ac:dyDescent="0.2">
      <c r="A18" s="43"/>
      <c r="B18" s="131"/>
      <c r="C18" s="4"/>
      <c r="D18" s="131"/>
      <c r="E18" s="131"/>
      <c r="F18" s="131"/>
    </row>
    <row r="19" spans="1:6" ht="97.5" customHeight="1" x14ac:dyDescent="0.2">
      <c r="A19" s="43">
        <v>4</v>
      </c>
      <c r="B19" s="131">
        <v>30</v>
      </c>
      <c r="C19" s="40" t="s">
        <v>93</v>
      </c>
      <c r="D19" s="131">
        <v>13952.53</v>
      </c>
      <c r="E19" s="131" t="s">
        <v>95</v>
      </c>
      <c r="F19" s="131">
        <f>D19*B19</f>
        <v>418575.9</v>
      </c>
    </row>
    <row r="20" spans="1:6" ht="16.899999999999999" customHeight="1" x14ac:dyDescent="0.2">
      <c r="A20" s="43"/>
      <c r="B20" s="154"/>
      <c r="C20" s="40"/>
      <c r="D20" s="154"/>
      <c r="E20" s="154"/>
      <c r="F20" s="154"/>
    </row>
    <row r="21" spans="1:6" ht="82.5" customHeight="1" x14ac:dyDescent="0.2">
      <c r="A21" s="43">
        <v>5</v>
      </c>
      <c r="B21" s="151">
        <v>55</v>
      </c>
      <c r="C21" s="155" t="s">
        <v>94</v>
      </c>
      <c r="D21" s="151">
        <v>1906.6</v>
      </c>
      <c r="E21" s="151" t="s">
        <v>95</v>
      </c>
      <c r="F21" s="151">
        <f>D21*B21</f>
        <v>104863</v>
      </c>
    </row>
    <row r="22" spans="1:6" ht="15.6" customHeight="1" x14ac:dyDescent="0.2">
      <c r="A22" s="43"/>
      <c r="B22" s="154"/>
      <c r="C22" s="40"/>
      <c r="D22" s="154"/>
      <c r="E22" s="154"/>
      <c r="F22" s="154"/>
    </row>
    <row r="23" spans="1:6" ht="85.5" customHeight="1" x14ac:dyDescent="0.2">
      <c r="A23" s="43">
        <v>6</v>
      </c>
      <c r="B23" s="151">
        <v>85</v>
      </c>
      <c r="C23" s="123" t="s">
        <v>96</v>
      </c>
      <c r="D23" s="152">
        <v>913.63</v>
      </c>
      <c r="E23" s="152" t="s">
        <v>95</v>
      </c>
      <c r="F23" s="152">
        <f>D23*B23</f>
        <v>77658.55</v>
      </c>
    </row>
    <row r="24" spans="1:6" ht="15" customHeight="1" x14ac:dyDescent="0.2">
      <c r="A24" s="43"/>
      <c r="B24" s="154"/>
      <c r="C24" s="40"/>
      <c r="D24" s="154"/>
      <c r="E24" s="154"/>
      <c r="F24" s="154"/>
    </row>
    <row r="25" spans="1:6" ht="35.25" customHeight="1" thickBot="1" x14ac:dyDescent="0.25">
      <c r="A25" s="43">
        <v>7</v>
      </c>
      <c r="B25" s="152">
        <v>100</v>
      </c>
      <c r="C25" s="40" t="s">
        <v>97</v>
      </c>
      <c r="D25" s="152">
        <v>2335.4499999999998</v>
      </c>
      <c r="E25" s="152" t="s">
        <v>98</v>
      </c>
      <c r="F25" s="152">
        <f>D25*B25</f>
        <v>233544.99999999997</v>
      </c>
    </row>
    <row r="26" spans="1:6" ht="16.5" thickBot="1" x14ac:dyDescent="0.3">
      <c r="D26" s="167" t="s">
        <v>25</v>
      </c>
      <c r="E26" s="222"/>
      <c r="F26" s="44">
        <f>F25+F23+F21+F19+F17+F15+F11</f>
        <v>945578.45</v>
      </c>
    </row>
    <row r="27" spans="1:6" ht="15.75" x14ac:dyDescent="0.25">
      <c r="E27" s="41"/>
      <c r="F27" s="42"/>
    </row>
    <row r="28" spans="1:6" ht="15.75" x14ac:dyDescent="0.25">
      <c r="E28" s="41"/>
      <c r="F28" s="42"/>
    </row>
    <row r="29" spans="1:6" ht="15.75" x14ac:dyDescent="0.25">
      <c r="E29" s="41"/>
      <c r="F29" s="42"/>
    </row>
    <row r="30" spans="1:6" ht="15.75" x14ac:dyDescent="0.25">
      <c r="E30" s="41"/>
      <c r="F30" s="42"/>
    </row>
    <row r="31" spans="1:6" ht="15.75" x14ac:dyDescent="0.25">
      <c r="D31" s="156" t="s">
        <v>9</v>
      </c>
      <c r="E31" s="156"/>
      <c r="F31" s="156"/>
    </row>
    <row r="32" spans="1:6" ht="20.25" customHeight="1" x14ac:dyDescent="0.2">
      <c r="D32" s="234" t="str">
        <f>D40</f>
        <v>D.M.C MALIR (B&amp;R)</v>
      </c>
      <c r="E32" s="234"/>
      <c r="F32" s="234"/>
    </row>
    <row r="33" spans="1:6" ht="15.75" x14ac:dyDescent="0.25">
      <c r="E33" s="41"/>
      <c r="F33" s="42"/>
    </row>
    <row r="34" spans="1:6" ht="32.25" customHeight="1" x14ac:dyDescent="0.2">
      <c r="A34" s="223" t="s">
        <v>27</v>
      </c>
      <c r="B34" s="223"/>
      <c r="C34" s="223"/>
      <c r="D34" s="223"/>
      <c r="E34" s="223"/>
      <c r="F34" s="223"/>
    </row>
    <row r="39" spans="1:6" ht="18" customHeight="1" x14ac:dyDescent="0.25">
      <c r="A39" s="174" t="s">
        <v>26</v>
      </c>
      <c r="B39" s="174"/>
      <c r="C39" s="1" t="s">
        <v>8</v>
      </c>
      <c r="D39" s="156" t="s">
        <v>9</v>
      </c>
      <c r="E39" s="156"/>
      <c r="F39" s="156"/>
    </row>
    <row r="40" spans="1:6" ht="15" x14ac:dyDescent="0.25">
      <c r="A40" s="37" t="s">
        <v>8</v>
      </c>
      <c r="B40" s="37"/>
      <c r="C40" s="39" t="s">
        <v>8</v>
      </c>
      <c r="D40" s="234" t="s">
        <v>87</v>
      </c>
      <c r="E40" s="234"/>
      <c r="F40" s="234"/>
    </row>
    <row r="41" spans="1:6" ht="15" x14ac:dyDescent="0.25">
      <c r="A41" s="37"/>
      <c r="B41" s="37"/>
      <c r="C41" s="39"/>
      <c r="D41" s="62"/>
      <c r="E41" s="62"/>
      <c r="F41" s="62"/>
    </row>
    <row r="42" spans="1:6" ht="15" x14ac:dyDescent="0.25">
      <c r="A42" s="37"/>
      <c r="B42" s="37"/>
      <c r="C42" s="39"/>
      <c r="D42" s="62"/>
      <c r="E42" s="62"/>
      <c r="F42" s="62"/>
    </row>
    <row r="43" spans="1:6" ht="15" x14ac:dyDescent="0.25">
      <c r="A43" s="37"/>
      <c r="B43" s="37"/>
      <c r="C43" s="39"/>
      <c r="D43" s="62"/>
      <c r="E43" s="62"/>
      <c r="F43" s="62"/>
    </row>
    <row r="44" spans="1:6" x14ac:dyDescent="0.2">
      <c r="A44" s="235"/>
      <c r="B44" s="235"/>
      <c r="C44" s="235"/>
      <c r="D44" s="235"/>
      <c r="E44" s="235"/>
      <c r="F44" s="235"/>
    </row>
    <row r="45" spans="1:6" x14ac:dyDescent="0.2">
      <c r="A45" s="236"/>
      <c r="B45" s="236"/>
      <c r="C45" s="236"/>
      <c r="D45" s="236"/>
      <c r="E45" s="236"/>
      <c r="F45" s="236"/>
    </row>
    <row r="46" spans="1:6" x14ac:dyDescent="0.2">
      <c r="A46" s="236"/>
      <c r="B46" s="236"/>
      <c r="C46" s="236"/>
      <c r="D46" s="236"/>
      <c r="E46" s="236"/>
      <c r="F46" s="236"/>
    </row>
    <row r="47" spans="1:6" ht="27.75" customHeight="1" x14ac:dyDescent="0.2">
      <c r="A47" s="131"/>
      <c r="B47" s="131"/>
      <c r="C47" s="138"/>
      <c r="D47" s="131"/>
      <c r="E47" s="131"/>
      <c r="F47" s="131"/>
    </row>
    <row r="48" spans="1:6" x14ac:dyDescent="0.2">
      <c r="A48" s="237"/>
      <c r="B48" s="237"/>
      <c r="C48" s="237"/>
      <c r="D48" s="237"/>
      <c r="E48" s="237"/>
      <c r="F48" s="237"/>
    </row>
    <row r="49" spans="1:6" ht="29.25" customHeight="1" x14ac:dyDescent="0.2">
      <c r="A49" s="131"/>
      <c r="B49" s="131"/>
      <c r="C49" s="138"/>
      <c r="D49" s="131"/>
      <c r="E49" s="131"/>
      <c r="F49" s="131"/>
    </row>
    <row r="50" spans="1:6" x14ac:dyDescent="0.2">
      <c r="A50" s="237"/>
      <c r="B50" s="237"/>
      <c r="C50" s="237"/>
      <c r="D50" s="237"/>
      <c r="E50" s="237"/>
      <c r="F50" s="237"/>
    </row>
    <row r="51" spans="1:6" ht="25.5" customHeight="1" x14ac:dyDescent="0.2">
      <c r="A51" s="131"/>
      <c r="B51" s="131"/>
      <c r="C51" s="138"/>
      <c r="D51" s="131"/>
      <c r="E51" s="131"/>
      <c r="F51" s="131"/>
    </row>
    <row r="52" spans="1:6" ht="12" customHeight="1" x14ac:dyDescent="0.2">
      <c r="A52" s="131"/>
      <c r="B52" s="131"/>
      <c r="C52" s="131"/>
      <c r="D52" s="131"/>
      <c r="E52" s="131"/>
      <c r="F52" s="131"/>
    </row>
    <row r="53" spans="1:6" x14ac:dyDescent="0.2">
      <c r="A53" s="131"/>
      <c r="B53" s="131"/>
      <c r="C53" s="138"/>
      <c r="D53" s="131"/>
      <c r="E53" s="131"/>
      <c r="F53" s="131"/>
    </row>
    <row r="54" spans="1:6" x14ac:dyDescent="0.2">
      <c r="A54" s="139"/>
      <c r="B54" s="139"/>
      <c r="C54" s="139"/>
      <c r="D54" s="139"/>
      <c r="E54" s="139"/>
      <c r="F54" s="139"/>
    </row>
    <row r="55" spans="1:6" x14ac:dyDescent="0.2">
      <c r="A55" s="236"/>
      <c r="B55" s="236"/>
      <c r="C55" s="236"/>
      <c r="D55" s="236"/>
      <c r="E55" s="236"/>
      <c r="F55" s="236"/>
    </row>
    <row r="56" spans="1:6" x14ac:dyDescent="0.2">
      <c r="A56" s="236"/>
      <c r="B56" s="236"/>
      <c r="C56" s="236"/>
      <c r="D56" s="236"/>
      <c r="E56" s="236"/>
      <c r="F56" s="236"/>
    </row>
    <row r="57" spans="1:6" x14ac:dyDescent="0.2">
      <c r="A57" s="236"/>
      <c r="B57" s="236"/>
      <c r="C57" s="236"/>
      <c r="D57" s="236"/>
      <c r="E57" s="236"/>
      <c r="F57" s="236"/>
    </row>
    <row r="58" spans="1:6" x14ac:dyDescent="0.2">
      <c r="A58" s="236"/>
      <c r="B58" s="236"/>
      <c r="C58" s="236"/>
      <c r="D58" s="236"/>
      <c r="E58" s="236"/>
      <c r="F58" s="236"/>
    </row>
    <row r="59" spans="1:6" x14ac:dyDescent="0.2">
      <c r="A59" s="236"/>
      <c r="B59" s="236"/>
      <c r="C59" s="236"/>
      <c r="D59" s="236"/>
      <c r="E59" s="236"/>
      <c r="F59" s="236"/>
    </row>
    <row r="60" spans="1:6" ht="15.75" x14ac:dyDescent="0.25">
      <c r="B60" s="41"/>
      <c r="C60" s="42"/>
      <c r="E60" s="41"/>
      <c r="F60" s="42"/>
    </row>
    <row r="61" spans="1:6" x14ac:dyDescent="0.2">
      <c r="A61" s="62"/>
      <c r="B61" s="62"/>
      <c r="C61" s="62"/>
      <c r="D61" s="125"/>
      <c r="E61" s="125"/>
      <c r="F61" s="125"/>
    </row>
    <row r="62" spans="1:6" x14ac:dyDescent="0.2">
      <c r="A62" s="236"/>
      <c r="B62" s="236"/>
      <c r="C62" s="236"/>
      <c r="D62" s="236"/>
      <c r="E62" s="236"/>
      <c r="F62" s="236"/>
    </row>
    <row r="63" spans="1:6" x14ac:dyDescent="0.2">
      <c r="A63" s="236"/>
      <c r="B63" s="236"/>
      <c r="C63" s="236"/>
      <c r="D63" s="236"/>
      <c r="E63" s="236"/>
      <c r="F63" s="236"/>
    </row>
    <row r="64" spans="1:6" x14ac:dyDescent="0.2">
      <c r="A64" s="236"/>
      <c r="B64" s="236"/>
      <c r="C64" s="236"/>
      <c r="D64" s="236"/>
      <c r="E64" s="236"/>
      <c r="F64" s="236"/>
    </row>
    <row r="66" spans="1:6" ht="15.75" x14ac:dyDescent="0.25">
      <c r="A66" s="239"/>
      <c r="B66" s="239"/>
      <c r="C66" s="1"/>
      <c r="D66" s="156"/>
      <c r="E66" s="156"/>
      <c r="F66" s="156"/>
    </row>
    <row r="67" spans="1:6" x14ac:dyDescent="0.2">
      <c r="A67" s="239"/>
      <c r="B67" s="239"/>
      <c r="C67" s="39"/>
      <c r="D67" s="238"/>
      <c r="E67" s="238"/>
      <c r="F67" s="238"/>
    </row>
  </sheetData>
  <mergeCells count="30">
    <mergeCell ref="D66:F66"/>
    <mergeCell ref="D67:F67"/>
    <mergeCell ref="A66:B67"/>
    <mergeCell ref="A58:F58"/>
    <mergeCell ref="A59:F59"/>
    <mergeCell ref="A62:F62"/>
    <mergeCell ref="D40:F40"/>
    <mergeCell ref="A44:F44"/>
    <mergeCell ref="A63:F63"/>
    <mergeCell ref="A64:F64"/>
    <mergeCell ref="A45:F45"/>
    <mergeCell ref="A48:F48"/>
    <mergeCell ref="A50:F50"/>
    <mergeCell ref="A55:F55"/>
    <mergeCell ref="A56:F56"/>
    <mergeCell ref="A57:F57"/>
    <mergeCell ref="A46:F46"/>
    <mergeCell ref="A4:F4"/>
    <mergeCell ref="A39:B39"/>
    <mergeCell ref="D26:E26"/>
    <mergeCell ref="A34:F34"/>
    <mergeCell ref="A1:F1"/>
    <mergeCell ref="A2:F2"/>
    <mergeCell ref="A3:F3"/>
    <mergeCell ref="A6:B6"/>
    <mergeCell ref="C6:F6"/>
    <mergeCell ref="A7:F7"/>
    <mergeCell ref="D31:F31"/>
    <mergeCell ref="D32:F32"/>
    <mergeCell ref="D39:F39"/>
  </mergeCells>
  <pageMargins left="1" right="0" top="0" bottom="0" header="0.3" footer="0.3"/>
  <pageSetup paperSize="9" scale="85" orientation="portrait" r:id="rId1"/>
  <rowBreaks count="1" manualBreakCount="1">
    <brk id="4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estimate</vt:lpstr>
      <vt:lpstr>est'part B</vt:lpstr>
      <vt:lpstr>P Sheet</vt:lpstr>
      <vt:lpstr>QTY</vt:lpstr>
      <vt:lpstr>estimate!Print_Area</vt:lpstr>
      <vt:lpstr>'est''part B'!Print_Area</vt:lpstr>
      <vt:lpstr>'P Sheet'!Print_Area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2017-03-20T07:43:25Z</cp:lastPrinted>
  <dcterms:created xsi:type="dcterms:W3CDTF">2010-08-30T09:28:19Z</dcterms:created>
  <dcterms:modified xsi:type="dcterms:W3CDTF">2017-03-20T07:43:31Z</dcterms:modified>
</cp:coreProperties>
</file>