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Estimate" sheetId="4" r:id="rId1"/>
  </sheets>
  <definedNames>
    <definedName name="_xlnm.Print_Titles" localSheetId="0">Estimate!$4:$4</definedName>
  </definedNames>
  <calcPr calcId="124519"/>
</workbook>
</file>

<file path=xl/calcChain.xml><?xml version="1.0" encoding="utf-8"?>
<calcChain xmlns="http://schemas.openxmlformats.org/spreadsheetml/2006/main">
  <c r="N391" i="4"/>
  <c r="N274"/>
  <c r="N261"/>
  <c r="N209"/>
  <c r="N68"/>
  <c r="N63"/>
  <c r="N64"/>
  <c r="N69"/>
  <c r="N49"/>
  <c r="N36"/>
  <c r="N35"/>
  <c r="N16"/>
  <c r="N15"/>
  <c r="N339"/>
  <c r="N338"/>
  <c r="N337"/>
  <c r="N332"/>
  <c r="N321"/>
  <c r="N322" s="1"/>
  <c r="H324" s="1"/>
  <c r="N313"/>
  <c r="L312"/>
  <c r="N307"/>
  <c r="N303"/>
  <c r="C551"/>
  <c r="P551" s="1"/>
  <c r="N549"/>
  <c r="N294"/>
  <c r="N295"/>
  <c r="N285"/>
  <c r="N284"/>
  <c r="N283"/>
  <c r="N279"/>
  <c r="N278"/>
  <c r="N273"/>
  <c r="N272"/>
  <c r="N266"/>
  <c r="N265"/>
  <c r="N245"/>
  <c r="N246" s="1"/>
  <c r="N241"/>
  <c r="N242" s="1"/>
  <c r="C243" s="1"/>
  <c r="P243" s="1"/>
  <c r="N237"/>
  <c r="N238" s="1"/>
  <c r="C239" s="1"/>
  <c r="P239" s="1"/>
  <c r="N207"/>
  <c r="N206"/>
  <c r="N205"/>
  <c r="N204"/>
  <c r="N184"/>
  <c r="N183"/>
  <c r="N182"/>
  <c r="N179"/>
  <c r="N178"/>
  <c r="N177"/>
  <c r="N176"/>
  <c r="N175"/>
  <c r="N196"/>
  <c r="N195"/>
  <c r="N18"/>
  <c r="N17"/>
  <c r="N14"/>
  <c r="N13"/>
  <c r="N12"/>
  <c r="N11"/>
  <c r="N10"/>
  <c r="N9"/>
  <c r="N8"/>
  <c r="N7"/>
  <c r="N275" l="1"/>
  <c r="N371" s="1"/>
  <c r="N19"/>
  <c r="C20" s="1"/>
  <c r="P20" s="1"/>
  <c r="N286"/>
  <c r="H398" s="1"/>
  <c r="N304"/>
  <c r="C305" s="1"/>
  <c r="P305" s="1"/>
  <c r="N296"/>
  <c r="P297" s="1"/>
  <c r="N280"/>
  <c r="N267"/>
  <c r="H269" s="1"/>
  <c r="N185"/>
  <c r="H187" s="1"/>
  <c r="N180"/>
  <c r="D187" s="1"/>
  <c r="N197"/>
  <c r="H199" s="1"/>
  <c r="H125" l="1"/>
  <c r="N125" s="1"/>
  <c r="J187"/>
  <c r="C188" s="1"/>
  <c r="P188" s="1"/>
  <c r="N94"/>
  <c r="N93"/>
  <c r="N92"/>
  <c r="N91"/>
  <c r="N104"/>
  <c r="N103"/>
  <c r="N88"/>
  <c r="N87"/>
  <c r="N86"/>
  <c r="N85"/>
  <c r="N84"/>
  <c r="N83"/>
  <c r="N81"/>
  <c r="N82"/>
  <c r="N76"/>
  <c r="N77"/>
  <c r="N61"/>
  <c r="N67"/>
  <c r="N66"/>
  <c r="N65"/>
  <c r="N62"/>
  <c r="N60"/>
  <c r="N59"/>
  <c r="N58"/>
  <c r="N57"/>
  <c r="N51"/>
  <c r="N50"/>
  <c r="N48"/>
  <c r="N47"/>
  <c r="N52"/>
  <c r="N46"/>
  <c r="N45"/>
  <c r="N34"/>
  <c r="N31"/>
  <c r="N30"/>
  <c r="N29"/>
  <c r="N28"/>
  <c r="N27"/>
  <c r="N26"/>
  <c r="N25"/>
  <c r="N24"/>
  <c r="N23"/>
  <c r="N545"/>
  <c r="N544"/>
  <c r="N543"/>
  <c r="N542"/>
  <c r="N383"/>
  <c r="N528"/>
  <c r="N525"/>
  <c r="N524"/>
  <c r="N523"/>
  <c r="N359"/>
  <c r="N357"/>
  <c r="N53" l="1"/>
  <c r="N70"/>
  <c r="H397" s="1"/>
  <c r="N95"/>
  <c r="C120" s="1"/>
  <c r="H120" s="1"/>
  <c r="N122" s="1"/>
  <c r="C123" s="1"/>
  <c r="N497" l="1"/>
  <c r="N498"/>
  <c r="N327"/>
  <c r="N512"/>
  <c r="N299"/>
  <c r="N290"/>
  <c r="N262"/>
  <c r="N216"/>
  <c r="N215"/>
  <c r="N214"/>
  <c r="N217"/>
  <c r="N213"/>
  <c r="N208"/>
  <c r="N468"/>
  <c r="N454"/>
  <c r="N250"/>
  <c r="N143"/>
  <c r="N142"/>
  <c r="N160"/>
  <c r="N192"/>
  <c r="N105"/>
  <c r="N102"/>
  <c r="N101"/>
  <c r="N100"/>
  <c r="N99"/>
  <c r="N98"/>
  <c r="N80"/>
  <c r="N79"/>
  <c r="N78"/>
  <c r="N75"/>
  <c r="N74"/>
  <c r="N73"/>
  <c r="N133"/>
  <c r="N134"/>
  <c r="N135"/>
  <c r="N136"/>
  <c r="N137"/>
  <c r="N138"/>
  <c r="N132"/>
  <c r="N131"/>
  <c r="N130"/>
  <c r="N129"/>
  <c r="N444"/>
  <c r="N443"/>
  <c r="N442"/>
  <c r="N441"/>
  <c r="N440"/>
  <c r="N445"/>
  <c r="N439"/>
  <c r="N438"/>
  <c r="N437"/>
  <c r="N436"/>
  <c r="N435"/>
  <c r="N434"/>
  <c r="N106" l="1"/>
  <c r="H108" s="1"/>
  <c r="N144"/>
  <c r="D149" s="1"/>
  <c r="N218"/>
  <c r="H220" s="1"/>
  <c r="C447" l="1"/>
  <c r="P447" s="1"/>
  <c r="N429" l="1"/>
  <c r="N428"/>
  <c r="N427"/>
  <c r="N426"/>
  <c r="N425"/>
  <c r="N417"/>
  <c r="N418"/>
  <c r="N416"/>
  <c r="N415"/>
  <c r="N411"/>
  <c r="N407"/>
  <c r="C409" s="1"/>
  <c r="P409" s="1"/>
  <c r="D420" l="1"/>
  <c r="J420" l="1"/>
  <c r="C421" s="1"/>
  <c r="P421" l="1"/>
  <c r="N460"/>
  <c r="C413"/>
  <c r="P413" s="1"/>
  <c r="N530" l="1"/>
  <c r="N529"/>
  <c r="N522"/>
  <c r="N517"/>
  <c r="N518"/>
  <c r="N260"/>
  <c r="N259"/>
  <c r="N210"/>
  <c r="N203"/>
  <c r="N159"/>
  <c r="N156"/>
  <c r="N72"/>
  <c r="N89" s="1"/>
  <c r="N96" s="1"/>
  <c r="N424"/>
  <c r="D533" l="1"/>
  <c r="H533"/>
  <c r="D108"/>
  <c r="J108" s="1"/>
  <c r="N358"/>
  <c r="N360" s="1"/>
  <c r="N300"/>
  <c r="N318"/>
  <c r="N492"/>
  <c r="N289"/>
  <c r="N291" s="1"/>
  <c r="N423"/>
  <c r="N387"/>
  <c r="N388" l="1"/>
  <c r="C389" s="1"/>
  <c r="P389" s="1"/>
  <c r="J533"/>
  <c r="C534" s="1"/>
  <c r="N384" l="1"/>
  <c r="N513"/>
  <c r="N493"/>
  <c r="N488"/>
  <c r="N484"/>
  <c r="C486" s="1"/>
  <c r="P486" s="1"/>
  <c r="N251"/>
  <c r="N249"/>
  <c r="N228"/>
  <c r="N343"/>
  <c r="N344" s="1"/>
  <c r="C345" s="1"/>
  <c r="P345" s="1"/>
  <c r="N476"/>
  <c r="C478" s="1"/>
  <c r="P478" s="1"/>
  <c r="N472"/>
  <c r="C474" s="1"/>
  <c r="P474" s="1"/>
  <c r="N464"/>
  <c r="C466" s="1"/>
  <c r="P466" s="1"/>
  <c r="N455"/>
  <c r="N449"/>
  <c r="N450"/>
  <c r="N255"/>
  <c r="N256" s="1"/>
  <c r="C257" s="1"/>
  <c r="P257" s="1"/>
  <c r="N202"/>
  <c r="N152"/>
  <c r="N191"/>
  <c r="N171"/>
  <c r="N161"/>
  <c r="D164"/>
  <c r="N430"/>
  <c r="N392"/>
  <c r="C393" s="1"/>
  <c r="N170"/>
  <c r="N169"/>
  <c r="N168"/>
  <c r="N167"/>
  <c r="N233"/>
  <c r="N229"/>
  <c r="N555"/>
  <c r="C557" s="1"/>
  <c r="P557" s="1"/>
  <c r="C301"/>
  <c r="N328"/>
  <c r="N671"/>
  <c r="N670"/>
  <c r="N403"/>
  <c r="N402"/>
  <c r="N401"/>
  <c r="N399"/>
  <c r="N398"/>
  <c r="N395"/>
  <c r="N333"/>
  <c r="N331"/>
  <c r="N666"/>
  <c r="C668" s="1"/>
  <c r="P668" s="1"/>
  <c r="N661"/>
  <c r="C663" s="1"/>
  <c r="P663" s="1"/>
  <c r="N33"/>
  <c r="N32"/>
  <c r="N308"/>
  <c r="N372"/>
  <c r="C373" s="1"/>
  <c r="N648"/>
  <c r="C650" s="1"/>
  <c r="P650" s="1"/>
  <c r="N642"/>
  <c r="N641"/>
  <c r="N640"/>
  <c r="N639"/>
  <c r="N636"/>
  <c r="D645" s="1"/>
  <c r="N626"/>
  <c r="N625"/>
  <c r="N624"/>
  <c r="N623"/>
  <c r="N630" s="1"/>
  <c r="C632" s="1"/>
  <c r="P632" s="1"/>
  <c r="N617"/>
  <c r="N616"/>
  <c r="N615"/>
  <c r="N612"/>
  <c r="N611"/>
  <c r="N610"/>
  <c r="N609"/>
  <c r="N608"/>
  <c r="N607"/>
  <c r="N379"/>
  <c r="N380" s="1"/>
  <c r="C381" s="1"/>
  <c r="P381" s="1"/>
  <c r="C281"/>
  <c r="P281" s="1"/>
  <c r="C276"/>
  <c r="P276" s="1"/>
  <c r="N480"/>
  <c r="C482" s="1"/>
  <c r="P482" s="1"/>
  <c r="N504"/>
  <c r="N503"/>
  <c r="N541"/>
  <c r="N537"/>
  <c r="N536"/>
  <c r="N599"/>
  <c r="H602" s="1"/>
  <c r="N596"/>
  <c r="N595"/>
  <c r="N594"/>
  <c r="N593"/>
  <c r="N592"/>
  <c r="N591"/>
  <c r="N590"/>
  <c r="N589"/>
  <c r="N588"/>
  <c r="N587"/>
  <c r="N586"/>
  <c r="N580"/>
  <c r="N579"/>
  <c r="N577"/>
  <c r="N576"/>
  <c r="N575"/>
  <c r="N574"/>
  <c r="N573"/>
  <c r="N570"/>
  <c r="N569"/>
  <c r="N568"/>
  <c r="N567"/>
  <c r="N566"/>
  <c r="N565"/>
  <c r="N564"/>
  <c r="N563"/>
  <c r="N562"/>
  <c r="N561"/>
  <c r="N560"/>
  <c r="N37" l="1"/>
  <c r="C38"/>
  <c r="H396" s="1"/>
  <c r="N309"/>
  <c r="C310" s="1"/>
  <c r="P310" s="1"/>
  <c r="N314"/>
  <c r="C315" s="1"/>
  <c r="P315" s="1"/>
  <c r="N126"/>
  <c r="C127" s="1"/>
  <c r="P373"/>
  <c r="C329"/>
  <c r="C515"/>
  <c r="N263"/>
  <c r="P301"/>
  <c r="P677" s="1"/>
  <c r="N230"/>
  <c r="C231" s="1"/>
  <c r="P231" s="1"/>
  <c r="N319"/>
  <c r="C247"/>
  <c r="P247" s="1"/>
  <c r="C385"/>
  <c r="P385" s="1"/>
  <c r="C495"/>
  <c r="N234"/>
  <c r="C235" s="1"/>
  <c r="P235" s="1"/>
  <c r="N252"/>
  <c r="C253" s="1"/>
  <c r="C470"/>
  <c r="P470" s="1"/>
  <c r="H164"/>
  <c r="J164" s="1"/>
  <c r="C165" s="1"/>
  <c r="N193"/>
  <c r="C451"/>
  <c r="F451" s="1"/>
  <c r="C452" s="1"/>
  <c r="P452" s="1"/>
  <c r="N211"/>
  <c r="C456"/>
  <c r="F456" s="1"/>
  <c r="C457" s="1"/>
  <c r="N153"/>
  <c r="C54"/>
  <c r="H400" s="1"/>
  <c r="C140"/>
  <c r="C173"/>
  <c r="P173" s="1"/>
  <c r="C432"/>
  <c r="P432" s="1"/>
  <c r="D583"/>
  <c r="C539"/>
  <c r="P539" s="1"/>
  <c r="C547"/>
  <c r="P547" s="1"/>
  <c r="H583"/>
  <c r="D620"/>
  <c r="H620"/>
  <c r="H645"/>
  <c r="J645" s="1"/>
  <c r="C646" s="1"/>
  <c r="P646" s="1"/>
  <c r="C42"/>
  <c r="N334"/>
  <c r="C335" s="1"/>
  <c r="P335" s="1"/>
  <c r="C506"/>
  <c r="P506" s="1"/>
  <c r="C490"/>
  <c r="P490" s="1"/>
  <c r="C628"/>
  <c r="P628" s="1"/>
  <c r="D602"/>
  <c r="J602" s="1"/>
  <c r="C603" s="1"/>
  <c r="P603" s="1"/>
  <c r="N340"/>
  <c r="C341" s="1"/>
  <c r="P341" s="1"/>
  <c r="C673"/>
  <c r="P673" s="1"/>
  <c r="N656"/>
  <c r="C658" s="1"/>
  <c r="P658" s="1"/>
  <c r="N652"/>
  <c r="C654" s="1"/>
  <c r="P654" s="1"/>
  <c r="P38" l="1"/>
  <c r="P42"/>
  <c r="D324"/>
  <c r="J324" s="1"/>
  <c r="C325" s="1"/>
  <c r="D269"/>
  <c r="J269" s="1"/>
  <c r="C270" s="1"/>
  <c r="N363" s="1"/>
  <c r="D199"/>
  <c r="J199" s="1"/>
  <c r="C200" s="1"/>
  <c r="P200" s="1"/>
  <c r="P127"/>
  <c r="N146"/>
  <c r="N147" s="1"/>
  <c r="H149" s="1"/>
  <c r="J149" s="1"/>
  <c r="C150" s="1"/>
  <c r="D220"/>
  <c r="J220" s="1"/>
  <c r="C221" s="1"/>
  <c r="P329"/>
  <c r="P165"/>
  <c r="P325"/>
  <c r="C520"/>
  <c r="P520" s="1"/>
  <c r="C287"/>
  <c r="P54"/>
  <c r="N400"/>
  <c r="P495"/>
  <c r="P140"/>
  <c r="N396"/>
  <c r="P515"/>
  <c r="P253"/>
  <c r="N375"/>
  <c r="N376" s="1"/>
  <c r="C377" s="1"/>
  <c r="P377" s="1"/>
  <c r="C361"/>
  <c r="P361" s="1"/>
  <c r="P457"/>
  <c r="N459"/>
  <c r="C154"/>
  <c r="P154" s="1"/>
  <c r="J583"/>
  <c r="C584" s="1"/>
  <c r="P584" s="1"/>
  <c r="P393"/>
  <c r="J620"/>
  <c r="C500"/>
  <c r="N508" s="1"/>
  <c r="P534"/>
  <c r="P287" l="1"/>
  <c r="P270"/>
  <c r="N367"/>
  <c r="N368" s="1"/>
  <c r="C369" s="1"/>
  <c r="P369" s="1"/>
  <c r="N364"/>
  <c r="C365" s="1"/>
  <c r="P365" s="1"/>
  <c r="P150"/>
  <c r="P500"/>
  <c r="C462"/>
  <c r="P462" s="1"/>
  <c r="P221"/>
  <c r="C621"/>
  <c r="P621" s="1"/>
  <c r="C510" l="1"/>
  <c r="N223"/>
  <c r="N224" l="1"/>
  <c r="C225" s="1"/>
  <c r="N349"/>
  <c r="N350" s="1"/>
  <c r="C351" s="1"/>
  <c r="P510"/>
  <c r="C292"/>
  <c r="P225" l="1"/>
  <c r="N353"/>
  <c r="N354" s="1"/>
  <c r="C355" s="1"/>
  <c r="P355" s="1"/>
  <c r="P351"/>
  <c r="P292"/>
  <c r="N397"/>
  <c r="N404" s="1"/>
  <c r="P405" s="1"/>
  <c r="P678" s="1"/>
  <c r="P109" l="1"/>
  <c r="C114"/>
  <c r="H114" s="1"/>
  <c r="P123" s="1"/>
  <c r="P116" l="1"/>
</calcChain>
</file>

<file path=xl/sharedStrings.xml><?xml version="1.0" encoding="utf-8"?>
<sst xmlns="http://schemas.openxmlformats.org/spreadsheetml/2006/main" count="2361" uniqueCount="367">
  <si>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</si>
  <si>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</si>
  <si>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</si>
  <si>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</si>
  <si>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</si>
  <si>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</si>
  <si>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</si>
  <si>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</si>
  <si>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</si>
  <si>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</si>
  <si>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</si>
  <si>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</si>
  <si>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</si>
  <si>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</si>
  <si>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</si>
  <si>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</si>
  <si>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</si>
  <si>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</si>
  <si>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</si>
  <si>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</si>
  <si>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</si>
  <si>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</si>
  <si>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</si>
  <si>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</si>
  <si>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</si>
  <si>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</si>
  <si>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</si>
  <si>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</si>
  <si>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</si>
  <si>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</si>
  <si>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</si>
  <si>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</si>
  <si>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</si>
  <si>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</si>
  <si>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</si>
  <si>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</si>
  <si>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</si>
  <si>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</si>
  <si>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</si>
  <si>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</si>
  <si>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</si>
  <si>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</si>
  <si>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</si>
  <si>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</si>
  <si>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</si>
  <si>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</si>
  <si>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</si>
  <si>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</si>
  <si>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</si>
  <si>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</si>
  <si>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</si>
  <si>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</si>
  <si>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</si>
  <si>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</si>
  <si>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</si>
  <si>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6</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</si>
  <si>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</si>
  <si>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</si>
  <si>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</si>
  <si>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</si>
  <si>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</si>
  <si>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</si>
  <si>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</si>
  <si>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</si>
  <si>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</si>
  <si>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</si>
  <si>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Two Coat of bitumen laid hot using 34 lbs for % Sft Over Roof and blinded with sand at one Cft Per %Sft</t>
  </si>
  <si>
    <t xml:space="preserve">Over Roof </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</si>
  <si>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</si>
  <si>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</si>
  <si>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</si>
  <si>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</si>
  <si>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</si>
  <si>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</si>
  <si>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</si>
  <si>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</si>
  <si>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</si>
  <si>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</si>
  <si>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</si>
  <si>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</si>
  <si>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</si>
  <si>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</si>
  <si>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</si>
  <si>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</si>
  <si>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Cement plaster 3/8" thick, ratio 1:4 upto 20' height.(S.I.# 13/P-52)</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</si>
  <si>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</si>
  <si>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</si>
  <si>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</si>
  <si>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</si>
  <si>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</si>
  <si>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</si>
  <si>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</si>
  <si>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</si>
  <si>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</si>
  <si>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</si>
  <si>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</si>
  <si>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</si>
  <si>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</si>
  <si>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</si>
  <si>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</si>
  <si>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</si>
  <si>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</si>
  <si>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</si>
  <si>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</si>
  <si>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</si>
  <si>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</si>
  <si>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</si>
  <si>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</si>
  <si>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</si>
  <si>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</si>
  <si>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</si>
  <si>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</si>
  <si>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</si>
  <si>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</si>
  <si>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</si>
  <si>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</si>
  <si>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</si>
  <si>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</si>
  <si>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</si>
  <si>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</si>
  <si>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</si>
  <si>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</si>
  <si>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</si>
  <si>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</si>
  <si>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</si>
  <si>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</si>
  <si>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 xml:space="preserve">Cement concrete brick or stone ballast 1-½" to 2" gauge. (S.I.# 04/P-17)        
</t>
  </si>
  <si>
    <t>Courtyard</t>
  </si>
  <si>
    <t>Providing and laying 1'' thick topping cement concret (1:2:4) i/c surface finishing and dividing into panels (S.No.16 d/P.41)</t>
  </si>
  <si>
    <t>2'' Thick</t>
  </si>
  <si>
    <t xml:space="preserve">White wash One  coats. </t>
  </si>
  <si>
    <t>Preparing surface and painting guard bars gates of iron bars i/c standards braces etc and similar open work</t>
  </si>
  <si>
    <t>Qty Same as ItemNo. (14)x2</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</si>
  <si>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</si>
  <si>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</si>
  <si>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</si>
  <si>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</si>
  <si>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</si>
  <si>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Qty Same as ItemNo. (13)x2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</si>
  <si>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</si>
  <si>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</si>
  <si>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</si>
  <si>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Cricket Pitch</t>
  </si>
  <si>
    <t>A-Ratio 1:4:8</t>
  </si>
  <si>
    <t>Front Side Steps</t>
  </si>
  <si>
    <t>Random rubble masonary (uncoursed) (a) dry masonary (S.No: 1-a P-27)</t>
  </si>
  <si>
    <t xml:space="preserve">Dry rammed bricks or stone ballast 1- 1/2 to 2'' guage </t>
  </si>
  <si>
    <t>Bitumen coating to plastered or cement concrete surface (S.No. 9 P 71)</t>
  </si>
  <si>
    <t>P.Beam L/Wall</t>
  </si>
  <si>
    <t>P.Beam S/Wall</t>
  </si>
  <si>
    <t>Provinding and lying single per layer polythene sheet 0.13 mm thick for water proffing as per specification and insttruction of Engineer Incharge</t>
  </si>
  <si>
    <t>Main Building</t>
  </si>
  <si>
    <t>Staircase</t>
  </si>
  <si>
    <t>White wash three coats. (S.No. 26a/P.53)</t>
  </si>
  <si>
    <t>P/F G.I fram chowkats size 7''x2'' or 4''x3'' for doors  and window using 20 gauge G.I Sheet i/c welded hinger and fixing at site with necessary hold fasts i/c all carriage tools and plants used etc.</t>
  </si>
  <si>
    <t>B Window</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</si>
  <si>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</si>
  <si>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</si>
  <si>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</si>
  <si>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</si>
  <si>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</si>
  <si>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</si>
  <si>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</si>
  <si>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</si>
  <si>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</si>
  <si>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</si>
  <si>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</si>
  <si>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</si>
  <si>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</si>
  <si>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</si>
  <si>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</si>
  <si>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</si>
  <si>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</si>
  <si>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</si>
  <si>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</si>
  <si>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</si>
  <si>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</si>
  <si>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</si>
  <si>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</si>
  <si>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</si>
  <si>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2</t>
  </si>
  <si>
    <t>3</t>
  </si>
  <si>
    <t>4</t>
  </si>
  <si>
    <t xml:space="preserve">Total Except SR Cement </t>
  </si>
  <si>
    <t>N.S.I</t>
  </si>
  <si>
    <t xml:space="preserve">S/R Cement </t>
  </si>
  <si>
    <t>S.Item</t>
  </si>
  <si>
    <t>S/Wall</t>
  </si>
  <si>
    <t>Ver dedo</t>
  </si>
  <si>
    <t>1-1/2'' Thick</t>
  </si>
  <si>
    <t>14</t>
  </si>
  <si>
    <t>F/S</t>
  </si>
  <si>
    <t>RCC 1:2:4 A</t>
  </si>
  <si>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(R.A)</t>
  </si>
  <si>
    <t>Dismentling 2nd class roofing tiles</t>
  </si>
  <si>
    <t xml:space="preserve">Dismentling Block Massonary work Ratio 1:3:6 </t>
  </si>
  <si>
    <t>Gate Site C/Wall</t>
  </si>
  <si>
    <t>Dismentling rolled steel beam iron rails etc</t>
  </si>
  <si>
    <t>C/R G</t>
  </si>
  <si>
    <t>Veranda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</si>
  <si>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</si>
  <si>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</si>
  <si>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</si>
  <si>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</si>
  <si>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</si>
  <si>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</si>
  <si>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</si>
  <si>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</si>
  <si>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</si>
  <si>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</si>
  <si>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</si>
  <si>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</si>
  <si>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</si>
  <si>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</si>
  <si>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</si>
  <si>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</si>
  <si>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Gate Ramp</t>
  </si>
  <si>
    <t xml:space="preserve">F/S Path </t>
  </si>
  <si>
    <t>PP Wall</t>
  </si>
  <si>
    <t>Gate ramp bed</t>
  </si>
  <si>
    <t>Path bed</t>
  </si>
  <si>
    <t xml:space="preserve">to gate </t>
  </si>
  <si>
    <t xml:space="preserve">PP </t>
  </si>
  <si>
    <t>Backside</t>
  </si>
  <si>
    <t>Ver Arch</t>
  </si>
  <si>
    <t>GateArch</t>
  </si>
  <si>
    <t>Supplying and Filling Sand under floor and pluging in to wall.</t>
  </si>
  <si>
    <t xml:space="preserve">C/R Window </t>
  </si>
  <si>
    <t>Veranda Girder</t>
  </si>
  <si>
    <t>Office Ver T-Iron</t>
  </si>
  <si>
    <t>Qty Same as ItemNo. (20+21)</t>
  </si>
  <si>
    <t>Qty Same as ItemNo. (4)</t>
  </si>
  <si>
    <t xml:space="preserve">Roof </t>
  </si>
  <si>
    <t>Ver Piller</t>
  </si>
  <si>
    <t>Cement plaster 3/4" thick, ratio 1:4 upto 20' height.(S.I.#   /P-52)</t>
  </si>
  <si>
    <t>Ver Opening</t>
  </si>
  <si>
    <t>Qty Same as ItemNo.  (40)</t>
  </si>
  <si>
    <t>Ver G</t>
  </si>
  <si>
    <t>C/R T-Iron</t>
  </si>
  <si>
    <t>Ver T</t>
  </si>
  <si>
    <t>2 C/R F. 1</t>
  </si>
  <si>
    <t>=F. 2</t>
  </si>
  <si>
    <t>=F. 3</t>
  </si>
  <si>
    <t>=F. 4</t>
  </si>
  <si>
    <t>=H/Wall</t>
  </si>
  <si>
    <t>=V/Wall</t>
  </si>
  <si>
    <t>Veranad V/Wall</t>
  </si>
  <si>
    <t>Main Gate Footing</t>
  </si>
  <si>
    <t>Entrance</t>
  </si>
  <si>
    <t>C/R H/Wall</t>
  </si>
  <si>
    <t>Veranad H/Wall</t>
  </si>
  <si>
    <t>C/R Steps</t>
  </si>
  <si>
    <t>= PC I</t>
  </si>
  <si>
    <t>Ver PC-II</t>
  </si>
  <si>
    <t>P.Beam 2 C/R H/W</t>
  </si>
  <si>
    <t xml:space="preserve"> C/R V/Wall</t>
  </si>
  <si>
    <t xml:space="preserve"> Veranda V/Wall</t>
  </si>
  <si>
    <t>A</t>
  </si>
  <si>
    <t>B</t>
  </si>
  <si>
    <t>Total A</t>
  </si>
  <si>
    <t>Total B</t>
  </si>
  <si>
    <t>Lintel D/W</t>
  </si>
  <si>
    <t>Window Shade</t>
  </si>
  <si>
    <t>= Latak</t>
  </si>
  <si>
    <t>Veranda Arch F/S</t>
  </si>
  <si>
    <t>Veranda Arch Side</t>
  </si>
  <si>
    <t>G.F BeamC/R H/W</t>
  </si>
  <si>
    <t>=V/W</t>
  </si>
  <si>
    <t>Veranda V/W</t>
  </si>
  <si>
    <t>2 C/R Slab</t>
  </si>
  <si>
    <t>Stair Chowki</t>
  </si>
  <si>
    <t xml:space="preserve">First Flight </t>
  </si>
  <si>
    <t>2nd Flight</t>
  </si>
  <si>
    <t xml:space="preserve">landing </t>
  </si>
  <si>
    <t>M/Gate Footing</t>
  </si>
  <si>
    <t>M/Gate Pedstal Col.</t>
  </si>
  <si>
    <t>=G/F Col.</t>
  </si>
  <si>
    <t>Gate Arch</t>
  </si>
  <si>
    <t>Ver Side Arch</t>
  </si>
  <si>
    <t>Ver Slab</t>
  </si>
  <si>
    <t>C</t>
  </si>
  <si>
    <t>First Floor Tower Col</t>
  </si>
  <si>
    <t>Roof Beam H/W</t>
  </si>
  <si>
    <t>= V/W</t>
  </si>
  <si>
    <t xml:space="preserve">Tower Slab </t>
  </si>
  <si>
    <t>Total A+B+C</t>
  </si>
  <si>
    <t>Extra labour for lifting of steel above first floor for every additional floor (S.I.No.29P/18)</t>
  </si>
  <si>
    <t>Total C</t>
  </si>
  <si>
    <t>total Qty  of R C C Item No. (4 C)</t>
  </si>
  <si>
    <t>Filling watering and remainng earth in floor with surplus earth from foundation lead upto one chain and lift upto 5 ft</t>
  </si>
  <si>
    <t>1/3 Qty same as Item No. 1</t>
  </si>
  <si>
    <t xml:space="preserve">C/R Bed </t>
  </si>
  <si>
    <t>Ver Bed</t>
  </si>
  <si>
    <t>Qty same as Item No. 7</t>
  </si>
  <si>
    <t>V/W</t>
  </si>
  <si>
    <t>Ver V/W</t>
  </si>
  <si>
    <t>Ver D/W</t>
  </si>
  <si>
    <t>Side D/W</t>
  </si>
  <si>
    <t xml:space="preserve">Door </t>
  </si>
  <si>
    <t>Pacca brick work in ground floor in cement sand mortor ratio 1:6. (S.No: 5 e /P.20)</t>
  </si>
  <si>
    <t xml:space="preserve">First Floor </t>
  </si>
  <si>
    <t>Tower H/W</t>
  </si>
  <si>
    <t>Ventilator</t>
  </si>
  <si>
    <t>Ver I/S</t>
  </si>
  <si>
    <t>Ver F/S</t>
  </si>
  <si>
    <t>Sides</t>
  </si>
  <si>
    <t>Plinth O/S</t>
  </si>
  <si>
    <t>=O/S</t>
  </si>
  <si>
    <t>Tower Door</t>
  </si>
  <si>
    <t>Qty Same as ItemNo. (12)</t>
  </si>
  <si>
    <t xml:space="preserve">A Door </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</si>
  <si>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</si>
  <si>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</si>
  <si>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</si>
  <si>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C/R B/S</t>
  </si>
  <si>
    <t>Ver V/w</t>
  </si>
  <si>
    <t>Lintel</t>
  </si>
  <si>
    <t xml:space="preserve">White washing  02 coats. </t>
  </si>
  <si>
    <t>CC Plain i/c placing compting finishing and curing ratio 1:3:6</t>
  </si>
  <si>
    <t>Ramp</t>
  </si>
  <si>
    <t>23</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</si>
  <si>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</si>
  <si>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C/R Dedo</t>
  </si>
  <si>
    <t>Ver Dedo</t>
  </si>
  <si>
    <t>27</t>
  </si>
  <si>
    <t>Providing and fixing cement paving block flooring having size  197x97x60(mm) of city quddra / coble with pigment having strenth b/w 5000 psi to 8500 psi i/c filling the joints with hill sand and laying in specified manner / pattern and design etc (S.I.No. 72-P/48)</t>
  </si>
  <si>
    <t>Tower Roof</t>
  </si>
  <si>
    <t>31</t>
  </si>
  <si>
    <t>P.Beam H/Wall</t>
  </si>
  <si>
    <t>P.Beam V/Wall</t>
  </si>
  <si>
    <t>Ver V/Wall</t>
  </si>
  <si>
    <t>32</t>
  </si>
  <si>
    <t>Qty Same as ItemNo. (13)</t>
  </si>
  <si>
    <t>Same as Item No. (34)</t>
  </si>
  <si>
    <t>35</t>
  </si>
  <si>
    <t xml:space="preserve">C/R Ceilling </t>
  </si>
  <si>
    <t>VerCeilling</t>
  </si>
  <si>
    <t>Tower Ceilling</t>
  </si>
  <si>
    <t>Same as Item No. (20)</t>
  </si>
  <si>
    <t>Same as Item No. (37)</t>
  </si>
  <si>
    <t>Qty same Item No.(21x0.5)</t>
  </si>
  <si>
    <t>Qty Same as Item No.(18)x2</t>
  </si>
  <si>
    <t>42</t>
  </si>
  <si>
    <t>C/Wall Footing</t>
  </si>
  <si>
    <t>C/Wall B/W Footing</t>
  </si>
  <si>
    <t>C/Wall Pedestal Col.</t>
  </si>
  <si>
    <t>C/Wall P.Beam</t>
  </si>
  <si>
    <t>C/Wall G.F Col</t>
  </si>
  <si>
    <t>C/Wall B/W Col</t>
  </si>
  <si>
    <t>C/Wall O/S</t>
  </si>
  <si>
    <t xml:space="preserve">C/Wall </t>
  </si>
  <si>
    <t>Motor Room Gate</t>
  </si>
  <si>
    <t>Ratio 1:5:10</t>
  </si>
  <si>
    <t>PROVISION OF MISSING FACILITIES OF ADDITIONAL CLASS ROOMS / BOUNDARY WALLS / LAV BLOCKS &amp; REHABILITATION TO VARIOUS PRIMARY SCHOOLS TALUKA SEHWAN (2016-17) @ GBPS GUL MUHAMMAD SHAH</t>
  </si>
  <si>
    <t>Schedule B</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</si>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</sst>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19">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sz val="10"/>
      <color theme="1"/>
      <name val="Arial"/>
      <family val="2"/>
    </font>
    <font>
      <b/>
      <sz val="9"/>
      <color theme="1"/>
      <name val="Maiandra GD"/>
      <family val="2"/>
    </font>
    <font>
      <b/>
      <sz val="8"/>
      <color theme="1"/>
      <name val="Maiandra GD"/>
      <family val="2"/>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s>
  <cellStyleXfs count="14">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cellStyleXfs>
  <cellXfs count="217">
    <xf numFmtId="0" fontId="0" fillId="0" borderId="0" xfId="0"/>
    <xf numFmtId="3" fontId="3"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3" fontId="5" fillId="2" borderId="0" xfId="1" applyNumberFormat="1" applyFont="1" applyFill="1" applyAlignment="1">
      <alignment horizontal="left" vertical="center"/>
    </xf>
    <xf numFmtId="2" fontId="5" fillId="2" borderId="0" xfId="1" applyNumberFormat="1" applyFont="1" applyFill="1" applyAlignment="1">
      <alignment horizontal="right" vertical="center"/>
    </xf>
    <xf numFmtId="3" fontId="5" fillId="2" borderId="0" xfId="1" applyNumberFormat="1" applyFont="1" applyFill="1" applyAlignment="1">
      <alignment horizontal="center" vertical="center"/>
    </xf>
    <xf numFmtId="3" fontId="5"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5" fillId="2" borderId="0" xfId="1" applyNumberFormat="1" applyFont="1" applyFill="1" applyAlignment="1">
      <alignment horizontal="center" vertical="center"/>
    </xf>
    <xf numFmtId="3" fontId="7" fillId="2" borderId="0" xfId="1" applyNumberFormat="1" applyFont="1" applyFill="1" applyAlignment="1">
      <alignment horizontal="left" vertical="center"/>
    </xf>
    <xf numFmtId="3" fontId="7" fillId="2" borderId="0" xfId="1" applyNumberFormat="1" applyFont="1" applyFill="1" applyBorder="1" applyAlignment="1">
      <alignment horizontal="left" vertical="center"/>
    </xf>
    <xf numFmtId="3" fontId="8" fillId="2" borderId="2" xfId="1" applyNumberFormat="1" applyFont="1" applyFill="1" applyBorder="1" applyAlignment="1">
      <alignment horizontal="center" vertical="center"/>
    </xf>
    <xf numFmtId="3" fontId="9" fillId="2" borderId="4" xfId="1" applyNumberFormat="1" applyFont="1" applyFill="1" applyBorder="1" applyAlignment="1">
      <alignment horizontal="center" vertical="center"/>
    </xf>
    <xf numFmtId="3" fontId="9" fillId="2" borderId="0" xfId="1" applyNumberFormat="1" applyFont="1" applyFill="1" applyBorder="1" applyAlignment="1">
      <alignment horizontal="center" vertical="center"/>
    </xf>
    <xf numFmtId="0" fontId="4" fillId="2" borderId="0" xfId="1" applyNumberFormat="1" applyFont="1" applyFill="1" applyAlignment="1">
      <alignment horizontal="center" vertical="center"/>
    </xf>
    <xf numFmtId="0" fontId="4" fillId="2" borderId="0" xfId="1" applyFont="1" applyFill="1" applyAlignment="1">
      <alignment vertical="center" wrapText="1"/>
    </xf>
    <xf numFmtId="3" fontId="4" fillId="2" borderId="0" xfId="1" applyNumberFormat="1" applyFont="1" applyFill="1" applyAlignment="1">
      <alignment vertical="center" wrapText="1"/>
    </xf>
    <xf numFmtId="3" fontId="5" fillId="2" borderId="0" xfId="1" applyNumberFormat="1" applyFont="1" applyFill="1" applyBorder="1" applyAlignment="1">
      <alignment horizontal="left" vertical="center"/>
    </xf>
    <xf numFmtId="0" fontId="4" fillId="2" borderId="0" xfId="0" applyNumberFormat="1" applyFont="1" applyFill="1" applyAlignment="1">
      <alignment horizontal="center" vertical="top"/>
    </xf>
    <xf numFmtId="3" fontId="4" fillId="2" borderId="0" xfId="0" applyNumberFormat="1" applyFont="1" applyFill="1" applyAlignment="1">
      <alignment vertical="center" wrapText="1"/>
    </xf>
    <xf numFmtId="3" fontId="4" fillId="2" borderId="0" xfId="0" applyNumberFormat="1" applyFont="1" applyFill="1" applyAlignment="1">
      <alignment horizontal="center" vertical="center"/>
    </xf>
    <xf numFmtId="3" fontId="5" fillId="2" borderId="0" xfId="0" applyNumberFormat="1" applyFont="1" applyFill="1" applyAlignment="1">
      <alignment horizontal="left" vertical="center"/>
    </xf>
    <xf numFmtId="0" fontId="4" fillId="2" borderId="0" xfId="0" applyNumberFormat="1" applyFont="1" applyFill="1" applyAlignment="1">
      <alignment horizontal="center" vertical="center"/>
    </xf>
    <xf numFmtId="3" fontId="5" fillId="2" borderId="0" xfId="0" applyNumberFormat="1" applyFont="1" applyFill="1" applyAlignment="1">
      <alignment horizontal="right" vertical="center"/>
    </xf>
    <xf numFmtId="3" fontId="5" fillId="2" borderId="0" xfId="0" applyNumberFormat="1" applyFont="1" applyFill="1" applyAlignment="1">
      <alignment horizontal="center" vertical="center"/>
    </xf>
    <xf numFmtId="43" fontId="5" fillId="2" borderId="0" xfId="0" applyNumberFormat="1" applyFont="1" applyFill="1" applyAlignment="1">
      <alignment horizontal="center" vertical="center"/>
    </xf>
    <xf numFmtId="2" fontId="5" fillId="2" borderId="0" xfId="0" applyNumberFormat="1" applyFont="1" applyFill="1" applyAlignment="1">
      <alignment horizontal="center" vertical="center"/>
    </xf>
    <xf numFmtId="2" fontId="5" fillId="2" borderId="0" xfId="3" applyNumberFormat="1" applyFont="1" applyFill="1" applyAlignment="1">
      <alignment horizontal="right" vertical="center"/>
    </xf>
    <xf numFmtId="164" fontId="5" fillId="2" borderId="0" xfId="3" applyNumberFormat="1" applyFont="1" applyFill="1" applyAlignment="1">
      <alignment horizontal="center" vertical="center"/>
    </xf>
    <xf numFmtId="3" fontId="5" fillId="2" borderId="0" xfId="0" quotePrefix="1" applyNumberFormat="1" applyFont="1" applyFill="1" applyAlignment="1">
      <alignment horizontal="left" vertical="center"/>
    </xf>
    <xf numFmtId="1" fontId="4" fillId="2" borderId="0" xfId="0" applyNumberFormat="1" applyFont="1" applyFill="1" applyAlignment="1">
      <alignment horizontal="center" vertical="center"/>
    </xf>
    <xf numFmtId="2" fontId="4" fillId="2" borderId="0" xfId="0" applyNumberFormat="1" applyFont="1" applyFill="1" applyAlignment="1">
      <alignment horizontal="center" vertical="center"/>
    </xf>
    <xf numFmtId="3" fontId="4" fillId="2" borderId="0" xfId="0" applyNumberFormat="1" applyFont="1" applyFill="1" applyAlignment="1">
      <alignment horizontal="left" vertical="center"/>
    </xf>
    <xf numFmtId="2" fontId="4" fillId="2" borderId="6" xfId="0" applyNumberFormat="1" applyFont="1" applyFill="1" applyBorder="1" applyAlignment="1">
      <alignment horizontal="right" vertical="center"/>
    </xf>
    <xf numFmtId="1" fontId="4" fillId="2" borderId="0" xfId="0" applyNumberFormat="1" applyFont="1" applyFill="1" applyBorder="1" applyAlignment="1">
      <alignment horizontal="center" vertical="center"/>
    </xf>
    <xf numFmtId="3" fontId="4" fillId="2" borderId="0" xfId="0" applyNumberFormat="1" applyFont="1" applyFill="1" applyAlignment="1">
      <alignment horizontal="right" vertical="center"/>
    </xf>
    <xf numFmtId="43" fontId="4" fillId="2" borderId="0" xfId="0" applyNumberFormat="1" applyFont="1" applyFill="1" applyAlignment="1">
      <alignment vertical="center"/>
    </xf>
    <xf numFmtId="3" fontId="4" fillId="2" borderId="0" xfId="0" applyNumberFormat="1" applyFont="1" applyFill="1" applyAlignment="1">
      <alignment vertical="center"/>
    </xf>
    <xf numFmtId="2" fontId="4" fillId="2" borderId="0" xfId="0" applyNumberFormat="1" applyFont="1" applyFill="1" applyAlignment="1">
      <alignment horizontal="left" vertical="center"/>
    </xf>
    <xf numFmtId="2" fontId="5" fillId="2" borderId="0" xfId="0" applyNumberFormat="1" applyFont="1" applyFill="1" applyAlignment="1">
      <alignment horizontal="right" vertical="center"/>
    </xf>
    <xf numFmtId="0" fontId="4" fillId="2" borderId="0" xfId="0" applyNumberFormat="1" applyFont="1" applyFill="1" applyAlignment="1">
      <alignment horizontal="right" vertical="center"/>
    </xf>
    <xf numFmtId="2" fontId="4" fillId="2" borderId="0" xfId="0" applyNumberFormat="1" applyFont="1" applyFill="1" applyAlignment="1">
      <alignment horizontal="right" vertical="center"/>
    </xf>
    <xf numFmtId="49" fontId="4" fillId="2" borderId="0" xfId="0" applyNumberFormat="1" applyFont="1" applyFill="1" applyAlignment="1">
      <alignment horizontal="center" vertical="center"/>
    </xf>
    <xf numFmtId="2" fontId="5" fillId="2" borderId="0" xfId="0" applyNumberFormat="1" applyFont="1" applyFill="1" applyAlignment="1">
      <alignment horizontal="left" vertical="center" wrapText="1"/>
    </xf>
    <xf numFmtId="2" fontId="5" fillId="2" borderId="0" xfId="0" applyNumberFormat="1" applyFont="1" applyFill="1" applyAlignment="1">
      <alignment horizontal="left" vertical="center"/>
    </xf>
    <xf numFmtId="49" fontId="4" fillId="2" borderId="0" xfId="0" applyNumberFormat="1" applyFont="1" applyFill="1" applyAlignment="1">
      <alignment horizontal="left" vertical="center" wrapText="1"/>
    </xf>
    <xf numFmtId="3" fontId="12" fillId="2" borderId="0" xfId="0" applyNumberFormat="1" applyFont="1" applyFill="1" applyAlignment="1">
      <alignment horizontal="left" vertical="center"/>
    </xf>
    <xf numFmtId="3" fontId="5" fillId="2" borderId="0" xfId="0" applyNumberFormat="1" applyFont="1" applyFill="1" applyAlignment="1">
      <alignment horizontal="justify" vertical="center"/>
    </xf>
    <xf numFmtId="1" fontId="4" fillId="2" borderId="0" xfId="0" applyNumberFormat="1" applyFont="1" applyFill="1" applyAlignment="1">
      <alignment horizontal="right" vertical="center"/>
    </xf>
    <xf numFmtId="2" fontId="4" fillId="2" borderId="4" xfId="0" applyNumberFormat="1" applyFont="1" applyFill="1" applyBorder="1" applyAlignment="1">
      <alignment horizontal="right" vertical="center"/>
    </xf>
    <xf numFmtId="2" fontId="5" fillId="2" borderId="0" xfId="0" applyNumberFormat="1" applyFont="1" applyFill="1" applyBorder="1" applyAlignment="1">
      <alignment horizontal="right" vertical="center"/>
    </xf>
    <xf numFmtId="49" fontId="4" fillId="2" borderId="0" xfId="1" applyNumberFormat="1" applyFont="1" applyFill="1" applyAlignment="1">
      <alignment horizontal="center" vertical="top"/>
    </xf>
    <xf numFmtId="0" fontId="4" fillId="2" borderId="0" xfId="4" applyFont="1" applyFill="1" applyAlignment="1">
      <alignment horizontal="justify" vertical="center"/>
    </xf>
    <xf numFmtId="49" fontId="4" fillId="2" borderId="0" xfId="1" applyNumberFormat="1" applyFont="1" applyFill="1" applyBorder="1" applyAlignment="1">
      <alignment horizontal="center" vertical="center" wrapText="1"/>
    </xf>
    <xf numFmtId="0" fontId="4" fillId="2" borderId="0" xfId="4" applyFont="1" applyFill="1" applyAlignment="1">
      <alignment horizontal="justify" vertical="center" wrapText="1"/>
    </xf>
    <xf numFmtId="3" fontId="4" fillId="2" borderId="0" xfId="1" applyNumberFormat="1" applyFont="1" applyFill="1" applyAlignment="1">
      <alignment horizontal="left" vertical="center"/>
    </xf>
    <xf numFmtId="0" fontId="4" fillId="2" borderId="0" xfId="1" applyFont="1" applyFill="1" applyAlignment="1">
      <alignment horizontal="left" vertical="center" wrapText="1"/>
    </xf>
    <xf numFmtId="43" fontId="5" fillId="2" borderId="0" xfId="1" applyNumberFormat="1" applyFont="1" applyFill="1" applyAlignment="1">
      <alignment horizontal="center" vertical="center"/>
    </xf>
    <xf numFmtId="2" fontId="4" fillId="2" borderId="0" xfId="1" applyNumberFormat="1" applyFont="1" applyFill="1" applyAlignment="1">
      <alignment horizontal="center" vertical="center"/>
    </xf>
    <xf numFmtId="2" fontId="4" fillId="2" borderId="4" xfId="1" applyNumberFormat="1" applyFont="1" applyFill="1" applyBorder="1" applyAlignment="1">
      <alignment horizontal="right" vertical="center"/>
    </xf>
    <xf numFmtId="167" fontId="5" fillId="2" borderId="0" xfId="1" applyNumberFormat="1" applyFont="1" applyFill="1" applyAlignment="1">
      <alignment horizontal="center" vertical="center"/>
    </xf>
    <xf numFmtId="2" fontId="5" fillId="2" borderId="0" xfId="2" applyNumberFormat="1" applyFont="1" applyFill="1" applyAlignment="1">
      <alignment horizontal="right" vertical="center"/>
    </xf>
    <xf numFmtId="0" fontId="5" fillId="2" borderId="0" xfId="1" applyFont="1" applyFill="1" applyAlignment="1">
      <alignment horizontal="left" vertical="center" wrapText="1"/>
    </xf>
    <xf numFmtId="0" fontId="5" fillId="2" borderId="0" xfId="1" quotePrefix="1" applyFont="1" applyFill="1" applyAlignment="1">
      <alignment horizontal="left" vertical="center" wrapText="1"/>
    </xf>
    <xf numFmtId="3" fontId="12" fillId="2" borderId="0" xfId="1" applyNumberFormat="1" applyFont="1" applyFill="1" applyAlignment="1">
      <alignment vertical="center"/>
    </xf>
    <xf numFmtId="3" fontId="4" fillId="2" borderId="0" xfId="1" applyNumberFormat="1" applyFont="1" applyFill="1" applyAlignment="1">
      <alignment horizontal="right" vertical="center"/>
    </xf>
    <xf numFmtId="43" fontId="5" fillId="2" borderId="0" xfId="1" applyNumberFormat="1" applyFont="1" applyFill="1" applyAlignment="1">
      <alignment horizontal="right" vertical="center"/>
    </xf>
    <xf numFmtId="2" fontId="4" fillId="2" borderId="0" xfId="1" applyNumberFormat="1" applyFont="1" applyFill="1" applyAlignment="1">
      <alignment horizontal="left" vertical="center"/>
    </xf>
    <xf numFmtId="0" fontId="5" fillId="2" borderId="0" xfId="1" applyFont="1" applyFill="1" applyAlignment="1">
      <alignment vertical="center"/>
    </xf>
    <xf numFmtId="169" fontId="5" fillId="2" borderId="0" xfId="1" applyNumberFormat="1" applyFont="1" applyFill="1" applyAlignment="1">
      <alignment horizontal="center" vertical="center"/>
    </xf>
    <xf numFmtId="1" fontId="4" fillId="2" borderId="0" xfId="1" applyNumberFormat="1" applyFont="1" applyFill="1" applyBorder="1" applyAlignment="1">
      <alignment horizontal="center" vertical="center"/>
    </xf>
    <xf numFmtId="164" fontId="5" fillId="2" borderId="0" xfId="2" applyNumberFormat="1" applyFont="1" applyFill="1" applyAlignment="1">
      <alignment horizontal="center" vertical="center"/>
    </xf>
    <xf numFmtId="168" fontId="5" fillId="2" borderId="0" xfId="1" applyNumberFormat="1" applyFont="1" applyFill="1" applyAlignment="1">
      <alignment horizontal="center" vertical="center"/>
    </xf>
    <xf numFmtId="3" fontId="5" fillId="2" borderId="0" xfId="1" applyNumberFormat="1" applyFont="1" applyFill="1" applyAlignment="1">
      <alignment vertical="center"/>
    </xf>
    <xf numFmtId="164" fontId="5" fillId="2" borderId="0" xfId="1" applyNumberFormat="1" applyFont="1" applyFill="1" applyAlignment="1">
      <alignment horizontal="center" vertical="center"/>
    </xf>
    <xf numFmtId="3" fontId="5" fillId="2" borderId="0" xfId="1" applyNumberFormat="1" applyFont="1" applyFill="1" applyAlignment="1">
      <alignment horizontal="justify" vertical="center"/>
    </xf>
    <xf numFmtId="43" fontId="4" fillId="2" borderId="0" xfId="1" applyNumberFormat="1" applyFont="1" applyFill="1" applyAlignment="1">
      <alignment vertical="center"/>
    </xf>
    <xf numFmtId="2" fontId="4" fillId="2" borderId="0" xfId="1" applyNumberFormat="1" applyFont="1" applyFill="1" applyAlignment="1">
      <alignment horizontal="right" vertical="center"/>
    </xf>
    <xf numFmtId="3" fontId="12" fillId="2" borderId="0" xfId="1" applyNumberFormat="1" applyFont="1" applyFill="1" applyAlignment="1">
      <alignment horizontal="left" vertical="center"/>
    </xf>
    <xf numFmtId="1" fontId="4" fillId="2" borderId="0" xfId="1" applyNumberFormat="1" applyFont="1" applyFill="1" applyAlignment="1">
      <alignment horizontal="right" vertical="center"/>
    </xf>
    <xf numFmtId="43" fontId="5" fillId="2" borderId="0" xfId="1" applyNumberFormat="1" applyFont="1" applyFill="1" applyAlignment="1">
      <alignment vertical="center" wrapText="1"/>
    </xf>
    <xf numFmtId="166" fontId="5" fillId="2" borderId="0" xfId="1" applyNumberFormat="1" applyFont="1" applyFill="1" applyAlignment="1">
      <alignment horizontal="right" vertical="center"/>
    </xf>
    <xf numFmtId="167" fontId="4" fillId="2" borderId="0" xfId="1" applyNumberFormat="1" applyFont="1" applyFill="1" applyAlignment="1">
      <alignment horizontal="right" vertical="center"/>
    </xf>
    <xf numFmtId="3" fontId="4" fillId="2" borderId="0" xfId="1" applyNumberFormat="1" applyFont="1" applyFill="1" applyAlignment="1">
      <alignment vertical="center"/>
    </xf>
    <xf numFmtId="167" fontId="4" fillId="2" borderId="4" xfId="1" applyNumberFormat="1" applyFont="1" applyFill="1" applyBorder="1" applyAlignment="1">
      <alignment horizontal="right" vertical="center"/>
    </xf>
    <xf numFmtId="49" fontId="4" fillId="2" borderId="0" xfId="1" applyNumberFormat="1" applyFont="1" applyFill="1" applyAlignment="1">
      <alignment horizontal="center" vertical="center"/>
    </xf>
    <xf numFmtId="2" fontId="5" fillId="2" borderId="0" xfId="1" applyNumberFormat="1" applyFont="1" applyFill="1" applyAlignment="1">
      <alignment horizontal="left" vertical="center" wrapText="1"/>
    </xf>
    <xf numFmtId="2" fontId="5" fillId="2" borderId="0" xfId="1" applyNumberFormat="1" applyFont="1" applyFill="1" applyAlignment="1">
      <alignment horizontal="left" vertical="center"/>
    </xf>
    <xf numFmtId="1" fontId="4" fillId="2" borderId="0" xfId="1" applyNumberFormat="1" applyFont="1" applyFill="1" applyAlignment="1">
      <alignment horizontal="center" vertical="center"/>
    </xf>
    <xf numFmtId="4" fontId="4" fillId="2" borderId="6" xfId="1" applyNumberFormat="1" applyFont="1" applyFill="1" applyBorder="1" applyAlignment="1">
      <alignment horizontal="right" vertical="center"/>
    </xf>
    <xf numFmtId="0" fontId="4" fillId="2" borderId="0" xfId="1" applyNumberFormat="1" applyFont="1" applyFill="1" applyAlignment="1">
      <alignment horizontal="right" vertical="center"/>
    </xf>
    <xf numFmtId="3" fontId="12" fillId="2" borderId="0" xfId="0" applyNumberFormat="1" applyFont="1" applyFill="1" applyAlignment="1">
      <alignment vertical="center"/>
    </xf>
    <xf numFmtId="0" fontId="5" fillId="2" borderId="0" xfId="0" applyFont="1" applyFill="1" applyAlignment="1">
      <alignment vertical="center"/>
    </xf>
    <xf numFmtId="3" fontId="5" fillId="2" borderId="0" xfId="0" applyNumberFormat="1" applyFont="1" applyFill="1" applyAlignment="1">
      <alignment vertical="center"/>
    </xf>
    <xf numFmtId="164" fontId="5" fillId="2" borderId="0" xfId="0" applyNumberFormat="1" applyFont="1" applyFill="1" applyAlignment="1">
      <alignment horizontal="center" vertical="center"/>
    </xf>
    <xf numFmtId="2" fontId="4" fillId="2" borderId="0" xfId="0" applyNumberFormat="1" applyFont="1" applyFill="1" applyAlignment="1">
      <alignment vertical="center"/>
    </xf>
    <xf numFmtId="0" fontId="4" fillId="2" borderId="0" xfId="0" applyFont="1" applyFill="1" applyAlignment="1">
      <alignment horizontal="left" vertical="center" wrapText="1"/>
    </xf>
    <xf numFmtId="167" fontId="5" fillId="2" borderId="0" xfId="0" applyNumberFormat="1" applyFont="1" applyFill="1" applyAlignment="1">
      <alignment horizontal="center" vertical="center"/>
    </xf>
    <xf numFmtId="2" fontId="14" fillId="2" borderId="0" xfId="1" applyNumberFormat="1" applyFont="1" applyFill="1" applyAlignment="1">
      <alignment horizontal="center" vertical="center"/>
    </xf>
    <xf numFmtId="2" fontId="4" fillId="2" borderId="6" xfId="1" applyNumberFormat="1" applyFont="1" applyFill="1" applyBorder="1" applyAlignment="1">
      <alignment horizontal="right" vertical="center"/>
    </xf>
    <xf numFmtId="2" fontId="11" fillId="2" borderId="0" xfId="1" applyNumberFormat="1" applyFont="1" applyFill="1" applyAlignment="1">
      <alignment horizontal="justify" vertical="center" wrapText="1"/>
    </xf>
    <xf numFmtId="167" fontId="5" fillId="2" borderId="0" xfId="0" applyNumberFormat="1" applyFont="1" applyFill="1" applyAlignment="1">
      <alignment horizontal="right" vertical="center"/>
    </xf>
    <xf numFmtId="43" fontId="5" fillId="2" borderId="0" xfId="0" applyNumberFormat="1" applyFont="1" applyFill="1" applyAlignment="1">
      <alignment horizontal="right" vertical="center"/>
    </xf>
    <xf numFmtId="2" fontId="5" fillId="2" borderId="0" xfId="2" applyNumberFormat="1" applyFont="1" applyFill="1" applyBorder="1" applyAlignment="1">
      <alignment horizontal="right" vertical="center"/>
    </xf>
    <xf numFmtId="166" fontId="4" fillId="2" borderId="4" xfId="0" applyNumberFormat="1" applyFont="1" applyFill="1" applyBorder="1" applyAlignment="1">
      <alignment horizontal="right" vertical="center"/>
    </xf>
    <xf numFmtId="166" fontId="4" fillId="2" borderId="0" xfId="3" applyNumberFormat="1" applyFont="1" applyFill="1" applyAlignment="1">
      <alignment horizontal="right" vertical="center"/>
    </xf>
    <xf numFmtId="3" fontId="4" fillId="2" borderId="0" xfId="0" applyNumberFormat="1" applyFont="1" applyFill="1" applyAlignment="1">
      <alignment horizontal="justify" vertical="center"/>
    </xf>
    <xf numFmtId="2" fontId="4" fillId="2" borderId="0" xfId="3" applyNumberFormat="1" applyFont="1" applyFill="1" applyAlignment="1">
      <alignment horizontal="right" vertical="center"/>
    </xf>
    <xf numFmtId="0" fontId="5" fillId="2" borderId="0" xfId="0" applyFont="1" applyFill="1" applyAlignment="1">
      <alignment horizontal="left" vertical="center" wrapText="1"/>
    </xf>
    <xf numFmtId="166" fontId="4" fillId="2" borderId="0" xfId="0" applyNumberFormat="1" applyFont="1" applyFill="1" applyAlignment="1">
      <alignment horizontal="right" vertical="center"/>
    </xf>
    <xf numFmtId="49" fontId="4" fillId="2" borderId="0" xfId="0" applyNumberFormat="1" applyFont="1" applyFill="1" applyAlignment="1">
      <alignment horizontal="center" vertical="top"/>
    </xf>
    <xf numFmtId="0" fontId="5" fillId="2" borderId="0" xfId="0" applyFont="1" applyFill="1" applyAlignment="1">
      <alignment horizontal="right" vertical="center"/>
    </xf>
    <xf numFmtId="43" fontId="5" fillId="2" borderId="0" xfId="0" applyNumberFormat="1" applyFont="1" applyFill="1" applyAlignment="1">
      <alignment horizontal="justify" vertical="center" wrapText="1"/>
    </xf>
    <xf numFmtId="0" fontId="4" fillId="2" borderId="0" xfId="1" applyNumberFormat="1" applyFont="1" applyFill="1" applyAlignment="1">
      <alignment horizontal="center" vertical="top"/>
    </xf>
    <xf numFmtId="2" fontId="5" fillId="2" borderId="0" xfId="1" applyNumberFormat="1" applyFont="1" applyFill="1" applyBorder="1" applyAlignment="1">
      <alignment horizontal="right" vertical="center"/>
    </xf>
    <xf numFmtId="166" fontId="4" fillId="2" borderId="0" xfId="1" applyNumberFormat="1" applyFont="1" applyFill="1" applyAlignment="1">
      <alignment horizontal="right" vertical="center"/>
    </xf>
    <xf numFmtId="0" fontId="4" fillId="2" borderId="0" xfId="4" applyFont="1" applyFill="1" applyAlignment="1">
      <alignment horizontal="justify" vertical="top" wrapText="1"/>
    </xf>
    <xf numFmtId="2" fontId="5" fillId="2" borderId="0" xfId="3" applyNumberFormat="1" applyFont="1" applyFill="1" applyBorder="1" applyAlignment="1">
      <alignment horizontal="right" vertical="center"/>
    </xf>
    <xf numFmtId="166" fontId="4" fillId="2" borderId="0" xfId="0" applyNumberFormat="1" applyFont="1" applyFill="1" applyAlignment="1">
      <alignment horizontal="left" vertical="center"/>
    </xf>
    <xf numFmtId="43" fontId="4" fillId="2" borderId="0" xfId="0" applyNumberFormat="1" applyFont="1" applyFill="1" applyAlignment="1">
      <alignment horizontal="right" vertical="center"/>
    </xf>
    <xf numFmtId="0" fontId="5" fillId="2" borderId="0" xfId="0" applyFont="1" applyFill="1" applyAlignment="1">
      <alignment vertical="center" wrapText="1"/>
    </xf>
    <xf numFmtId="3" fontId="4" fillId="2" borderId="0" xfId="1" applyNumberFormat="1" applyFont="1" applyFill="1" applyAlignment="1">
      <alignment horizontal="justify" vertical="center"/>
    </xf>
    <xf numFmtId="2" fontId="4" fillId="2" borderId="6" xfId="2" applyNumberFormat="1" applyFont="1" applyFill="1" applyBorder="1" applyAlignment="1">
      <alignment horizontal="right" vertical="center"/>
    </xf>
    <xf numFmtId="165" fontId="4" fillId="2" borderId="0" xfId="0" applyNumberFormat="1" applyFont="1" applyFill="1" applyAlignment="1">
      <alignment horizontal="center" vertical="center"/>
    </xf>
    <xf numFmtId="164" fontId="5" fillId="2" borderId="0" xfId="3" applyNumberFormat="1" applyFont="1" applyFill="1" applyAlignment="1">
      <alignment horizontal="right" vertical="center"/>
    </xf>
    <xf numFmtId="10" fontId="14" fillId="2" borderId="0" xfId="0" applyNumberFormat="1" applyFont="1" applyFill="1" applyAlignment="1">
      <alignment horizontal="center" vertical="center"/>
    </xf>
    <xf numFmtId="0" fontId="5" fillId="2" borderId="0" xfId="1" applyFont="1" applyFill="1" applyAlignment="1">
      <alignment horizontal="right" vertical="center"/>
    </xf>
    <xf numFmtId="43" fontId="4" fillId="2" borderId="0" xfId="1" applyNumberFormat="1" applyFont="1" applyFill="1" applyAlignment="1">
      <alignment horizontal="center" vertical="center"/>
    </xf>
    <xf numFmtId="2" fontId="11" fillId="2" borderId="0" xfId="0" applyNumberFormat="1" applyFont="1" applyFill="1" applyAlignment="1">
      <alignment horizontal="justify" vertical="center" wrapText="1"/>
    </xf>
    <xf numFmtId="165"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7" fontId="5" fillId="2" borderId="0" xfId="3" applyNumberFormat="1" applyFont="1" applyFill="1" applyAlignment="1">
      <alignment horizontal="right" vertical="center"/>
    </xf>
    <xf numFmtId="167" fontId="4" fillId="2" borderId="4" xfId="0" applyNumberFormat="1" applyFont="1" applyFill="1" applyBorder="1" applyAlignment="1">
      <alignment horizontal="right" vertical="center"/>
    </xf>
    <xf numFmtId="43" fontId="5" fillId="2" borderId="0" xfId="1" applyNumberFormat="1" applyFont="1" applyFill="1" applyAlignment="1">
      <alignment horizontal="justify" vertical="center" wrapText="1"/>
    </xf>
    <xf numFmtId="0" fontId="4" fillId="2" borderId="0" xfId="1" applyFont="1" applyFill="1" applyAlignment="1">
      <alignment horizontal="center" vertical="center"/>
    </xf>
    <xf numFmtId="43" fontId="4" fillId="2" borderId="0" xfId="0" applyNumberFormat="1" applyFont="1" applyFill="1" applyAlignment="1">
      <alignment horizontal="center" vertical="center"/>
    </xf>
    <xf numFmtId="164" fontId="5" fillId="2" borderId="0" xfId="2" applyNumberFormat="1" applyFont="1" applyFill="1" applyAlignment="1">
      <alignment horizontal="right" vertical="center"/>
    </xf>
    <xf numFmtId="165" fontId="4" fillId="2" borderId="0" xfId="1" applyNumberFormat="1" applyFont="1" applyFill="1" applyAlignment="1">
      <alignment horizontal="right" vertical="center"/>
    </xf>
    <xf numFmtId="2" fontId="5" fillId="2" borderId="0" xfId="1" applyNumberFormat="1" applyFont="1" applyFill="1" applyAlignment="1">
      <alignment vertical="center"/>
    </xf>
    <xf numFmtId="0" fontId="4" fillId="2" borderId="0" xfId="0" applyFont="1" applyFill="1" applyAlignment="1">
      <alignment vertical="center" wrapText="1"/>
    </xf>
    <xf numFmtId="2" fontId="5" fillId="2" borderId="0" xfId="0" applyNumberFormat="1" applyFont="1" applyFill="1" applyAlignment="1">
      <alignment horizontal="right" vertical="center" wrapText="1"/>
    </xf>
    <xf numFmtId="2" fontId="4" fillId="2" borderId="0" xfId="0" applyNumberFormat="1" applyFont="1" applyFill="1" applyAlignment="1">
      <alignment horizontal="justify" vertical="center" wrapText="1"/>
    </xf>
    <xf numFmtId="43" fontId="5" fillId="2" borderId="0" xfId="1" applyNumberFormat="1" applyFont="1" applyFill="1" applyAlignment="1">
      <alignment horizontal="left" vertical="center"/>
    </xf>
    <xf numFmtId="49" fontId="13" fillId="2" borderId="0" xfId="0" applyNumberFormat="1" applyFont="1" applyFill="1" applyAlignment="1">
      <alignment horizontal="left" vertical="center"/>
    </xf>
    <xf numFmtId="49" fontId="13" fillId="2" borderId="0" xfId="0" applyNumberFormat="1" applyFont="1" applyFill="1" applyAlignment="1">
      <alignment horizontal="center" vertical="center"/>
    </xf>
    <xf numFmtId="0" fontId="13" fillId="2" borderId="0" xfId="0" applyFont="1" applyFill="1" applyAlignment="1">
      <alignment vertical="center"/>
    </xf>
    <xf numFmtId="0" fontId="16" fillId="2" borderId="0" xfId="0" applyFont="1" applyFill="1" applyAlignment="1">
      <alignment horizontal="center" vertical="top" wrapText="1"/>
    </xf>
    <xf numFmtId="0" fontId="16" fillId="2" borderId="0" xfId="0" applyFont="1" applyFill="1" applyAlignment="1">
      <alignment horizontal="left" vertical="top" indent="4"/>
    </xf>
    <xf numFmtId="0" fontId="17" fillId="2" borderId="0" xfId="0" applyFont="1" applyFill="1" applyBorder="1" applyAlignment="1">
      <alignment horizontal="center" vertical="center"/>
    </xf>
    <xf numFmtId="0" fontId="16" fillId="2" borderId="0" xfId="0" applyFont="1" applyFill="1" applyAlignment="1">
      <alignment horizontal="right"/>
    </xf>
    <xf numFmtId="0" fontId="17" fillId="2" borderId="8" xfId="0" applyFont="1" applyFill="1" applyBorder="1" applyAlignment="1">
      <alignment horizontal="center" vertical="center"/>
    </xf>
    <xf numFmtId="0" fontId="13" fillId="2" borderId="0" xfId="0" applyFont="1" applyFill="1" applyAlignment="1">
      <alignment horizontal="justify" vertical="center" wrapText="1"/>
    </xf>
    <xf numFmtId="0" fontId="18" fillId="2" borderId="0" xfId="0" applyFont="1" applyFill="1" applyAlignment="1">
      <alignment horizontal="left" vertical="center" wrapText="1"/>
    </xf>
    <xf numFmtId="0" fontId="13" fillId="2" borderId="0" xfId="0" applyFont="1" applyFill="1" applyBorder="1" applyAlignment="1">
      <alignment horizontal="justify" vertical="center" wrapText="1"/>
    </xf>
    <xf numFmtId="0" fontId="13" fillId="2" borderId="0" xfId="0" applyFont="1" applyFill="1" applyAlignment="1">
      <alignment horizontal="center" vertical="center"/>
    </xf>
    <xf numFmtId="0" fontId="18" fillId="2" borderId="0" xfId="0" applyFont="1" applyFill="1" applyAlignment="1">
      <alignment horizontal="center" vertical="center" wrapText="1"/>
    </xf>
    <xf numFmtId="2" fontId="5" fillId="2" borderId="0" xfId="0" applyNumberFormat="1" applyFont="1" applyFill="1" applyAlignment="1">
      <alignment horizontal="center" vertical="center"/>
    </xf>
    <xf numFmtId="2" fontId="4" fillId="2" borderId="0" xfId="1" applyNumberFormat="1" applyFont="1" applyFill="1" applyAlignment="1">
      <alignment horizontal="left" vertical="center"/>
    </xf>
    <xf numFmtId="3" fontId="4" fillId="2" borderId="0" xfId="1" applyNumberFormat="1" applyFont="1" applyFill="1" applyAlignment="1">
      <alignment horizontal="center" vertical="center"/>
    </xf>
    <xf numFmtId="1" fontId="5" fillId="2" borderId="0" xfId="1" applyNumberFormat="1" applyFont="1" applyFill="1" applyBorder="1" applyAlignment="1">
      <alignment horizontal="center" vertical="center"/>
    </xf>
    <xf numFmtId="1" fontId="5" fillId="2" borderId="7" xfId="1" applyNumberFormat="1" applyFont="1" applyFill="1" applyBorder="1" applyAlignment="1">
      <alignment horizontal="center" vertical="center"/>
    </xf>
    <xf numFmtId="43" fontId="5" fillId="2" borderId="7" xfId="1" applyNumberFormat="1" applyFont="1" applyFill="1" applyBorder="1" applyAlignment="1">
      <alignment horizontal="center" vertical="center"/>
    </xf>
    <xf numFmtId="2" fontId="5" fillId="2" borderId="1" xfId="1" applyNumberFormat="1" applyFont="1" applyFill="1" applyBorder="1" applyAlignment="1">
      <alignment horizontal="center" vertical="center"/>
    </xf>
    <xf numFmtId="43" fontId="5" fillId="2" borderId="1" xfId="1" applyNumberFormat="1" applyFont="1" applyFill="1" applyBorder="1" applyAlignment="1">
      <alignment horizontal="center" vertical="center"/>
    </xf>
    <xf numFmtId="167" fontId="5" fillId="2" borderId="0" xfId="1" applyNumberFormat="1" applyFont="1" applyFill="1" applyAlignment="1">
      <alignment horizontal="center" vertical="center"/>
    </xf>
    <xf numFmtId="49" fontId="4" fillId="2" borderId="0" xfId="1" applyNumberFormat="1" applyFont="1" applyFill="1" applyAlignment="1">
      <alignment horizontal="left" vertical="center" wrapText="1"/>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0" fontId="4" fillId="2" borderId="0" xfId="4" applyFont="1" applyFill="1" applyAlignment="1">
      <alignment horizontal="justify" vertical="center" wrapText="1"/>
    </xf>
    <xf numFmtId="3" fontId="4" fillId="2" borderId="0" xfId="0" applyNumberFormat="1" applyFont="1" applyFill="1" applyAlignment="1">
      <alignment horizontal="justify" vertical="center"/>
    </xf>
    <xf numFmtId="43" fontId="4" fillId="2" borderId="0" xfId="0" applyNumberFormat="1" applyFont="1" applyFill="1" applyAlignment="1">
      <alignment horizontal="right" vertical="center"/>
    </xf>
    <xf numFmtId="3" fontId="4" fillId="2" borderId="0" xfId="0" applyNumberFormat="1" applyFont="1" applyFill="1" applyAlignment="1">
      <alignment horizontal="right" vertical="center"/>
    </xf>
    <xf numFmtId="2" fontId="4" fillId="2" borderId="0" xfId="0" applyNumberFormat="1" applyFont="1" applyFill="1" applyAlignment="1">
      <alignment horizontal="left" vertical="center"/>
    </xf>
    <xf numFmtId="2" fontId="4" fillId="2" borderId="0" xfId="0" applyNumberFormat="1" applyFont="1" applyFill="1" applyAlignment="1">
      <alignment horizontal="right" vertical="center"/>
    </xf>
    <xf numFmtId="3" fontId="4" fillId="2" borderId="0" xfId="0" applyNumberFormat="1" applyFont="1" applyFill="1" applyAlignment="1">
      <alignment horizontal="center" vertical="center"/>
    </xf>
    <xf numFmtId="167" fontId="5" fillId="2" borderId="0" xfId="0" applyNumberFormat="1" applyFont="1" applyFill="1" applyAlignment="1">
      <alignment horizontal="center" vertical="center"/>
    </xf>
    <xf numFmtId="3" fontId="5" fillId="2" borderId="0" xfId="0" applyNumberFormat="1" applyFont="1" applyFill="1" applyAlignment="1">
      <alignment horizontal="center" vertical="center"/>
    </xf>
    <xf numFmtId="0" fontId="4" fillId="2" borderId="0" xfId="0" applyFont="1" applyFill="1" applyAlignment="1">
      <alignment horizontal="left" vertical="top" wrapText="1"/>
    </xf>
    <xf numFmtId="3" fontId="5" fillId="2" borderId="0" xfId="1" applyNumberFormat="1" applyFont="1" applyFill="1" applyAlignment="1">
      <alignment horizontal="center" vertical="center"/>
    </xf>
    <xf numFmtId="2" fontId="5" fillId="2" borderId="0" xfId="1" applyNumberFormat="1" applyFont="1" applyFill="1" applyAlignment="1">
      <alignment horizontal="center" vertical="center"/>
    </xf>
    <xf numFmtId="165" fontId="5" fillId="2" borderId="0" xfId="0" applyNumberFormat="1" applyFont="1" applyFill="1" applyAlignment="1">
      <alignment horizontal="center" vertical="center"/>
    </xf>
    <xf numFmtId="3" fontId="4" fillId="2" borderId="0" xfId="0" applyNumberFormat="1" applyFont="1" applyFill="1" applyAlignment="1">
      <alignment horizontal="left" vertical="center" wrapText="1"/>
    </xf>
    <xf numFmtId="0" fontId="4" fillId="2" borderId="0" xfId="1" applyFont="1" applyFill="1" applyAlignment="1">
      <alignment horizontal="left" vertical="center" wrapText="1"/>
    </xf>
    <xf numFmtId="167" fontId="4" fillId="2" borderId="0" xfId="1" applyNumberFormat="1" applyFont="1" applyFill="1" applyAlignment="1">
      <alignment horizontal="right" vertical="center"/>
    </xf>
    <xf numFmtId="3" fontId="5" fillId="2" borderId="0" xfId="1" applyNumberFormat="1" applyFont="1" applyFill="1" applyAlignment="1">
      <alignment horizontal="right" vertical="center"/>
    </xf>
    <xf numFmtId="43" fontId="4" fillId="2" borderId="0" xfId="0" applyNumberFormat="1" applyFont="1" applyFill="1" applyAlignment="1">
      <alignment horizontal="center" vertical="center"/>
    </xf>
    <xf numFmtId="3" fontId="4" fillId="2" borderId="0" xfId="1" applyNumberFormat="1" applyFont="1" applyFill="1" applyAlignment="1">
      <alignment horizontal="right" vertical="center"/>
    </xf>
    <xf numFmtId="2" fontId="5" fillId="2" borderId="0" xfId="1" applyNumberFormat="1" applyFont="1" applyFill="1" applyAlignment="1">
      <alignment horizontal="right" vertical="center"/>
    </xf>
    <xf numFmtId="2" fontId="4" fillId="2" borderId="0" xfId="1" applyNumberFormat="1" applyFont="1" applyFill="1" applyAlignment="1">
      <alignment horizontal="center" vertical="center"/>
    </xf>
    <xf numFmtId="0" fontId="4" fillId="2" borderId="0" xfId="1" applyFont="1" applyFill="1" applyAlignment="1">
      <alignment horizontal="center" vertical="center"/>
    </xf>
    <xf numFmtId="3" fontId="4" fillId="2" borderId="0" xfId="0" applyNumberFormat="1" applyFont="1" applyFill="1" applyAlignment="1">
      <alignment horizontal="justify" vertical="top"/>
    </xf>
    <xf numFmtId="0" fontId="4" fillId="2" borderId="0" xfId="0" applyFont="1" applyFill="1" applyAlignment="1">
      <alignment horizontal="left" vertical="center" wrapText="1"/>
    </xf>
    <xf numFmtId="0" fontId="4" fillId="2" borderId="0" xfId="0" applyFont="1" applyFill="1" applyAlignment="1">
      <alignment horizontal="center" vertical="center"/>
    </xf>
    <xf numFmtId="3" fontId="4" fillId="2" borderId="0" xfId="1" applyNumberFormat="1" applyFont="1" applyFill="1" applyAlignment="1">
      <alignment horizontal="justify" vertical="center"/>
    </xf>
    <xf numFmtId="43" fontId="4" fillId="2" borderId="0" xfId="1" applyNumberFormat="1" applyFont="1" applyFill="1" applyAlignment="1">
      <alignment horizontal="justify" vertical="center"/>
    </xf>
    <xf numFmtId="3" fontId="4" fillId="2" borderId="0" xfId="0" applyNumberFormat="1" applyFont="1" applyFill="1" applyAlignment="1">
      <alignment horizontal="left" vertical="top" wrapText="1"/>
    </xf>
    <xf numFmtId="2" fontId="4" fillId="2" borderId="0" xfId="0" applyNumberFormat="1" applyFont="1" applyFill="1" applyAlignment="1">
      <alignment horizontal="center" vertical="center"/>
    </xf>
    <xf numFmtId="0" fontId="4" fillId="2" borderId="0" xfId="4" applyFont="1" applyFill="1" applyAlignment="1">
      <alignment horizontal="justify" vertical="top" wrapText="1"/>
    </xf>
    <xf numFmtId="3" fontId="2" fillId="2" borderId="0" xfId="1" applyNumberFormat="1" applyFont="1" applyFill="1" applyAlignment="1">
      <alignment horizontal="center" vertical="center"/>
    </xf>
    <xf numFmtId="43" fontId="2" fillId="2" borderId="0" xfId="1" applyNumberFormat="1" applyFont="1" applyFill="1" applyAlignment="1">
      <alignment horizontal="center" vertical="center"/>
    </xf>
    <xf numFmtId="3" fontId="6" fillId="2" borderId="1" xfId="1" applyNumberFormat="1" applyFont="1" applyFill="1" applyBorder="1" applyAlignment="1">
      <alignment horizontal="right" vertical="top"/>
    </xf>
    <xf numFmtId="3" fontId="12" fillId="2" borderId="1" xfId="1" applyNumberFormat="1" applyFont="1" applyFill="1" applyBorder="1" applyAlignment="1">
      <alignment horizontal="left" vertical="top" wrapText="1"/>
    </xf>
    <xf numFmtId="3" fontId="8" fillId="2" borderId="2" xfId="1" applyNumberFormat="1" applyFont="1" applyFill="1" applyBorder="1" applyAlignment="1">
      <alignment horizontal="center" vertical="center"/>
    </xf>
    <xf numFmtId="43" fontId="8" fillId="2" borderId="2" xfId="1" applyNumberFormat="1" applyFont="1" applyFill="1" applyBorder="1" applyAlignment="1">
      <alignment horizontal="center" vertical="center"/>
    </xf>
    <xf numFmtId="3" fontId="8" fillId="2" borderId="3" xfId="1" applyNumberFormat="1" applyFont="1" applyFill="1" applyBorder="1" applyAlignment="1">
      <alignment horizontal="center" vertical="center"/>
    </xf>
    <xf numFmtId="3" fontId="8" fillId="2" borderId="4" xfId="1" applyNumberFormat="1" applyFont="1" applyFill="1" applyBorder="1" applyAlignment="1">
      <alignment horizontal="center" vertical="center"/>
    </xf>
    <xf numFmtId="3" fontId="8" fillId="2" borderId="5" xfId="1" applyNumberFormat="1" applyFont="1" applyFill="1" applyBorder="1" applyAlignment="1">
      <alignment horizontal="center" vertical="center"/>
    </xf>
    <xf numFmtId="49" fontId="4" fillId="2" borderId="0" xfId="0" applyNumberFormat="1" applyFont="1" applyFill="1" applyAlignment="1">
      <alignment horizontal="left" vertical="center" wrapText="1"/>
    </xf>
    <xf numFmtId="3" fontId="4" fillId="2" borderId="0" xfId="1" applyNumberFormat="1" applyFont="1" applyFill="1" applyAlignment="1">
      <alignment horizontal="justify" vertical="top"/>
    </xf>
    <xf numFmtId="43" fontId="4" fillId="2" borderId="0" xfId="1" applyNumberFormat="1" applyFont="1" applyFill="1" applyAlignment="1">
      <alignment horizontal="justify" vertical="top"/>
    </xf>
    <xf numFmtId="0" fontId="15" fillId="2" borderId="0" xfId="0" applyFont="1" applyFill="1"/>
    <xf numFmtId="0" fontId="4" fillId="2" borderId="0" xfId="1" applyFont="1" applyFill="1" applyAlignment="1">
      <alignment horizontal="left" vertical="top" wrapText="1"/>
    </xf>
    <xf numFmtId="43" fontId="4" fillId="2" borderId="0" xfId="1" applyNumberFormat="1" applyFont="1" applyFill="1" applyAlignment="1">
      <alignment horizontal="center" vertical="center"/>
    </xf>
    <xf numFmtId="164" fontId="5" fillId="2" borderId="0" xfId="1" quotePrefix="1" applyNumberFormat="1" applyFont="1" applyFill="1" applyAlignment="1">
      <alignment horizontal="left" vertical="center"/>
    </xf>
    <xf numFmtId="164" fontId="5" fillId="2" borderId="0" xfId="1" applyNumberFormat="1" applyFont="1" applyFill="1" applyAlignment="1">
      <alignment horizontal="left" vertical="center"/>
    </xf>
    <xf numFmtId="43" fontId="4" fillId="2" borderId="0" xfId="0" applyNumberFormat="1" applyFont="1" applyFill="1" applyAlignment="1">
      <alignment horizontal="justify" vertical="top"/>
    </xf>
    <xf numFmtId="0" fontId="5" fillId="2" borderId="0" xfId="0" applyFont="1" applyFill="1" applyAlignment="1">
      <alignment horizontal="left" vertical="center" wrapText="1"/>
    </xf>
  </cellXfs>
  <cellStyles count="14">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VX711"/>
  <sheetViews>
    <sheetView tabSelected="1" topLeftCell="A381" zoomScaleSheetLayoutView="100" workbookViewId="0">
      <selection activeCell="A378" sqref="A378"/>
    </sheetView>
  </sheetViews>
  <sheetFormatPr defaultColWidth="0" defaultRowHeight="15.95" customHeight="1" zeroHeight="1"/>
  <cols>
    <col min="1" max="1" width="3.85546875" style="2" customWidth="1"/>
    <col min="2" max="2" width="22.140625" style="3" customWidth="1"/>
    <col min="3" max="3" width="8" style="4" customWidth="1"/>
    <col min="4" max="4" width="3.7109375" style="5" customWidth="1"/>
    <col min="5" max="5" width="2.28515625" style="6" customWidth="1"/>
    <col min="6" max="6" width="4.28515625" style="5" customWidth="1"/>
    <col min="7" max="7" width="3.42578125" style="5" customWidth="1"/>
    <col min="8" max="8" width="9.28515625" style="142" customWidth="1"/>
    <col min="9" max="9" width="2.7109375" style="3" customWidth="1"/>
    <col min="10" max="10" width="6.7109375" style="5" customWidth="1"/>
    <col min="11" max="11" width="3.140625" style="3" customWidth="1"/>
    <col min="12" max="12" width="6.7109375" style="3" customWidth="1"/>
    <col min="13" max="13" width="2.7109375" style="3" customWidth="1"/>
    <col min="14" max="14" width="9" style="4" customWidth="1"/>
    <col min="15" max="15" width="3.28515625" style="3" customWidth="1"/>
    <col min="16" max="16" width="9.42578125" style="2" customWidth="1"/>
    <col min="17" max="17" width="1.140625" style="3" hidden="1" customWidth="1"/>
    <col min="18" max="18" width="9.140625" style="3" hidden="1"/>
    <col min="19" max="19" width="8.140625" style="4" hidden="1"/>
    <col min="20" max="256" width="9.140625" style="3" hidden="1"/>
    <col min="257" max="257" width="3.85546875" style="3" hidden="1"/>
    <col min="258" max="258" width="21.140625" style="3" hidden="1"/>
    <col min="259" max="259" width="8.140625" style="3" hidden="1"/>
    <col min="260" max="260" width="3.7109375" style="3" hidden="1"/>
    <col min="261" max="261" width="1.7109375" style="3" hidden="1"/>
    <col min="262" max="262" width="4.28515625" style="3" hidden="1"/>
    <col min="263" max="263" width="3.140625" style="3" hidden="1"/>
    <col min="264" max="264" width="9.28515625" style="3" hidden="1"/>
    <col min="265" max="265" width="2.7109375" style="3" hidden="1"/>
    <col min="266" max="266" width="6.42578125" style="3" hidden="1"/>
    <col min="267" max="267" width="3.140625" style="3" hidden="1"/>
    <col min="268" max="268" width="6.7109375" style="3" hidden="1"/>
    <col min="269" max="269" width="2.7109375" style="3" hidden="1"/>
    <col min="270" max="270" width="9.85546875" style="3" hidden="1"/>
    <col min="271" max="271" width="3.140625" style="3" hidden="1"/>
    <col min="272" max="272" width="10.42578125" style="3" hidden="1"/>
    <col min="273" max="512" width="9.140625" style="3" hidden="1"/>
    <col min="513" max="513" width="3.85546875" style="3" hidden="1"/>
    <col min="514" max="514" width="21.140625" style="3" hidden="1"/>
    <col min="515" max="515" width="8.140625" style="3" hidden="1"/>
    <col min="516" max="516" width="3.7109375" style="3" hidden="1"/>
    <col min="517" max="517" width="1.7109375" style="3" hidden="1"/>
    <col min="518" max="518" width="4.28515625" style="3" hidden="1"/>
    <col min="519" max="519" width="3.140625" style="3" hidden="1"/>
    <col min="520" max="520" width="9.28515625" style="3" hidden="1"/>
    <col min="521" max="521" width="2.7109375" style="3" hidden="1"/>
    <col min="522" max="522" width="6.42578125" style="3" hidden="1"/>
    <col min="523" max="523" width="3.140625" style="3" hidden="1"/>
    <col min="524" max="524" width="6.7109375" style="3" hidden="1"/>
    <col min="525" max="525" width="2.7109375" style="3" hidden="1"/>
    <col min="526" max="526" width="9.85546875" style="3" hidden="1"/>
    <col min="527" max="527" width="3.140625" style="3" hidden="1"/>
    <col min="528" max="528" width="10.42578125" style="3" hidden="1"/>
    <col min="529" max="768" width="9.140625" style="3" hidden="1"/>
    <col min="769" max="769" width="3.85546875" style="3" hidden="1"/>
    <col min="770" max="770" width="21.140625" style="3" hidden="1"/>
    <col min="771" max="771" width="8.140625" style="3" hidden="1"/>
    <col min="772" max="772" width="3.7109375" style="3" hidden="1"/>
    <col min="773" max="773" width="1.7109375" style="3" hidden="1"/>
    <col min="774" max="774" width="4.28515625" style="3" hidden="1"/>
    <col min="775" max="775" width="3.140625" style="3" hidden="1"/>
    <col min="776" max="776" width="9.28515625" style="3" hidden="1"/>
    <col min="777" max="777" width="2.7109375" style="3" hidden="1"/>
    <col min="778" max="778" width="6.42578125" style="3" hidden="1"/>
    <col min="779" max="779" width="3.140625" style="3" hidden="1"/>
    <col min="780" max="780" width="6.7109375" style="3" hidden="1"/>
    <col min="781" max="781" width="2.7109375" style="3" hidden="1"/>
    <col min="782" max="782" width="9.85546875" style="3" hidden="1"/>
    <col min="783" max="783" width="3.140625" style="3" hidden="1"/>
    <col min="784" max="784" width="10.42578125" style="3" hidden="1"/>
    <col min="785" max="1024" width="9.140625" style="3" hidden="1"/>
    <col min="1025" max="1025" width="3.85546875" style="3" hidden="1"/>
    <col min="1026" max="1026" width="21.140625" style="3" hidden="1"/>
    <col min="1027" max="1027" width="8.140625" style="3" hidden="1"/>
    <col min="1028" max="1028" width="3.7109375" style="3" hidden="1"/>
    <col min="1029" max="1029" width="1.7109375" style="3" hidden="1"/>
    <col min="1030" max="1030" width="4.28515625" style="3" hidden="1"/>
    <col min="1031" max="1031" width="3.140625" style="3" hidden="1"/>
    <col min="1032" max="1032" width="9.28515625" style="3" hidden="1"/>
    <col min="1033" max="1033" width="2.7109375" style="3" hidden="1"/>
    <col min="1034" max="1034" width="6.42578125" style="3" hidden="1"/>
    <col min="1035" max="1035" width="3.140625" style="3" hidden="1"/>
    <col min="1036" max="1036" width="6.7109375" style="3" hidden="1"/>
    <col min="1037" max="1037" width="2.7109375" style="3" hidden="1"/>
    <col min="1038" max="1038" width="9.85546875" style="3" hidden="1"/>
    <col min="1039" max="1039" width="3.140625" style="3" hidden="1"/>
    <col min="1040" max="1040" width="10.42578125" style="3" hidden="1"/>
    <col min="1041" max="1280" width="9.140625" style="3" hidden="1"/>
    <col min="1281" max="1281" width="3.85546875" style="3" hidden="1"/>
    <col min="1282" max="1282" width="21.140625" style="3" hidden="1"/>
    <col min="1283" max="1283" width="8.140625" style="3" hidden="1"/>
    <col min="1284" max="1284" width="3.7109375" style="3" hidden="1"/>
    <col min="1285" max="1285" width="1.7109375" style="3" hidden="1"/>
    <col min="1286" max="1286" width="4.28515625" style="3" hidden="1"/>
    <col min="1287" max="1287" width="3.140625" style="3" hidden="1"/>
    <col min="1288" max="1288" width="9.28515625" style="3" hidden="1"/>
    <col min="1289" max="1289" width="2.7109375" style="3" hidden="1"/>
    <col min="1290" max="1290" width="6.42578125" style="3" hidden="1"/>
    <col min="1291" max="1291" width="3.140625" style="3" hidden="1"/>
    <col min="1292" max="1292" width="6.7109375" style="3" hidden="1"/>
    <col min="1293" max="1293" width="2.7109375" style="3" hidden="1"/>
    <col min="1294" max="1294" width="9.85546875" style="3" hidden="1"/>
    <col min="1295" max="1295" width="3.140625" style="3" hidden="1"/>
    <col min="1296" max="1296" width="10.42578125" style="3" hidden="1"/>
    <col min="1297" max="1536" width="9.140625" style="3" hidden="1"/>
    <col min="1537" max="1537" width="3.85546875" style="3" hidden="1"/>
    <col min="1538" max="1538" width="21.140625" style="3" hidden="1"/>
    <col min="1539" max="1539" width="8.140625" style="3" hidden="1"/>
    <col min="1540" max="1540" width="3.7109375" style="3" hidden="1"/>
    <col min="1541" max="1541" width="1.7109375" style="3" hidden="1"/>
    <col min="1542" max="1542" width="4.28515625" style="3" hidden="1"/>
    <col min="1543" max="1543" width="3.140625" style="3" hidden="1"/>
    <col min="1544" max="1544" width="9.28515625" style="3" hidden="1"/>
    <col min="1545" max="1545" width="2.7109375" style="3" hidden="1"/>
    <col min="1546" max="1546" width="6.42578125" style="3" hidden="1"/>
    <col min="1547" max="1547" width="3.140625" style="3" hidden="1"/>
    <col min="1548" max="1548" width="6.7109375" style="3" hidden="1"/>
    <col min="1549" max="1549" width="2.7109375" style="3" hidden="1"/>
    <col min="1550" max="1550" width="9.85546875" style="3" hidden="1"/>
    <col min="1551" max="1551" width="3.140625" style="3" hidden="1"/>
    <col min="1552" max="1552" width="10.42578125" style="3" hidden="1"/>
    <col min="1553" max="1792" width="9.140625" style="3" hidden="1"/>
    <col min="1793" max="1793" width="3.85546875" style="3" hidden="1"/>
    <col min="1794" max="1794" width="21.140625" style="3" hidden="1"/>
    <col min="1795" max="1795" width="8.140625" style="3" hidden="1"/>
    <col min="1796" max="1796" width="3.7109375" style="3" hidden="1"/>
    <col min="1797" max="1797" width="1.7109375" style="3" hidden="1"/>
    <col min="1798" max="1798" width="4.28515625" style="3" hidden="1"/>
    <col min="1799" max="1799" width="3.140625" style="3" hidden="1"/>
    <col min="1800" max="1800" width="9.28515625" style="3" hidden="1"/>
    <col min="1801" max="1801" width="2.7109375" style="3" hidden="1"/>
    <col min="1802" max="1802" width="6.42578125" style="3" hidden="1"/>
    <col min="1803" max="1803" width="3.140625" style="3" hidden="1"/>
    <col min="1804" max="1804" width="6.7109375" style="3" hidden="1"/>
    <col min="1805" max="1805" width="2.7109375" style="3" hidden="1"/>
    <col min="1806" max="1806" width="9.85546875" style="3" hidden="1"/>
    <col min="1807" max="1807" width="3.140625" style="3" hidden="1"/>
    <col min="1808" max="1808" width="10.42578125" style="3" hidden="1"/>
    <col min="1809" max="2048" width="9.140625" style="3" hidden="1"/>
    <col min="2049" max="2049" width="3.85546875" style="3" hidden="1"/>
    <col min="2050" max="2050" width="21.140625" style="3" hidden="1"/>
    <col min="2051" max="2051" width="8.140625" style="3" hidden="1"/>
    <col min="2052" max="2052" width="3.7109375" style="3" hidden="1"/>
    <col min="2053" max="2053" width="1.7109375" style="3" hidden="1"/>
    <col min="2054" max="2054" width="4.28515625" style="3" hidden="1"/>
    <col min="2055" max="2055" width="3.140625" style="3" hidden="1"/>
    <col min="2056" max="2056" width="9.28515625" style="3" hidden="1"/>
    <col min="2057" max="2057" width="2.7109375" style="3" hidden="1"/>
    <col min="2058" max="2058" width="6.42578125" style="3" hidden="1"/>
    <col min="2059" max="2059" width="3.140625" style="3" hidden="1"/>
    <col min="2060" max="2060" width="6.7109375" style="3" hidden="1"/>
    <col min="2061" max="2061" width="2.7109375" style="3" hidden="1"/>
    <col min="2062" max="2062" width="9.85546875" style="3" hidden="1"/>
    <col min="2063" max="2063" width="3.140625" style="3" hidden="1"/>
    <col min="2064" max="2064" width="10.42578125" style="3" hidden="1"/>
    <col min="2065" max="2304" width="9.140625" style="3" hidden="1"/>
    <col min="2305" max="2305" width="3.85546875" style="3" hidden="1"/>
    <col min="2306" max="2306" width="21.140625" style="3" hidden="1"/>
    <col min="2307" max="2307" width="8.140625" style="3" hidden="1"/>
    <col min="2308" max="2308" width="3.7109375" style="3" hidden="1"/>
    <col min="2309" max="2309" width="1.7109375" style="3" hidden="1"/>
    <col min="2310" max="2310" width="4.28515625" style="3" hidden="1"/>
    <col min="2311" max="2311" width="3.140625" style="3" hidden="1"/>
    <col min="2312" max="2312" width="9.28515625" style="3" hidden="1"/>
    <col min="2313" max="2313" width="2.7109375" style="3" hidden="1"/>
    <col min="2314" max="2314" width="6.42578125" style="3" hidden="1"/>
    <col min="2315" max="2315" width="3.140625" style="3" hidden="1"/>
    <col min="2316" max="2316" width="6.7109375" style="3" hidden="1"/>
    <col min="2317" max="2317" width="2.7109375" style="3" hidden="1"/>
    <col min="2318" max="2318" width="9.85546875" style="3" hidden="1"/>
    <col min="2319" max="2319" width="3.140625" style="3" hidden="1"/>
    <col min="2320" max="2320" width="10.42578125" style="3" hidden="1"/>
    <col min="2321" max="2560" width="9.140625" style="3" hidden="1"/>
    <col min="2561" max="2561" width="3.85546875" style="3" hidden="1"/>
    <col min="2562" max="2562" width="21.140625" style="3" hidden="1"/>
    <col min="2563" max="2563" width="8.140625" style="3" hidden="1"/>
    <col min="2564" max="2564" width="3.7109375" style="3" hidden="1"/>
    <col min="2565" max="2565" width="1.7109375" style="3" hidden="1"/>
    <col min="2566" max="2566" width="4.28515625" style="3" hidden="1"/>
    <col min="2567" max="2567" width="3.140625" style="3" hidden="1"/>
    <col min="2568" max="2568" width="9.28515625" style="3" hidden="1"/>
    <col min="2569" max="2569" width="2.7109375" style="3" hidden="1"/>
    <col min="2570" max="2570" width="6.42578125" style="3" hidden="1"/>
    <col min="2571" max="2571" width="3.140625" style="3" hidden="1"/>
    <col min="2572" max="2572" width="6.7109375" style="3" hidden="1"/>
    <col min="2573" max="2573" width="2.7109375" style="3" hidden="1"/>
    <col min="2574" max="2574" width="9.85546875" style="3" hidden="1"/>
    <col min="2575" max="2575" width="3.140625" style="3" hidden="1"/>
    <col min="2576" max="2576" width="10.42578125" style="3" hidden="1"/>
    <col min="2577" max="2816" width="9.140625" style="3" hidden="1"/>
    <col min="2817" max="2817" width="3.85546875" style="3" hidden="1"/>
    <col min="2818" max="2818" width="21.140625" style="3" hidden="1"/>
    <col min="2819" max="2819" width="8.140625" style="3" hidden="1"/>
    <col min="2820" max="2820" width="3.7109375" style="3" hidden="1"/>
    <col min="2821" max="2821" width="1.7109375" style="3" hidden="1"/>
    <col min="2822" max="2822" width="4.28515625" style="3" hidden="1"/>
    <col min="2823" max="2823" width="3.140625" style="3" hidden="1"/>
    <col min="2824" max="2824" width="9.28515625" style="3" hidden="1"/>
    <col min="2825" max="2825" width="2.7109375" style="3" hidden="1"/>
    <col min="2826" max="2826" width="6.42578125" style="3" hidden="1"/>
    <col min="2827" max="2827" width="3.140625" style="3" hidden="1"/>
    <col min="2828" max="2828" width="6.7109375" style="3" hidden="1"/>
    <col min="2829" max="2829" width="2.7109375" style="3" hidden="1"/>
    <col min="2830" max="2830" width="9.85546875" style="3" hidden="1"/>
    <col min="2831" max="2831" width="3.140625" style="3" hidden="1"/>
    <col min="2832" max="2832" width="10.42578125" style="3" hidden="1"/>
    <col min="2833" max="3072" width="9.140625" style="3" hidden="1"/>
    <col min="3073" max="3073" width="3.85546875" style="3" hidden="1"/>
    <col min="3074" max="3074" width="21.140625" style="3" hidden="1"/>
    <col min="3075" max="3075" width="8.140625" style="3" hidden="1"/>
    <col min="3076" max="3076" width="3.7109375" style="3" hidden="1"/>
    <col min="3077" max="3077" width="1.7109375" style="3" hidden="1"/>
    <col min="3078" max="3078" width="4.28515625" style="3" hidden="1"/>
    <col min="3079" max="3079" width="3.140625" style="3" hidden="1"/>
    <col min="3080" max="3080" width="9.28515625" style="3" hidden="1"/>
    <col min="3081" max="3081" width="2.7109375" style="3" hidden="1"/>
    <col min="3082" max="3082" width="6.42578125" style="3" hidden="1"/>
    <col min="3083" max="3083" width="3.140625" style="3" hidden="1"/>
    <col min="3084" max="3084" width="6.7109375" style="3" hidden="1"/>
    <col min="3085" max="3085" width="2.7109375" style="3" hidden="1"/>
    <col min="3086" max="3086" width="9.85546875" style="3" hidden="1"/>
    <col min="3087" max="3087" width="3.140625" style="3" hidden="1"/>
    <col min="3088" max="3088" width="10.42578125" style="3" hidden="1"/>
    <col min="3089" max="3328" width="9.140625" style="3" hidden="1"/>
    <col min="3329" max="3329" width="3.85546875" style="3" hidden="1"/>
    <col min="3330" max="3330" width="21.140625" style="3" hidden="1"/>
    <col min="3331" max="3331" width="8.140625" style="3" hidden="1"/>
    <col min="3332" max="3332" width="3.7109375" style="3" hidden="1"/>
    <col min="3333" max="3333" width="1.7109375" style="3" hidden="1"/>
    <col min="3334" max="3334" width="4.28515625" style="3" hidden="1"/>
    <col min="3335" max="3335" width="3.140625" style="3" hidden="1"/>
    <col min="3336" max="3336" width="9.28515625" style="3" hidden="1"/>
    <col min="3337" max="3337" width="2.7109375" style="3" hidden="1"/>
    <col min="3338" max="3338" width="6.42578125" style="3" hidden="1"/>
    <col min="3339" max="3339" width="3.140625" style="3" hidden="1"/>
    <col min="3340" max="3340" width="6.7109375" style="3" hidden="1"/>
    <col min="3341" max="3341" width="2.7109375" style="3" hidden="1"/>
    <col min="3342" max="3342" width="9.85546875" style="3" hidden="1"/>
    <col min="3343" max="3343" width="3.140625" style="3" hidden="1"/>
    <col min="3344" max="3344" width="10.42578125" style="3" hidden="1"/>
    <col min="3345" max="3584" width="9.140625" style="3" hidden="1"/>
    <col min="3585" max="3585" width="3.85546875" style="3" hidden="1"/>
    <col min="3586" max="3586" width="21.140625" style="3" hidden="1"/>
    <col min="3587" max="3587" width="8.140625" style="3" hidden="1"/>
    <col min="3588" max="3588" width="3.7109375" style="3" hidden="1"/>
    <col min="3589" max="3589" width="1.7109375" style="3" hidden="1"/>
    <col min="3590" max="3590" width="4.28515625" style="3" hidden="1"/>
    <col min="3591" max="3591" width="3.140625" style="3" hidden="1"/>
    <col min="3592" max="3592" width="9.28515625" style="3" hidden="1"/>
    <col min="3593" max="3593" width="2.7109375" style="3" hidden="1"/>
    <col min="3594" max="3594" width="6.42578125" style="3" hidden="1"/>
    <col min="3595" max="3595" width="3.140625" style="3" hidden="1"/>
    <col min="3596" max="3596" width="6.7109375" style="3" hidden="1"/>
    <col min="3597" max="3597" width="2.7109375" style="3" hidden="1"/>
    <col min="3598" max="3598" width="9.85546875" style="3" hidden="1"/>
    <col min="3599" max="3599" width="3.140625" style="3" hidden="1"/>
    <col min="3600" max="3600" width="10.42578125" style="3" hidden="1"/>
    <col min="3601" max="3840" width="9.140625" style="3" hidden="1"/>
    <col min="3841" max="3841" width="3.85546875" style="3" hidden="1"/>
    <col min="3842" max="3842" width="21.140625" style="3" hidden="1"/>
    <col min="3843" max="3843" width="8.140625" style="3" hidden="1"/>
    <col min="3844" max="3844" width="3.7109375" style="3" hidden="1"/>
    <col min="3845" max="3845" width="1.7109375" style="3" hidden="1"/>
    <col min="3846" max="3846" width="4.28515625" style="3" hidden="1"/>
    <col min="3847" max="3847" width="3.140625" style="3" hidden="1"/>
    <col min="3848" max="3848" width="9.28515625" style="3" hidden="1"/>
    <col min="3849" max="3849" width="2.7109375" style="3" hidden="1"/>
    <col min="3850" max="3850" width="6.42578125" style="3" hidden="1"/>
    <col min="3851" max="3851" width="3.140625" style="3" hidden="1"/>
    <col min="3852" max="3852" width="6.7109375" style="3" hidden="1"/>
    <col min="3853" max="3853" width="2.7109375" style="3" hidden="1"/>
    <col min="3854" max="3854" width="9.85546875" style="3" hidden="1"/>
    <col min="3855" max="3855" width="3.140625" style="3" hidden="1"/>
    <col min="3856" max="3856" width="10.42578125" style="3" hidden="1"/>
    <col min="3857" max="4096" width="9.140625" style="3" hidden="1"/>
    <col min="4097" max="4097" width="3.85546875" style="3" hidden="1"/>
    <col min="4098" max="4098" width="21.140625" style="3" hidden="1"/>
    <col min="4099" max="4099" width="8.140625" style="3" hidden="1"/>
    <col min="4100" max="4100" width="3.7109375" style="3" hidden="1"/>
    <col min="4101" max="4101" width="1.7109375" style="3" hidden="1"/>
    <col min="4102" max="4102" width="4.28515625" style="3" hidden="1"/>
    <col min="4103" max="4103" width="3.140625" style="3" hidden="1"/>
    <col min="4104" max="4104" width="9.28515625" style="3" hidden="1"/>
    <col min="4105" max="4105" width="2.7109375" style="3" hidden="1"/>
    <col min="4106" max="4106" width="6.42578125" style="3" hidden="1"/>
    <col min="4107" max="4107" width="3.140625" style="3" hidden="1"/>
    <col min="4108" max="4108" width="6.7109375" style="3" hidden="1"/>
    <col min="4109" max="4109" width="2.7109375" style="3" hidden="1"/>
    <col min="4110" max="4110" width="9.85546875" style="3" hidden="1"/>
    <col min="4111" max="4111" width="3.140625" style="3" hidden="1"/>
    <col min="4112" max="4112" width="10.42578125" style="3" hidden="1"/>
    <col min="4113" max="4352" width="9.140625" style="3" hidden="1"/>
    <col min="4353" max="4353" width="3.85546875" style="3" hidden="1"/>
    <col min="4354" max="4354" width="21.140625" style="3" hidden="1"/>
    <col min="4355" max="4355" width="8.140625" style="3" hidden="1"/>
    <col min="4356" max="4356" width="3.7109375" style="3" hidden="1"/>
    <col min="4357" max="4357" width="1.7109375" style="3" hidden="1"/>
    <col min="4358" max="4358" width="4.28515625" style="3" hidden="1"/>
    <col min="4359" max="4359" width="3.140625" style="3" hidden="1"/>
    <col min="4360" max="4360" width="9.28515625" style="3" hidden="1"/>
    <col min="4361" max="4361" width="2.7109375" style="3" hidden="1"/>
    <col min="4362" max="4362" width="6.42578125" style="3" hidden="1"/>
    <col min="4363" max="4363" width="3.140625" style="3" hidden="1"/>
    <col min="4364" max="4364" width="6.7109375" style="3" hidden="1"/>
    <col min="4365" max="4365" width="2.7109375" style="3" hidden="1"/>
    <col min="4366" max="4366" width="9.85546875" style="3" hidden="1"/>
    <col min="4367" max="4367" width="3.140625" style="3" hidden="1"/>
    <col min="4368" max="4368" width="10.42578125" style="3" hidden="1"/>
    <col min="4369" max="4608" width="9.140625" style="3" hidden="1"/>
    <col min="4609" max="4609" width="3.85546875" style="3" hidden="1"/>
    <col min="4610" max="4610" width="21.140625" style="3" hidden="1"/>
    <col min="4611" max="4611" width="8.140625" style="3" hidden="1"/>
    <col min="4612" max="4612" width="3.7109375" style="3" hidden="1"/>
    <col min="4613" max="4613" width="1.7109375" style="3" hidden="1"/>
    <col min="4614" max="4614" width="4.28515625" style="3" hidden="1"/>
    <col min="4615" max="4615" width="3.140625" style="3" hidden="1"/>
    <col min="4616" max="4616" width="9.28515625" style="3" hidden="1"/>
    <col min="4617" max="4617" width="2.7109375" style="3" hidden="1"/>
    <col min="4618" max="4618" width="6.42578125" style="3" hidden="1"/>
    <col min="4619" max="4619" width="3.140625" style="3" hidden="1"/>
    <col min="4620" max="4620" width="6.7109375" style="3" hidden="1"/>
    <col min="4621" max="4621" width="2.7109375" style="3" hidden="1"/>
    <col min="4622" max="4622" width="9.85546875" style="3" hidden="1"/>
    <col min="4623" max="4623" width="3.140625" style="3" hidden="1"/>
    <col min="4624" max="4624" width="10.42578125" style="3" hidden="1"/>
    <col min="4625" max="4864" width="9.140625" style="3" hidden="1"/>
    <col min="4865" max="4865" width="3.85546875" style="3" hidden="1"/>
    <col min="4866" max="4866" width="21.140625" style="3" hidden="1"/>
    <col min="4867" max="4867" width="8.140625" style="3" hidden="1"/>
    <col min="4868" max="4868" width="3.7109375" style="3" hidden="1"/>
    <col min="4869" max="4869" width="1.7109375" style="3" hidden="1"/>
    <col min="4870" max="4870" width="4.28515625" style="3" hidden="1"/>
    <col min="4871" max="4871" width="3.140625" style="3" hidden="1"/>
    <col min="4872" max="4872" width="9.28515625" style="3" hidden="1"/>
    <col min="4873" max="4873" width="2.7109375" style="3" hidden="1"/>
    <col min="4874" max="4874" width="6.42578125" style="3" hidden="1"/>
    <col min="4875" max="4875" width="3.140625" style="3" hidden="1"/>
    <col min="4876" max="4876" width="6.7109375" style="3" hidden="1"/>
    <col min="4877" max="4877" width="2.7109375" style="3" hidden="1"/>
    <col min="4878" max="4878" width="9.85546875" style="3" hidden="1"/>
    <col min="4879" max="4879" width="3.140625" style="3" hidden="1"/>
    <col min="4880" max="4880" width="10.42578125" style="3" hidden="1"/>
    <col min="4881" max="5120" width="9.140625" style="3" hidden="1"/>
    <col min="5121" max="5121" width="3.85546875" style="3" hidden="1"/>
    <col min="5122" max="5122" width="21.140625" style="3" hidden="1"/>
    <col min="5123" max="5123" width="8.140625" style="3" hidden="1"/>
    <col min="5124" max="5124" width="3.7109375" style="3" hidden="1"/>
    <col min="5125" max="5125" width="1.7109375" style="3" hidden="1"/>
    <col min="5126" max="5126" width="4.28515625" style="3" hidden="1"/>
    <col min="5127" max="5127" width="3.140625" style="3" hidden="1"/>
    <col min="5128" max="5128" width="9.28515625" style="3" hidden="1"/>
    <col min="5129" max="5129" width="2.7109375" style="3" hidden="1"/>
    <col min="5130" max="5130" width="6.42578125" style="3" hidden="1"/>
    <col min="5131" max="5131" width="3.140625" style="3" hidden="1"/>
    <col min="5132" max="5132" width="6.7109375" style="3" hidden="1"/>
    <col min="5133" max="5133" width="2.7109375" style="3" hidden="1"/>
    <col min="5134" max="5134" width="9.85546875" style="3" hidden="1"/>
    <col min="5135" max="5135" width="3.140625" style="3" hidden="1"/>
    <col min="5136" max="5136" width="10.42578125" style="3" hidden="1"/>
    <col min="5137" max="5376" width="9.140625" style="3" hidden="1"/>
    <col min="5377" max="5377" width="3.85546875" style="3" hidden="1"/>
    <col min="5378" max="5378" width="21.140625" style="3" hidden="1"/>
    <col min="5379" max="5379" width="8.140625" style="3" hidden="1"/>
    <col min="5380" max="5380" width="3.7109375" style="3" hidden="1"/>
    <col min="5381" max="5381" width="1.7109375" style="3" hidden="1"/>
    <col min="5382" max="5382" width="4.28515625" style="3" hidden="1"/>
    <col min="5383" max="5383" width="3.140625" style="3" hidden="1"/>
    <col min="5384" max="5384" width="9.28515625" style="3" hidden="1"/>
    <col min="5385" max="5385" width="2.7109375" style="3" hidden="1"/>
    <col min="5386" max="5386" width="6.42578125" style="3" hidden="1"/>
    <col min="5387" max="5387" width="3.140625" style="3" hidden="1"/>
    <col min="5388" max="5388" width="6.7109375" style="3" hidden="1"/>
    <col min="5389" max="5389" width="2.7109375" style="3" hidden="1"/>
    <col min="5390" max="5390" width="9.85546875" style="3" hidden="1"/>
    <col min="5391" max="5391" width="3.140625" style="3" hidden="1"/>
    <col min="5392" max="5392" width="10.42578125" style="3" hidden="1"/>
    <col min="5393" max="5632" width="9.140625" style="3" hidden="1"/>
    <col min="5633" max="5633" width="3.85546875" style="3" hidden="1"/>
    <col min="5634" max="5634" width="21.140625" style="3" hidden="1"/>
    <col min="5635" max="5635" width="8.140625" style="3" hidden="1"/>
    <col min="5636" max="5636" width="3.7109375" style="3" hidden="1"/>
    <col min="5637" max="5637" width="1.7109375" style="3" hidden="1"/>
    <col min="5638" max="5638" width="4.28515625" style="3" hidden="1"/>
    <col min="5639" max="5639" width="3.140625" style="3" hidden="1"/>
    <col min="5640" max="5640" width="9.28515625" style="3" hidden="1"/>
    <col min="5641" max="5641" width="2.7109375" style="3" hidden="1"/>
    <col min="5642" max="5642" width="6.42578125" style="3" hidden="1"/>
    <col min="5643" max="5643" width="3.140625" style="3" hidden="1"/>
    <col min="5644" max="5644" width="6.7109375" style="3" hidden="1"/>
    <col min="5645" max="5645" width="2.7109375" style="3" hidden="1"/>
    <col min="5646" max="5646" width="9.85546875" style="3" hidden="1"/>
    <col min="5647" max="5647" width="3.140625" style="3" hidden="1"/>
    <col min="5648" max="5648" width="10.42578125" style="3" hidden="1"/>
    <col min="5649" max="5888" width="9.140625" style="3" hidden="1"/>
    <col min="5889" max="5889" width="3.85546875" style="3" hidden="1"/>
    <col min="5890" max="5890" width="21.140625" style="3" hidden="1"/>
    <col min="5891" max="5891" width="8.140625" style="3" hidden="1"/>
    <col min="5892" max="5892" width="3.7109375" style="3" hidden="1"/>
    <col min="5893" max="5893" width="1.7109375" style="3" hidden="1"/>
    <col min="5894" max="5894" width="4.28515625" style="3" hidden="1"/>
    <col min="5895" max="5895" width="3.140625" style="3" hidden="1"/>
    <col min="5896" max="5896" width="9.28515625" style="3" hidden="1"/>
    <col min="5897" max="5897" width="2.7109375" style="3" hidden="1"/>
    <col min="5898" max="5898" width="6.42578125" style="3" hidden="1"/>
    <col min="5899" max="5899" width="3.140625" style="3" hidden="1"/>
    <col min="5900" max="5900" width="6.7109375" style="3" hidden="1"/>
    <col min="5901" max="5901" width="2.7109375" style="3" hidden="1"/>
    <col min="5902" max="5902" width="9.85546875" style="3" hidden="1"/>
    <col min="5903" max="5903" width="3.140625" style="3" hidden="1"/>
    <col min="5904" max="5904" width="10.42578125" style="3" hidden="1"/>
    <col min="5905" max="6144" width="9.140625" style="3" hidden="1"/>
    <col min="6145" max="6145" width="3.85546875" style="3" hidden="1"/>
    <col min="6146" max="6146" width="21.140625" style="3" hidden="1"/>
    <col min="6147" max="6147" width="8.140625" style="3" hidden="1"/>
    <col min="6148" max="6148" width="3.7109375" style="3" hidden="1"/>
    <col min="6149" max="6149" width="1.7109375" style="3" hidden="1"/>
    <col min="6150" max="6150" width="4.28515625" style="3" hidden="1"/>
    <col min="6151" max="6151" width="3.140625" style="3" hidden="1"/>
    <col min="6152" max="6152" width="9.28515625" style="3" hidden="1"/>
    <col min="6153" max="6153" width="2.7109375" style="3" hidden="1"/>
    <col min="6154" max="6154" width="6.42578125" style="3" hidden="1"/>
    <col min="6155" max="6155" width="3.140625" style="3" hidden="1"/>
    <col min="6156" max="6156" width="6.7109375" style="3" hidden="1"/>
    <col min="6157" max="6157" width="2.7109375" style="3" hidden="1"/>
    <col min="6158" max="6158" width="9.85546875" style="3" hidden="1"/>
    <col min="6159" max="6159" width="3.140625" style="3" hidden="1"/>
    <col min="6160" max="6160" width="10.42578125" style="3" hidden="1"/>
    <col min="6161" max="6400" width="9.140625" style="3" hidden="1"/>
    <col min="6401" max="6401" width="3.85546875" style="3" hidden="1"/>
    <col min="6402" max="6402" width="21.140625" style="3" hidden="1"/>
    <col min="6403" max="6403" width="8.140625" style="3" hidden="1"/>
    <col min="6404" max="6404" width="3.7109375" style="3" hidden="1"/>
    <col min="6405" max="6405" width="1.7109375" style="3" hidden="1"/>
    <col min="6406" max="6406" width="4.28515625" style="3" hidden="1"/>
    <col min="6407" max="6407" width="3.140625" style="3" hidden="1"/>
    <col min="6408" max="6408" width="9.28515625" style="3" hidden="1"/>
    <col min="6409" max="6409" width="2.7109375" style="3" hidden="1"/>
    <col min="6410" max="6410" width="6.42578125" style="3" hidden="1"/>
    <col min="6411" max="6411" width="3.140625" style="3" hidden="1"/>
    <col min="6412" max="6412" width="6.7109375" style="3" hidden="1"/>
    <col min="6413" max="6413" width="2.7109375" style="3" hidden="1"/>
    <col min="6414" max="6414" width="9.85546875" style="3" hidden="1"/>
    <col min="6415" max="6415" width="3.140625" style="3" hidden="1"/>
    <col min="6416" max="6416" width="10.42578125" style="3" hidden="1"/>
    <col min="6417" max="6656" width="9.140625" style="3" hidden="1"/>
    <col min="6657" max="6657" width="3.85546875" style="3" hidden="1"/>
    <col min="6658" max="6658" width="21.140625" style="3" hidden="1"/>
    <col min="6659" max="6659" width="8.140625" style="3" hidden="1"/>
    <col min="6660" max="6660" width="3.7109375" style="3" hidden="1"/>
    <col min="6661" max="6661" width="1.7109375" style="3" hidden="1"/>
    <col min="6662" max="6662" width="4.28515625" style="3" hidden="1"/>
    <col min="6663" max="6663" width="3.140625" style="3" hidden="1"/>
    <col min="6664" max="6664" width="9.28515625" style="3" hidden="1"/>
    <col min="6665" max="6665" width="2.7109375" style="3" hidden="1"/>
    <col min="6666" max="6666" width="6.42578125" style="3" hidden="1"/>
    <col min="6667" max="6667" width="3.140625" style="3" hidden="1"/>
    <col min="6668" max="6668" width="6.7109375" style="3" hidden="1"/>
    <col min="6669" max="6669" width="2.7109375" style="3" hidden="1"/>
    <col min="6670" max="6670" width="9.85546875" style="3" hidden="1"/>
    <col min="6671" max="6671" width="3.140625" style="3" hidden="1"/>
    <col min="6672" max="6672" width="10.42578125" style="3" hidden="1"/>
    <col min="6673" max="6912" width="9.140625" style="3" hidden="1"/>
    <col min="6913" max="6913" width="3.85546875" style="3" hidden="1"/>
    <col min="6914" max="6914" width="21.140625" style="3" hidden="1"/>
    <col min="6915" max="6915" width="8.140625" style="3" hidden="1"/>
    <col min="6916" max="6916" width="3.7109375" style="3" hidden="1"/>
    <col min="6917" max="6917" width="1.7109375" style="3" hidden="1"/>
    <col min="6918" max="6918" width="4.28515625" style="3" hidden="1"/>
    <col min="6919" max="6919" width="3.140625" style="3" hidden="1"/>
    <col min="6920" max="6920" width="9.28515625" style="3" hidden="1"/>
    <col min="6921" max="6921" width="2.7109375" style="3" hidden="1"/>
    <col min="6922" max="6922" width="6.42578125" style="3" hidden="1"/>
    <col min="6923" max="6923" width="3.140625" style="3" hidden="1"/>
    <col min="6924" max="6924" width="6.7109375" style="3" hidden="1"/>
    <col min="6925" max="6925" width="2.7109375" style="3" hidden="1"/>
    <col min="6926" max="6926" width="9.85546875" style="3" hidden="1"/>
    <col min="6927" max="6927" width="3.140625" style="3" hidden="1"/>
    <col min="6928" max="6928" width="10.42578125" style="3" hidden="1"/>
    <col min="6929" max="7168" width="9.140625" style="3" hidden="1"/>
    <col min="7169" max="7169" width="3.85546875" style="3" hidden="1"/>
    <col min="7170" max="7170" width="21.140625" style="3" hidden="1"/>
    <col min="7171" max="7171" width="8.140625" style="3" hidden="1"/>
    <col min="7172" max="7172" width="3.7109375" style="3" hidden="1"/>
    <col min="7173" max="7173" width="1.7109375" style="3" hidden="1"/>
    <col min="7174" max="7174" width="4.28515625" style="3" hidden="1"/>
    <col min="7175" max="7175" width="3.140625" style="3" hidden="1"/>
    <col min="7176" max="7176" width="9.28515625" style="3" hidden="1"/>
    <col min="7177" max="7177" width="2.7109375" style="3" hidden="1"/>
    <col min="7178" max="7178" width="6.42578125" style="3" hidden="1"/>
    <col min="7179" max="7179" width="3.140625" style="3" hidden="1"/>
    <col min="7180" max="7180" width="6.7109375" style="3" hidden="1"/>
    <col min="7181" max="7181" width="2.7109375" style="3" hidden="1"/>
    <col min="7182" max="7182" width="9.85546875" style="3" hidden="1"/>
    <col min="7183" max="7183" width="3.140625" style="3" hidden="1"/>
    <col min="7184" max="7184" width="10.42578125" style="3" hidden="1"/>
    <col min="7185" max="7424" width="9.140625" style="3" hidden="1"/>
    <col min="7425" max="7425" width="3.85546875" style="3" hidden="1"/>
    <col min="7426" max="7426" width="21.140625" style="3" hidden="1"/>
    <col min="7427" max="7427" width="8.140625" style="3" hidden="1"/>
    <col min="7428" max="7428" width="3.7109375" style="3" hidden="1"/>
    <col min="7429" max="7429" width="1.7109375" style="3" hidden="1"/>
    <col min="7430" max="7430" width="4.28515625" style="3" hidden="1"/>
    <col min="7431" max="7431" width="3.140625" style="3" hidden="1"/>
    <col min="7432" max="7432" width="9.28515625" style="3" hidden="1"/>
    <col min="7433" max="7433" width="2.7109375" style="3" hidden="1"/>
    <col min="7434" max="7434" width="6.42578125" style="3" hidden="1"/>
    <col min="7435" max="7435" width="3.140625" style="3" hidden="1"/>
    <col min="7436" max="7436" width="6.7109375" style="3" hidden="1"/>
    <col min="7437" max="7437" width="2.7109375" style="3" hidden="1"/>
    <col min="7438" max="7438" width="9.85546875" style="3" hidden="1"/>
    <col min="7439" max="7439" width="3.140625" style="3" hidden="1"/>
    <col min="7440" max="7440" width="10.42578125" style="3" hidden="1"/>
    <col min="7441" max="7680" width="9.140625" style="3" hidden="1"/>
    <col min="7681" max="7681" width="3.85546875" style="3" hidden="1"/>
    <col min="7682" max="7682" width="21.140625" style="3" hidden="1"/>
    <col min="7683" max="7683" width="8.140625" style="3" hidden="1"/>
    <col min="7684" max="7684" width="3.7109375" style="3" hidden="1"/>
    <col min="7685" max="7685" width="1.7109375" style="3" hidden="1"/>
    <col min="7686" max="7686" width="4.28515625" style="3" hidden="1"/>
    <col min="7687" max="7687" width="3.140625" style="3" hidden="1"/>
    <col min="7688" max="7688" width="9.28515625" style="3" hidden="1"/>
    <col min="7689" max="7689" width="2.7109375" style="3" hidden="1"/>
    <col min="7690" max="7690" width="6.42578125" style="3" hidden="1"/>
    <col min="7691" max="7691" width="3.140625" style="3" hidden="1"/>
    <col min="7692" max="7692" width="6.7109375" style="3" hidden="1"/>
    <col min="7693" max="7693" width="2.7109375" style="3" hidden="1"/>
    <col min="7694" max="7694" width="9.85546875" style="3" hidden="1"/>
    <col min="7695" max="7695" width="3.140625" style="3" hidden="1"/>
    <col min="7696" max="7696" width="10.42578125" style="3" hidden="1"/>
    <col min="7697" max="7936" width="9.140625" style="3" hidden="1"/>
    <col min="7937" max="7937" width="3.85546875" style="3" hidden="1"/>
    <col min="7938" max="7938" width="21.140625" style="3" hidden="1"/>
    <col min="7939" max="7939" width="8.140625" style="3" hidden="1"/>
    <col min="7940" max="7940" width="3.7109375" style="3" hidden="1"/>
    <col min="7941" max="7941" width="1.7109375" style="3" hidden="1"/>
    <col min="7942" max="7942" width="4.28515625" style="3" hidden="1"/>
    <col min="7943" max="7943" width="3.140625" style="3" hidden="1"/>
    <col min="7944" max="7944" width="9.28515625" style="3" hidden="1"/>
    <col min="7945" max="7945" width="2.7109375" style="3" hidden="1"/>
    <col min="7946" max="7946" width="6.42578125" style="3" hidden="1"/>
    <col min="7947" max="7947" width="3.140625" style="3" hidden="1"/>
    <col min="7948" max="7948" width="6.7109375" style="3" hidden="1"/>
    <col min="7949" max="7949" width="2.7109375" style="3" hidden="1"/>
    <col min="7950" max="7950" width="9.85546875" style="3" hidden="1"/>
    <col min="7951" max="7951" width="3.140625" style="3" hidden="1"/>
    <col min="7952" max="7952" width="10.42578125" style="3" hidden="1"/>
    <col min="7953" max="8192" width="9.140625" style="3" hidden="1"/>
    <col min="8193" max="8193" width="3.85546875" style="3" hidden="1"/>
    <col min="8194" max="8194" width="21.140625" style="3" hidden="1"/>
    <col min="8195" max="8195" width="8.140625" style="3" hidden="1"/>
    <col min="8196" max="8196" width="3.7109375" style="3" hidden="1"/>
    <col min="8197" max="8197" width="1.7109375" style="3" hidden="1"/>
    <col min="8198" max="8198" width="4.28515625" style="3" hidden="1"/>
    <col min="8199" max="8199" width="3.140625" style="3" hidden="1"/>
    <col min="8200" max="8200" width="9.28515625" style="3" hidden="1"/>
    <col min="8201" max="8201" width="2.7109375" style="3" hidden="1"/>
    <col min="8202" max="8202" width="6.42578125" style="3" hidden="1"/>
    <col min="8203" max="8203" width="3.140625" style="3" hidden="1"/>
    <col min="8204" max="8204" width="6.7109375" style="3" hidden="1"/>
    <col min="8205" max="8205" width="2.7109375" style="3" hidden="1"/>
    <col min="8206" max="8206" width="9.85546875" style="3" hidden="1"/>
    <col min="8207" max="8207" width="3.140625" style="3" hidden="1"/>
    <col min="8208" max="8208" width="10.42578125" style="3" hidden="1"/>
    <col min="8209" max="8448" width="9.140625" style="3" hidden="1"/>
    <col min="8449" max="8449" width="3.85546875" style="3" hidden="1"/>
    <col min="8450" max="8450" width="21.140625" style="3" hidden="1"/>
    <col min="8451" max="8451" width="8.140625" style="3" hidden="1"/>
    <col min="8452" max="8452" width="3.7109375" style="3" hidden="1"/>
    <col min="8453" max="8453" width="1.7109375" style="3" hidden="1"/>
    <col min="8454" max="8454" width="4.28515625" style="3" hidden="1"/>
    <col min="8455" max="8455" width="3.140625" style="3" hidden="1"/>
    <col min="8456" max="8456" width="9.28515625" style="3" hidden="1"/>
    <col min="8457" max="8457" width="2.7109375" style="3" hidden="1"/>
    <col min="8458" max="8458" width="6.42578125" style="3" hidden="1"/>
    <col min="8459" max="8459" width="3.140625" style="3" hidden="1"/>
    <col min="8460" max="8460" width="6.7109375" style="3" hidden="1"/>
    <col min="8461" max="8461" width="2.7109375" style="3" hidden="1"/>
    <col min="8462" max="8462" width="9.85546875" style="3" hidden="1"/>
    <col min="8463" max="8463" width="3.140625" style="3" hidden="1"/>
    <col min="8464" max="8464" width="10.42578125" style="3" hidden="1"/>
    <col min="8465" max="8704" width="9.140625" style="3" hidden="1"/>
    <col min="8705" max="8705" width="3.85546875" style="3" hidden="1"/>
    <col min="8706" max="8706" width="21.140625" style="3" hidden="1"/>
    <col min="8707" max="8707" width="8.140625" style="3" hidden="1"/>
    <col min="8708" max="8708" width="3.7109375" style="3" hidden="1"/>
    <col min="8709" max="8709" width="1.7109375" style="3" hidden="1"/>
    <col min="8710" max="8710" width="4.28515625" style="3" hidden="1"/>
    <col min="8711" max="8711" width="3.140625" style="3" hidden="1"/>
    <col min="8712" max="8712" width="9.28515625" style="3" hidden="1"/>
    <col min="8713" max="8713" width="2.7109375" style="3" hidden="1"/>
    <col min="8714" max="8714" width="6.42578125" style="3" hidden="1"/>
    <col min="8715" max="8715" width="3.140625" style="3" hidden="1"/>
    <col min="8716" max="8716" width="6.7109375" style="3" hidden="1"/>
    <col min="8717" max="8717" width="2.7109375" style="3" hidden="1"/>
    <col min="8718" max="8718" width="9.85546875" style="3" hidden="1"/>
    <col min="8719" max="8719" width="3.140625" style="3" hidden="1"/>
    <col min="8720" max="8720" width="10.42578125" style="3" hidden="1"/>
    <col min="8721" max="8960" width="9.140625" style="3" hidden="1"/>
    <col min="8961" max="8961" width="3.85546875" style="3" hidden="1"/>
    <col min="8962" max="8962" width="21.140625" style="3" hidden="1"/>
    <col min="8963" max="8963" width="8.140625" style="3" hidden="1"/>
    <col min="8964" max="8964" width="3.7109375" style="3" hidden="1"/>
    <col min="8965" max="8965" width="1.7109375" style="3" hidden="1"/>
    <col min="8966" max="8966" width="4.28515625" style="3" hidden="1"/>
    <col min="8967" max="8967" width="3.140625" style="3" hidden="1"/>
    <col min="8968" max="8968" width="9.28515625" style="3" hidden="1"/>
    <col min="8969" max="8969" width="2.7109375" style="3" hidden="1"/>
    <col min="8970" max="8970" width="6.42578125" style="3" hidden="1"/>
    <col min="8971" max="8971" width="3.140625" style="3" hidden="1"/>
    <col min="8972" max="8972" width="6.7109375" style="3" hidden="1"/>
    <col min="8973" max="8973" width="2.7109375" style="3" hidden="1"/>
    <col min="8974" max="8974" width="9.85546875" style="3" hidden="1"/>
    <col min="8975" max="8975" width="3.140625" style="3" hidden="1"/>
    <col min="8976" max="8976" width="10.42578125" style="3" hidden="1"/>
    <col min="8977" max="9216" width="9.140625" style="3" hidden="1"/>
    <col min="9217" max="9217" width="3.85546875" style="3" hidden="1"/>
    <col min="9218" max="9218" width="21.140625" style="3" hidden="1"/>
    <col min="9219" max="9219" width="8.140625" style="3" hidden="1"/>
    <col min="9220" max="9220" width="3.7109375" style="3" hidden="1"/>
    <col min="9221" max="9221" width="1.7109375" style="3" hidden="1"/>
    <col min="9222" max="9222" width="4.28515625" style="3" hidden="1"/>
    <col min="9223" max="9223" width="3.140625" style="3" hidden="1"/>
    <col min="9224" max="9224" width="9.28515625" style="3" hidden="1"/>
    <col min="9225" max="9225" width="2.7109375" style="3" hidden="1"/>
    <col min="9226" max="9226" width="6.42578125" style="3" hidden="1"/>
    <col min="9227" max="9227" width="3.140625" style="3" hidden="1"/>
    <col min="9228" max="9228" width="6.7109375" style="3" hidden="1"/>
    <col min="9229" max="9229" width="2.7109375" style="3" hidden="1"/>
    <col min="9230" max="9230" width="9.85546875" style="3" hidden="1"/>
    <col min="9231" max="9231" width="3.140625" style="3" hidden="1"/>
    <col min="9232" max="9232" width="10.42578125" style="3" hidden="1"/>
    <col min="9233" max="9472" width="9.140625" style="3" hidden="1"/>
    <col min="9473" max="9473" width="3.85546875" style="3" hidden="1"/>
    <col min="9474" max="9474" width="21.140625" style="3" hidden="1"/>
    <col min="9475" max="9475" width="8.140625" style="3" hidden="1"/>
    <col min="9476" max="9476" width="3.7109375" style="3" hidden="1"/>
    <col min="9477" max="9477" width="1.7109375" style="3" hidden="1"/>
    <col min="9478" max="9478" width="4.28515625" style="3" hidden="1"/>
    <col min="9479" max="9479" width="3.140625" style="3" hidden="1"/>
    <col min="9480" max="9480" width="9.28515625" style="3" hidden="1"/>
    <col min="9481" max="9481" width="2.7109375" style="3" hidden="1"/>
    <col min="9482" max="9482" width="6.42578125" style="3" hidden="1"/>
    <col min="9483" max="9483" width="3.140625" style="3" hidden="1"/>
    <col min="9484" max="9484" width="6.7109375" style="3" hidden="1"/>
    <col min="9485" max="9485" width="2.7109375" style="3" hidden="1"/>
    <col min="9486" max="9486" width="9.85546875" style="3" hidden="1"/>
    <col min="9487" max="9487" width="3.140625" style="3" hidden="1"/>
    <col min="9488" max="9488" width="10.42578125" style="3" hidden="1"/>
    <col min="9489" max="9728" width="9.140625" style="3" hidden="1"/>
    <col min="9729" max="9729" width="3.85546875" style="3" hidden="1"/>
    <col min="9730" max="9730" width="21.140625" style="3" hidden="1"/>
    <col min="9731" max="9731" width="8.140625" style="3" hidden="1"/>
    <col min="9732" max="9732" width="3.7109375" style="3" hidden="1"/>
    <col min="9733" max="9733" width="1.7109375" style="3" hidden="1"/>
    <col min="9734" max="9734" width="4.28515625" style="3" hidden="1"/>
    <col min="9735" max="9735" width="3.140625" style="3" hidden="1"/>
    <col min="9736" max="9736" width="9.28515625" style="3" hidden="1"/>
    <col min="9737" max="9737" width="2.7109375" style="3" hidden="1"/>
    <col min="9738" max="9738" width="6.42578125" style="3" hidden="1"/>
    <col min="9739" max="9739" width="3.140625" style="3" hidden="1"/>
    <col min="9740" max="9740" width="6.7109375" style="3" hidden="1"/>
    <col min="9741" max="9741" width="2.7109375" style="3" hidden="1"/>
    <col min="9742" max="9742" width="9.85546875" style="3" hidden="1"/>
    <col min="9743" max="9743" width="3.140625" style="3" hidden="1"/>
    <col min="9744" max="9744" width="10.42578125" style="3" hidden="1"/>
    <col min="9745" max="9984" width="9.140625" style="3" hidden="1"/>
    <col min="9985" max="9985" width="3.85546875" style="3" hidden="1"/>
    <col min="9986" max="9986" width="21.140625" style="3" hidden="1"/>
    <col min="9987" max="9987" width="8.140625" style="3" hidden="1"/>
    <col min="9988" max="9988" width="3.7109375" style="3" hidden="1"/>
    <col min="9989" max="9989" width="1.7109375" style="3" hidden="1"/>
    <col min="9990" max="9990" width="4.28515625" style="3" hidden="1"/>
    <col min="9991" max="9991" width="3.140625" style="3" hidden="1"/>
    <col min="9992" max="9992" width="9.28515625" style="3" hidden="1"/>
    <col min="9993" max="9993" width="2.7109375" style="3" hidden="1"/>
    <col min="9994" max="9994" width="6.42578125" style="3" hidden="1"/>
    <col min="9995" max="9995" width="3.140625" style="3" hidden="1"/>
    <col min="9996" max="9996" width="6.7109375" style="3" hidden="1"/>
    <col min="9997" max="9997" width="2.7109375" style="3" hidden="1"/>
    <col min="9998" max="9998" width="9.85546875" style="3" hidden="1"/>
    <col min="9999" max="9999" width="3.140625" style="3" hidden="1"/>
    <col min="10000" max="10000" width="10.42578125" style="3" hidden="1"/>
    <col min="10001" max="10240" width="9.140625" style="3" hidden="1"/>
    <col min="10241" max="10241" width="3.85546875" style="3" hidden="1"/>
    <col min="10242" max="10242" width="21.140625" style="3" hidden="1"/>
    <col min="10243" max="10243" width="8.140625" style="3" hidden="1"/>
    <col min="10244" max="10244" width="3.7109375" style="3" hidden="1"/>
    <col min="10245" max="10245" width="1.7109375" style="3" hidden="1"/>
    <col min="10246" max="10246" width="4.28515625" style="3" hidden="1"/>
    <col min="10247" max="10247" width="3.140625" style="3" hidden="1"/>
    <col min="10248" max="10248" width="9.28515625" style="3" hidden="1"/>
    <col min="10249" max="10249" width="2.7109375" style="3" hidden="1"/>
    <col min="10250" max="10250" width="6.42578125" style="3" hidden="1"/>
    <col min="10251" max="10251" width="3.140625" style="3" hidden="1"/>
    <col min="10252" max="10252" width="6.7109375" style="3" hidden="1"/>
    <col min="10253" max="10253" width="2.7109375" style="3" hidden="1"/>
    <col min="10254" max="10254" width="9.85546875" style="3" hidden="1"/>
    <col min="10255" max="10255" width="3.140625" style="3" hidden="1"/>
    <col min="10256" max="10256" width="10.42578125" style="3" hidden="1"/>
    <col min="10257" max="10496" width="9.140625" style="3" hidden="1"/>
    <col min="10497" max="10497" width="3.85546875" style="3" hidden="1"/>
    <col min="10498" max="10498" width="21.140625" style="3" hidden="1"/>
    <col min="10499" max="10499" width="8.140625" style="3" hidden="1"/>
    <col min="10500" max="10500" width="3.7109375" style="3" hidden="1"/>
    <col min="10501" max="10501" width="1.7109375" style="3" hidden="1"/>
    <col min="10502" max="10502" width="4.28515625" style="3" hidden="1"/>
    <col min="10503" max="10503" width="3.140625" style="3" hidden="1"/>
    <col min="10504" max="10504" width="9.28515625" style="3" hidden="1"/>
    <col min="10505" max="10505" width="2.7109375" style="3" hidden="1"/>
    <col min="10506" max="10506" width="6.42578125" style="3" hidden="1"/>
    <col min="10507" max="10507" width="3.140625" style="3" hidden="1"/>
    <col min="10508" max="10508" width="6.7109375" style="3" hidden="1"/>
    <col min="10509" max="10509" width="2.7109375" style="3" hidden="1"/>
    <col min="10510" max="10510" width="9.85546875" style="3" hidden="1"/>
    <col min="10511" max="10511" width="3.140625" style="3" hidden="1"/>
    <col min="10512" max="10512" width="10.42578125" style="3" hidden="1"/>
    <col min="10513" max="10752" width="9.140625" style="3" hidden="1"/>
    <col min="10753" max="10753" width="3.85546875" style="3" hidden="1"/>
    <col min="10754" max="10754" width="21.140625" style="3" hidden="1"/>
    <col min="10755" max="10755" width="8.140625" style="3" hidden="1"/>
    <col min="10756" max="10756" width="3.7109375" style="3" hidden="1"/>
    <col min="10757" max="10757" width="1.7109375" style="3" hidden="1"/>
    <col min="10758" max="10758" width="4.28515625" style="3" hidden="1"/>
    <col min="10759" max="10759" width="3.140625" style="3" hidden="1"/>
    <col min="10760" max="10760" width="9.28515625" style="3" hidden="1"/>
    <col min="10761" max="10761" width="2.7109375" style="3" hidden="1"/>
    <col min="10762" max="10762" width="6.42578125" style="3" hidden="1"/>
    <col min="10763" max="10763" width="3.140625" style="3" hidden="1"/>
    <col min="10764" max="10764" width="6.7109375" style="3" hidden="1"/>
    <col min="10765" max="10765" width="2.7109375" style="3" hidden="1"/>
    <col min="10766" max="10766" width="9.85546875" style="3" hidden="1"/>
    <col min="10767" max="10767" width="3.140625" style="3" hidden="1"/>
    <col min="10768" max="10768" width="10.42578125" style="3" hidden="1"/>
    <col min="10769" max="11008" width="9.140625" style="3" hidden="1"/>
    <col min="11009" max="11009" width="3.85546875" style="3" hidden="1"/>
    <col min="11010" max="11010" width="21.140625" style="3" hidden="1"/>
    <col min="11011" max="11011" width="8.140625" style="3" hidden="1"/>
    <col min="11012" max="11012" width="3.7109375" style="3" hidden="1"/>
    <col min="11013" max="11013" width="1.7109375" style="3" hidden="1"/>
    <col min="11014" max="11014" width="4.28515625" style="3" hidden="1"/>
    <col min="11015" max="11015" width="3.140625" style="3" hidden="1"/>
    <col min="11016" max="11016" width="9.28515625" style="3" hidden="1"/>
    <col min="11017" max="11017" width="2.7109375" style="3" hidden="1"/>
    <col min="11018" max="11018" width="6.42578125" style="3" hidden="1"/>
    <col min="11019" max="11019" width="3.140625" style="3" hidden="1"/>
    <col min="11020" max="11020" width="6.7109375" style="3" hidden="1"/>
    <col min="11021" max="11021" width="2.7109375" style="3" hidden="1"/>
    <col min="11022" max="11022" width="9.85546875" style="3" hidden="1"/>
    <col min="11023" max="11023" width="3.140625" style="3" hidden="1"/>
    <col min="11024" max="11024" width="10.42578125" style="3" hidden="1"/>
    <col min="11025" max="11264" width="9.140625" style="3" hidden="1"/>
    <col min="11265" max="11265" width="3.85546875" style="3" hidden="1"/>
    <col min="11266" max="11266" width="21.140625" style="3" hidden="1"/>
    <col min="11267" max="11267" width="8.140625" style="3" hidden="1"/>
    <col min="11268" max="11268" width="3.7109375" style="3" hidden="1"/>
    <col min="11269" max="11269" width="1.7109375" style="3" hidden="1"/>
    <col min="11270" max="11270" width="4.28515625" style="3" hidden="1"/>
    <col min="11271" max="11271" width="3.140625" style="3" hidden="1"/>
    <col min="11272" max="11272" width="9.28515625" style="3" hidden="1"/>
    <col min="11273" max="11273" width="2.7109375" style="3" hidden="1"/>
    <col min="11274" max="11274" width="6.42578125" style="3" hidden="1"/>
    <col min="11275" max="11275" width="3.140625" style="3" hidden="1"/>
    <col min="11276" max="11276" width="6.7109375" style="3" hidden="1"/>
    <col min="11277" max="11277" width="2.7109375" style="3" hidden="1"/>
    <col min="11278" max="11278" width="9.85546875" style="3" hidden="1"/>
    <col min="11279" max="11279" width="3.140625" style="3" hidden="1"/>
    <col min="11280" max="11280" width="10.42578125" style="3" hidden="1"/>
    <col min="11281" max="11520" width="9.140625" style="3" hidden="1"/>
    <col min="11521" max="11521" width="3.85546875" style="3" hidden="1"/>
    <col min="11522" max="11522" width="21.140625" style="3" hidden="1"/>
    <col min="11523" max="11523" width="8.140625" style="3" hidden="1"/>
    <col min="11524" max="11524" width="3.7109375" style="3" hidden="1"/>
    <col min="11525" max="11525" width="1.7109375" style="3" hidden="1"/>
    <col min="11526" max="11526" width="4.28515625" style="3" hidden="1"/>
    <col min="11527" max="11527" width="3.140625" style="3" hidden="1"/>
    <col min="11528" max="11528" width="9.28515625" style="3" hidden="1"/>
    <col min="11529" max="11529" width="2.7109375" style="3" hidden="1"/>
    <col min="11530" max="11530" width="6.42578125" style="3" hidden="1"/>
    <col min="11531" max="11531" width="3.140625" style="3" hidden="1"/>
    <col min="11532" max="11532" width="6.7109375" style="3" hidden="1"/>
    <col min="11533" max="11533" width="2.7109375" style="3" hidden="1"/>
    <col min="11534" max="11534" width="9.85546875" style="3" hidden="1"/>
    <col min="11535" max="11535" width="3.140625" style="3" hidden="1"/>
    <col min="11536" max="11536" width="10.42578125" style="3" hidden="1"/>
    <col min="11537" max="11776" width="9.140625" style="3" hidden="1"/>
    <col min="11777" max="11777" width="3.85546875" style="3" hidden="1"/>
    <col min="11778" max="11778" width="21.140625" style="3" hidden="1"/>
    <col min="11779" max="11779" width="8.140625" style="3" hidden="1"/>
    <col min="11780" max="11780" width="3.7109375" style="3" hidden="1"/>
    <col min="11781" max="11781" width="1.7109375" style="3" hidden="1"/>
    <col min="11782" max="11782" width="4.28515625" style="3" hidden="1"/>
    <col min="11783" max="11783" width="3.140625" style="3" hidden="1"/>
    <col min="11784" max="11784" width="9.28515625" style="3" hidden="1"/>
    <col min="11785" max="11785" width="2.7109375" style="3" hidden="1"/>
    <col min="11786" max="11786" width="6.42578125" style="3" hidden="1"/>
    <col min="11787" max="11787" width="3.140625" style="3" hidden="1"/>
    <col min="11788" max="11788" width="6.7109375" style="3" hidden="1"/>
    <col min="11789" max="11789" width="2.7109375" style="3" hidden="1"/>
    <col min="11790" max="11790" width="9.85546875" style="3" hidden="1"/>
    <col min="11791" max="11791" width="3.140625" style="3" hidden="1"/>
    <col min="11792" max="11792" width="10.42578125" style="3" hidden="1"/>
    <col min="11793" max="12032" width="9.140625" style="3" hidden="1"/>
    <col min="12033" max="12033" width="3.85546875" style="3" hidden="1"/>
    <col min="12034" max="12034" width="21.140625" style="3" hidden="1"/>
    <col min="12035" max="12035" width="8.140625" style="3" hidden="1"/>
    <col min="12036" max="12036" width="3.7109375" style="3" hidden="1"/>
    <col min="12037" max="12037" width="1.7109375" style="3" hidden="1"/>
    <col min="12038" max="12038" width="4.28515625" style="3" hidden="1"/>
    <col min="12039" max="12039" width="3.140625" style="3" hidden="1"/>
    <col min="12040" max="12040" width="9.28515625" style="3" hidden="1"/>
    <col min="12041" max="12041" width="2.7109375" style="3" hidden="1"/>
    <col min="12042" max="12042" width="6.42578125" style="3" hidden="1"/>
    <col min="12043" max="12043" width="3.140625" style="3" hidden="1"/>
    <col min="12044" max="12044" width="6.7109375" style="3" hidden="1"/>
    <col min="12045" max="12045" width="2.7109375" style="3" hidden="1"/>
    <col min="12046" max="12046" width="9.85546875" style="3" hidden="1"/>
    <col min="12047" max="12047" width="3.140625" style="3" hidden="1"/>
    <col min="12048" max="12048" width="10.42578125" style="3" hidden="1"/>
    <col min="12049" max="12288" width="9.140625" style="3" hidden="1"/>
    <col min="12289" max="12289" width="3.85546875" style="3" hidden="1"/>
    <col min="12290" max="12290" width="21.140625" style="3" hidden="1"/>
    <col min="12291" max="12291" width="8.140625" style="3" hidden="1"/>
    <col min="12292" max="12292" width="3.7109375" style="3" hidden="1"/>
    <col min="12293" max="12293" width="1.7109375" style="3" hidden="1"/>
    <col min="12294" max="12294" width="4.28515625" style="3" hidden="1"/>
    <col min="12295" max="12295" width="3.140625" style="3" hidden="1"/>
    <col min="12296" max="12296" width="9.28515625" style="3" hidden="1"/>
    <col min="12297" max="12297" width="2.7109375" style="3" hidden="1"/>
    <col min="12298" max="12298" width="6.42578125" style="3" hidden="1"/>
    <col min="12299" max="12299" width="3.140625" style="3" hidden="1"/>
    <col min="12300" max="12300" width="6.7109375" style="3" hidden="1"/>
    <col min="12301" max="12301" width="2.7109375" style="3" hidden="1"/>
    <col min="12302" max="12302" width="9.85546875" style="3" hidden="1"/>
    <col min="12303" max="12303" width="3.140625" style="3" hidden="1"/>
    <col min="12304" max="12304" width="10.42578125" style="3" hidden="1"/>
    <col min="12305" max="12544" width="9.140625" style="3" hidden="1"/>
    <col min="12545" max="12545" width="3.85546875" style="3" hidden="1"/>
    <col min="12546" max="12546" width="21.140625" style="3" hidden="1"/>
    <col min="12547" max="12547" width="8.140625" style="3" hidden="1"/>
    <col min="12548" max="12548" width="3.7109375" style="3" hidden="1"/>
    <col min="12549" max="12549" width="1.7109375" style="3" hidden="1"/>
    <col min="12550" max="12550" width="4.28515625" style="3" hidden="1"/>
    <col min="12551" max="12551" width="3.140625" style="3" hidden="1"/>
    <col min="12552" max="12552" width="9.28515625" style="3" hidden="1"/>
    <col min="12553" max="12553" width="2.7109375" style="3" hidden="1"/>
    <col min="12554" max="12554" width="6.42578125" style="3" hidden="1"/>
    <col min="12555" max="12555" width="3.140625" style="3" hidden="1"/>
    <col min="12556" max="12556" width="6.7109375" style="3" hidden="1"/>
    <col min="12557" max="12557" width="2.7109375" style="3" hidden="1"/>
    <col min="12558" max="12558" width="9.85546875" style="3" hidden="1"/>
    <col min="12559" max="12559" width="3.140625" style="3" hidden="1"/>
    <col min="12560" max="12560" width="10.42578125" style="3" hidden="1"/>
    <col min="12561" max="12800" width="9.140625" style="3" hidden="1"/>
    <col min="12801" max="12801" width="3.85546875" style="3" hidden="1"/>
    <col min="12802" max="12802" width="21.140625" style="3" hidden="1"/>
    <col min="12803" max="12803" width="8.140625" style="3" hidden="1"/>
    <col min="12804" max="12804" width="3.7109375" style="3" hidden="1"/>
    <col min="12805" max="12805" width="1.7109375" style="3" hidden="1"/>
    <col min="12806" max="12806" width="4.28515625" style="3" hidden="1"/>
    <col min="12807" max="12807" width="3.140625" style="3" hidden="1"/>
    <col min="12808" max="12808" width="9.28515625" style="3" hidden="1"/>
    <col min="12809" max="12809" width="2.7109375" style="3" hidden="1"/>
    <col min="12810" max="12810" width="6.42578125" style="3" hidden="1"/>
    <col min="12811" max="12811" width="3.140625" style="3" hidden="1"/>
    <col min="12812" max="12812" width="6.7109375" style="3" hidden="1"/>
    <col min="12813" max="12813" width="2.7109375" style="3" hidden="1"/>
    <col min="12814" max="12814" width="9.85546875" style="3" hidden="1"/>
    <col min="12815" max="12815" width="3.140625" style="3" hidden="1"/>
    <col min="12816" max="12816" width="10.42578125" style="3" hidden="1"/>
    <col min="12817" max="13056" width="9.140625" style="3" hidden="1"/>
    <col min="13057" max="13057" width="3.85546875" style="3" hidden="1"/>
    <col min="13058" max="13058" width="21.140625" style="3" hidden="1"/>
    <col min="13059" max="13059" width="8.140625" style="3" hidden="1"/>
    <col min="13060" max="13060" width="3.7109375" style="3" hidden="1"/>
    <col min="13061" max="13061" width="1.7109375" style="3" hidden="1"/>
    <col min="13062" max="13062" width="4.28515625" style="3" hidden="1"/>
    <col min="13063" max="13063" width="3.140625" style="3" hidden="1"/>
    <col min="13064" max="13064" width="9.28515625" style="3" hidden="1"/>
    <col min="13065" max="13065" width="2.7109375" style="3" hidden="1"/>
    <col min="13066" max="13066" width="6.42578125" style="3" hidden="1"/>
    <col min="13067" max="13067" width="3.140625" style="3" hidden="1"/>
    <col min="13068" max="13068" width="6.7109375" style="3" hidden="1"/>
    <col min="13069" max="13069" width="2.7109375" style="3" hidden="1"/>
    <col min="13070" max="13070" width="9.85546875" style="3" hidden="1"/>
    <col min="13071" max="13071" width="3.140625" style="3" hidden="1"/>
    <col min="13072" max="13072" width="10.42578125" style="3" hidden="1"/>
    <col min="13073" max="13312" width="9.140625" style="3" hidden="1"/>
    <col min="13313" max="13313" width="3.85546875" style="3" hidden="1"/>
    <col min="13314" max="13314" width="21.140625" style="3" hidden="1"/>
    <col min="13315" max="13315" width="8.140625" style="3" hidden="1"/>
    <col min="13316" max="13316" width="3.7109375" style="3" hidden="1"/>
    <col min="13317" max="13317" width="1.7109375" style="3" hidden="1"/>
    <col min="13318" max="13318" width="4.28515625" style="3" hidden="1"/>
    <col min="13319" max="13319" width="3.140625" style="3" hidden="1"/>
    <col min="13320" max="13320" width="9.28515625" style="3" hidden="1"/>
    <col min="13321" max="13321" width="2.7109375" style="3" hidden="1"/>
    <col min="13322" max="13322" width="6.42578125" style="3" hidden="1"/>
    <col min="13323" max="13323" width="3.140625" style="3" hidden="1"/>
    <col min="13324" max="13324" width="6.7109375" style="3" hidden="1"/>
    <col min="13325" max="13325" width="2.7109375" style="3" hidden="1"/>
    <col min="13326" max="13326" width="9.85546875" style="3" hidden="1"/>
    <col min="13327" max="13327" width="3.140625" style="3" hidden="1"/>
    <col min="13328" max="13328" width="10.42578125" style="3" hidden="1"/>
    <col min="13329" max="13568" width="9.140625" style="3" hidden="1"/>
    <col min="13569" max="13569" width="3.85546875" style="3" hidden="1"/>
    <col min="13570" max="13570" width="21.140625" style="3" hidden="1"/>
    <col min="13571" max="13571" width="8.140625" style="3" hidden="1"/>
    <col min="13572" max="13572" width="3.7109375" style="3" hidden="1"/>
    <col min="13573" max="13573" width="1.7109375" style="3" hidden="1"/>
    <col min="13574" max="13574" width="4.28515625" style="3" hidden="1"/>
    <col min="13575" max="13575" width="3.140625" style="3" hidden="1"/>
    <col min="13576" max="13576" width="9.28515625" style="3" hidden="1"/>
    <col min="13577" max="13577" width="2.7109375" style="3" hidden="1"/>
    <col min="13578" max="13578" width="6.42578125" style="3" hidden="1"/>
    <col min="13579" max="13579" width="3.140625" style="3" hidden="1"/>
    <col min="13580" max="13580" width="6.7109375" style="3" hidden="1"/>
    <col min="13581" max="13581" width="2.7109375" style="3" hidden="1"/>
    <col min="13582" max="13582" width="9.85546875" style="3" hidden="1"/>
    <col min="13583" max="13583" width="3.140625" style="3" hidden="1"/>
    <col min="13584" max="13584" width="10.42578125" style="3" hidden="1"/>
    <col min="13585" max="13824" width="9.140625" style="3" hidden="1"/>
    <col min="13825" max="13825" width="3.85546875" style="3" hidden="1"/>
    <col min="13826" max="13826" width="21.140625" style="3" hidden="1"/>
    <col min="13827" max="13827" width="8.140625" style="3" hidden="1"/>
    <col min="13828" max="13828" width="3.7109375" style="3" hidden="1"/>
    <col min="13829" max="13829" width="1.7109375" style="3" hidden="1"/>
    <col min="13830" max="13830" width="4.28515625" style="3" hidden="1"/>
    <col min="13831" max="13831" width="3.140625" style="3" hidden="1"/>
    <col min="13832" max="13832" width="9.28515625" style="3" hidden="1"/>
    <col min="13833" max="13833" width="2.7109375" style="3" hidden="1"/>
    <col min="13834" max="13834" width="6.42578125" style="3" hidden="1"/>
    <col min="13835" max="13835" width="3.140625" style="3" hidden="1"/>
    <col min="13836" max="13836" width="6.7109375" style="3" hidden="1"/>
    <col min="13837" max="13837" width="2.7109375" style="3" hidden="1"/>
    <col min="13838" max="13838" width="9.85546875" style="3" hidden="1"/>
    <col min="13839" max="13839" width="3.140625" style="3" hidden="1"/>
    <col min="13840" max="13840" width="10.42578125" style="3" hidden="1"/>
    <col min="13841" max="14080" width="9.140625" style="3" hidden="1"/>
    <col min="14081" max="14081" width="3.85546875" style="3" hidden="1"/>
    <col min="14082" max="14082" width="21.140625" style="3" hidden="1"/>
    <col min="14083" max="14083" width="8.140625" style="3" hidden="1"/>
    <col min="14084" max="14084" width="3.7109375" style="3" hidden="1"/>
    <col min="14085" max="14085" width="1.7109375" style="3" hidden="1"/>
    <col min="14086" max="14086" width="4.28515625" style="3" hidden="1"/>
    <col min="14087" max="14087" width="3.140625" style="3" hidden="1"/>
    <col min="14088" max="14088" width="9.28515625" style="3" hidden="1"/>
    <col min="14089" max="14089" width="2.7109375" style="3" hidden="1"/>
    <col min="14090" max="14090" width="6.42578125" style="3" hidden="1"/>
    <col min="14091" max="14091" width="3.140625" style="3" hidden="1"/>
    <col min="14092" max="14092" width="6.7109375" style="3" hidden="1"/>
    <col min="14093" max="14093" width="2.7109375" style="3" hidden="1"/>
    <col min="14094" max="14094" width="9.85546875" style="3" hidden="1"/>
    <col min="14095" max="14095" width="3.140625" style="3" hidden="1"/>
    <col min="14096" max="14096" width="10.42578125" style="3" hidden="1"/>
    <col min="14097" max="14336" width="9.140625" style="3" hidden="1"/>
    <col min="14337" max="14337" width="3.85546875" style="3" hidden="1"/>
    <col min="14338" max="14338" width="21.140625" style="3" hidden="1"/>
    <col min="14339" max="14339" width="8.140625" style="3" hidden="1"/>
    <col min="14340" max="14340" width="3.7109375" style="3" hidden="1"/>
    <col min="14341" max="14341" width="1.7109375" style="3" hidden="1"/>
    <col min="14342" max="14342" width="4.28515625" style="3" hidden="1"/>
    <col min="14343" max="14343" width="3.140625" style="3" hidden="1"/>
    <col min="14344" max="14344" width="9.28515625" style="3" hidden="1"/>
    <col min="14345" max="14345" width="2.7109375" style="3" hidden="1"/>
    <col min="14346" max="14346" width="6.42578125" style="3" hidden="1"/>
    <col min="14347" max="14347" width="3.140625" style="3" hidden="1"/>
    <col min="14348" max="14348" width="6.7109375" style="3" hidden="1"/>
    <col min="14349" max="14349" width="2.7109375" style="3" hidden="1"/>
    <col min="14350" max="14350" width="9.85546875" style="3" hidden="1"/>
    <col min="14351" max="14351" width="3.140625" style="3" hidden="1"/>
    <col min="14352" max="14352" width="10.42578125" style="3" hidden="1"/>
    <col min="14353" max="14592" width="9.140625" style="3" hidden="1"/>
    <col min="14593" max="14593" width="3.85546875" style="3" hidden="1"/>
    <col min="14594" max="14594" width="21.140625" style="3" hidden="1"/>
    <col min="14595" max="14595" width="8.140625" style="3" hidden="1"/>
    <col min="14596" max="14596" width="3.7109375" style="3" hidden="1"/>
    <col min="14597" max="14597" width="1.7109375" style="3" hidden="1"/>
    <col min="14598" max="14598" width="4.28515625" style="3" hidden="1"/>
    <col min="14599" max="14599" width="3.140625" style="3" hidden="1"/>
    <col min="14600" max="14600" width="9.28515625" style="3" hidden="1"/>
    <col min="14601" max="14601" width="2.7109375" style="3" hidden="1"/>
    <col min="14602" max="14602" width="6.42578125" style="3" hidden="1"/>
    <col min="14603" max="14603" width="3.140625" style="3" hidden="1"/>
    <col min="14604" max="14604" width="6.7109375" style="3" hidden="1"/>
    <col min="14605" max="14605" width="2.7109375" style="3" hidden="1"/>
    <col min="14606" max="14606" width="9.85546875" style="3" hidden="1"/>
    <col min="14607" max="14607" width="3.140625" style="3" hidden="1"/>
    <col min="14608" max="14608" width="10.42578125" style="3" hidden="1"/>
    <col min="14609" max="14848" width="9.140625" style="3" hidden="1"/>
    <col min="14849" max="14849" width="3.85546875" style="3" hidden="1"/>
    <col min="14850" max="14850" width="21.140625" style="3" hidden="1"/>
    <col min="14851" max="14851" width="8.140625" style="3" hidden="1"/>
    <col min="14852" max="14852" width="3.7109375" style="3" hidden="1"/>
    <col min="14853" max="14853" width="1.7109375" style="3" hidden="1"/>
    <col min="14854" max="14854" width="4.28515625" style="3" hidden="1"/>
    <col min="14855" max="14855" width="3.140625" style="3" hidden="1"/>
    <col min="14856" max="14856" width="9.28515625" style="3" hidden="1"/>
    <col min="14857" max="14857" width="2.7109375" style="3" hidden="1"/>
    <col min="14858" max="14858" width="6.42578125" style="3" hidden="1"/>
    <col min="14859" max="14859" width="3.140625" style="3" hidden="1"/>
    <col min="14860" max="14860" width="6.7109375" style="3" hidden="1"/>
    <col min="14861" max="14861" width="2.7109375" style="3" hidden="1"/>
    <col min="14862" max="14862" width="9.85546875" style="3" hidden="1"/>
    <col min="14863" max="14863" width="3.140625" style="3" hidden="1"/>
    <col min="14864" max="14864" width="10.42578125" style="3" hidden="1"/>
    <col min="14865" max="15104" width="9.140625" style="3" hidden="1"/>
    <col min="15105" max="15105" width="3.85546875" style="3" hidden="1"/>
    <col min="15106" max="15106" width="21.140625" style="3" hidden="1"/>
    <col min="15107" max="15107" width="8.140625" style="3" hidden="1"/>
    <col min="15108" max="15108" width="3.7109375" style="3" hidden="1"/>
    <col min="15109" max="15109" width="1.7109375" style="3" hidden="1"/>
    <col min="15110" max="15110" width="4.28515625" style="3" hidden="1"/>
    <col min="15111" max="15111" width="3.140625" style="3" hidden="1"/>
    <col min="15112" max="15112" width="9.28515625" style="3" hidden="1"/>
    <col min="15113" max="15113" width="2.7109375" style="3" hidden="1"/>
    <col min="15114" max="15114" width="6.42578125" style="3" hidden="1"/>
    <col min="15115" max="15115" width="3.140625" style="3" hidden="1"/>
    <col min="15116" max="15116" width="6.7109375" style="3" hidden="1"/>
    <col min="15117" max="15117" width="2.7109375" style="3" hidden="1"/>
    <col min="15118" max="15118" width="9.85546875" style="3" hidden="1"/>
    <col min="15119" max="15119" width="3.140625" style="3" hidden="1"/>
    <col min="15120" max="15120" width="10.42578125" style="3" hidden="1"/>
    <col min="15121" max="15360" width="9.140625" style="3" hidden="1"/>
    <col min="15361" max="15361" width="3.85546875" style="3" hidden="1"/>
    <col min="15362" max="15362" width="21.140625" style="3" hidden="1"/>
    <col min="15363" max="15363" width="8.140625" style="3" hidden="1"/>
    <col min="15364" max="15364" width="3.7109375" style="3" hidden="1"/>
    <col min="15365" max="15365" width="1.7109375" style="3" hidden="1"/>
    <col min="15366" max="15366" width="4.28515625" style="3" hidden="1"/>
    <col min="15367" max="15367" width="3.140625" style="3" hidden="1"/>
    <col min="15368" max="15368" width="9.28515625" style="3" hidden="1"/>
    <col min="15369" max="15369" width="2.7109375" style="3" hidden="1"/>
    <col min="15370" max="15370" width="6.42578125" style="3" hidden="1"/>
    <col min="15371" max="15371" width="3.140625" style="3" hidden="1"/>
    <col min="15372" max="15372" width="6.7109375" style="3" hidden="1"/>
    <col min="15373" max="15373" width="2.7109375" style="3" hidden="1"/>
    <col min="15374" max="15374" width="9.85546875" style="3" hidden="1"/>
    <col min="15375" max="15375" width="3.140625" style="3" hidden="1"/>
    <col min="15376" max="15376" width="10.42578125" style="3" hidden="1"/>
    <col min="15377" max="15616" width="9.140625" style="3" hidden="1"/>
    <col min="15617" max="15617" width="3.85546875" style="3" hidden="1"/>
    <col min="15618" max="15618" width="21.140625" style="3" hidden="1"/>
    <col min="15619" max="15619" width="8.140625" style="3" hidden="1"/>
    <col min="15620" max="15620" width="3.7109375" style="3" hidden="1"/>
    <col min="15621" max="15621" width="1.7109375" style="3" hidden="1"/>
    <col min="15622" max="15622" width="4.28515625" style="3" hidden="1"/>
    <col min="15623" max="15623" width="3.140625" style="3" hidden="1"/>
    <col min="15624" max="15624" width="9.28515625" style="3" hidden="1"/>
    <col min="15625" max="15625" width="2.7109375" style="3" hidden="1"/>
    <col min="15626" max="15626" width="6.42578125" style="3" hidden="1"/>
    <col min="15627" max="15627" width="3.140625" style="3" hidden="1"/>
    <col min="15628" max="15628" width="6.7109375" style="3" hidden="1"/>
    <col min="15629" max="15629" width="2.7109375" style="3" hidden="1"/>
    <col min="15630" max="15630" width="9.85546875" style="3" hidden="1"/>
    <col min="15631" max="15631" width="3.140625" style="3" hidden="1"/>
    <col min="15632" max="15632" width="10.42578125" style="3" hidden="1"/>
    <col min="15633" max="15872" width="9.140625" style="3" hidden="1"/>
    <col min="15873" max="15873" width="3.85546875" style="3" hidden="1"/>
    <col min="15874" max="15874" width="21.140625" style="3" hidden="1"/>
    <col min="15875" max="15875" width="8.140625" style="3" hidden="1"/>
    <col min="15876" max="15876" width="3.7109375" style="3" hidden="1"/>
    <col min="15877" max="15877" width="1.7109375" style="3" hidden="1"/>
    <col min="15878" max="15878" width="4.28515625" style="3" hidden="1"/>
    <col min="15879" max="15879" width="3.140625" style="3" hidden="1"/>
    <col min="15880" max="15880" width="9.28515625" style="3" hidden="1"/>
    <col min="15881" max="15881" width="2.7109375" style="3" hidden="1"/>
    <col min="15882" max="15882" width="6.42578125" style="3" hidden="1"/>
    <col min="15883" max="15883" width="3.140625" style="3" hidden="1"/>
    <col min="15884" max="15884" width="6.7109375" style="3" hidden="1"/>
    <col min="15885" max="15885" width="2.7109375" style="3" hidden="1"/>
    <col min="15886" max="15886" width="9.85546875" style="3" hidden="1"/>
    <col min="15887" max="15887" width="3.140625" style="3" hidden="1"/>
    <col min="15888" max="15888" width="10.42578125" style="3" hidden="1"/>
    <col min="15889" max="16128" width="9.140625" style="3" hidden="1"/>
    <col min="16129" max="16129" width="3.85546875" style="3" hidden="1"/>
    <col min="16130" max="16130" width="21.140625" style="3" hidden="1"/>
    <col min="16131" max="16131" width="8.140625" style="3" hidden="1"/>
    <col min="16132" max="16132" width="3.7109375" style="3" hidden="1"/>
    <col min="16133" max="16133" width="1.7109375" style="3" hidden="1"/>
    <col min="16134" max="16134" width="4.28515625" style="3" hidden="1"/>
    <col min="16135" max="16135" width="3.140625" style="3" hidden="1"/>
    <col min="16136" max="16136" width="9.28515625" style="3" hidden="1"/>
    <col min="16137" max="16137" width="2.7109375" style="3" hidden="1"/>
    <col min="16138" max="16138" width="6.42578125" style="3" hidden="1"/>
    <col min="16139" max="16139" width="3.140625" style="3" hidden="1"/>
    <col min="16140" max="16140" width="6.7109375" style="3" hidden="1"/>
    <col min="16141" max="16141" width="2.7109375" style="3" hidden="1"/>
    <col min="16142" max="16142" width="9.85546875" style="3" hidden="1"/>
    <col min="16143" max="16143" width="3.140625" style="3" hidden="1"/>
    <col min="16144" max="16144" width="10.42578125" style="3" hidden="1"/>
    <col min="16145" max="16384" width="9.140625" style="3" hidden="1"/>
  </cols>
  <sheetData>
    <row r="1" spans="1:64" s="1" customFormat="1" ht="22.5" customHeight="1">
      <c r="A1" s="198" t="s">
        <v>354</v>
      </c>
      <c r="B1" s="198"/>
      <c r="C1" s="198"/>
      <c r="D1" s="199"/>
      <c r="E1" s="198"/>
      <c r="F1" s="199"/>
      <c r="G1" s="198"/>
      <c r="H1" s="199"/>
      <c r="I1" s="198"/>
      <c r="J1" s="199"/>
      <c r="K1" s="198"/>
      <c r="L1" s="198"/>
      <c r="M1" s="198"/>
      <c r="N1" s="198"/>
      <c r="O1" s="198"/>
      <c r="P1" s="198"/>
    </row>
    <row r="2" spans="1:64" ht="7.5" customHeight="1">
      <c r="H2" s="7"/>
      <c r="J2" s="8"/>
    </row>
    <row r="3" spans="1:64" s="9" customFormat="1" ht="46.5" customHeight="1" thickBot="1">
      <c r="A3" s="200" t="s">
        <v>0</v>
      </c>
      <c r="B3" s="200"/>
      <c r="C3" s="201" t="s">
        <v>353</v>
      </c>
      <c r="D3" s="201"/>
      <c r="E3" s="201"/>
      <c r="F3" s="201"/>
      <c r="G3" s="201"/>
      <c r="H3" s="201"/>
      <c r="I3" s="201"/>
      <c r="J3" s="201"/>
      <c r="K3" s="201"/>
      <c r="L3" s="201"/>
      <c r="M3" s="201"/>
      <c r="N3" s="201"/>
      <c r="O3" s="201"/>
      <c r="P3" s="201"/>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row>
    <row r="4" spans="1:64" s="12" customFormat="1" ht="22.5" customHeight="1" thickBot="1">
      <c r="A4" s="11" t="s">
        <v>1</v>
      </c>
      <c r="B4" s="11" t="s">
        <v>2</v>
      </c>
      <c r="C4" s="202" t="s">
        <v>3</v>
      </c>
      <c r="D4" s="203"/>
      <c r="E4" s="202"/>
      <c r="F4" s="203"/>
      <c r="G4" s="202"/>
      <c r="H4" s="203" t="s">
        <v>4</v>
      </c>
      <c r="I4" s="202"/>
      <c r="J4" s="203"/>
      <c r="K4" s="204" t="s">
        <v>5</v>
      </c>
      <c r="L4" s="205"/>
      <c r="M4" s="206"/>
      <c r="N4" s="202" t="s">
        <v>6</v>
      </c>
      <c r="O4" s="202"/>
      <c r="P4" s="202"/>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row>
    <row r="5" spans="1:64" ht="11.25" customHeight="1">
      <c r="A5" s="14"/>
      <c r="B5" s="15"/>
      <c r="C5" s="15"/>
      <c r="D5" s="15"/>
      <c r="E5" s="15"/>
      <c r="F5" s="15"/>
      <c r="G5" s="15"/>
      <c r="H5" s="15"/>
      <c r="I5" s="15"/>
      <c r="J5" s="15"/>
      <c r="K5" s="15"/>
      <c r="L5" s="15"/>
      <c r="M5" s="15"/>
      <c r="N5" s="15"/>
      <c r="O5" s="16"/>
      <c r="R5" s="17"/>
      <c r="S5" s="15"/>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row>
    <row r="6" spans="1:64" s="21" customFormat="1" ht="48.75" customHeight="1">
      <c r="A6" s="18">
        <v>1</v>
      </c>
      <c r="B6" s="177" t="s">
        <v>94</v>
      </c>
      <c r="C6" s="177"/>
      <c r="D6" s="177"/>
      <c r="E6" s="177"/>
      <c r="F6" s="177"/>
      <c r="G6" s="177"/>
      <c r="H6" s="177"/>
      <c r="I6" s="177"/>
      <c r="J6" s="177"/>
      <c r="K6" s="177"/>
      <c r="L6" s="177"/>
      <c r="M6" s="177"/>
      <c r="N6" s="177"/>
      <c r="O6" s="19"/>
      <c r="P6" s="20"/>
    </row>
    <row r="7" spans="1:64" s="21" customFormat="1" ht="15.95" hidden="1" customHeight="1">
      <c r="A7" s="22"/>
      <c r="B7" s="21" t="s">
        <v>240</v>
      </c>
      <c r="C7" s="23"/>
      <c r="D7" s="24">
        <v>1</v>
      </c>
      <c r="E7" s="23" t="s">
        <v>8</v>
      </c>
      <c r="F7" s="24">
        <v>6</v>
      </c>
      <c r="G7" s="24" t="s">
        <v>8</v>
      </c>
      <c r="H7" s="25">
        <v>7</v>
      </c>
      <c r="I7" s="24" t="s">
        <v>8</v>
      </c>
      <c r="J7" s="26">
        <v>6</v>
      </c>
      <c r="K7" s="24" t="s">
        <v>8</v>
      </c>
      <c r="L7" s="26">
        <v>4</v>
      </c>
      <c r="M7" s="21" t="s">
        <v>9</v>
      </c>
      <c r="N7" s="27">
        <f t="shared" ref="N7:N18" si="0">ROUND(D7*F7*H7*J7*L7,0)</f>
        <v>1008</v>
      </c>
      <c r="P7" s="28"/>
      <c r="S7" s="23"/>
    </row>
    <row r="8" spans="1:64" s="21" customFormat="1" ht="15.95" hidden="1" customHeight="1">
      <c r="A8" s="22"/>
      <c r="B8" s="29" t="s">
        <v>241</v>
      </c>
      <c r="C8" s="23"/>
      <c r="D8" s="24">
        <v>1</v>
      </c>
      <c r="E8" s="23" t="s">
        <v>8</v>
      </c>
      <c r="F8" s="24">
        <v>2</v>
      </c>
      <c r="G8" s="24" t="s">
        <v>8</v>
      </c>
      <c r="H8" s="25">
        <v>8</v>
      </c>
      <c r="I8" s="24" t="s">
        <v>8</v>
      </c>
      <c r="J8" s="26">
        <v>7</v>
      </c>
      <c r="K8" s="24" t="s">
        <v>8</v>
      </c>
      <c r="L8" s="26">
        <v>4</v>
      </c>
      <c r="M8" s="21" t="s">
        <v>9</v>
      </c>
      <c r="N8" s="27">
        <f t="shared" si="0"/>
        <v>448</v>
      </c>
      <c r="P8" s="28"/>
      <c r="S8" s="23"/>
    </row>
    <row r="9" spans="1:64" s="21" customFormat="1" ht="15.95" hidden="1" customHeight="1">
      <c r="A9" s="22"/>
      <c r="B9" s="29" t="s">
        <v>242</v>
      </c>
      <c r="C9" s="23"/>
      <c r="D9" s="24">
        <v>1</v>
      </c>
      <c r="E9" s="23" t="s">
        <v>8</v>
      </c>
      <c r="F9" s="24">
        <v>2</v>
      </c>
      <c r="G9" s="24" t="s">
        <v>8</v>
      </c>
      <c r="H9" s="25">
        <v>9</v>
      </c>
      <c r="I9" s="24" t="s">
        <v>8</v>
      </c>
      <c r="J9" s="26">
        <v>8</v>
      </c>
      <c r="K9" s="24" t="s">
        <v>8</v>
      </c>
      <c r="L9" s="26">
        <v>4</v>
      </c>
      <c r="M9" s="21" t="s">
        <v>9</v>
      </c>
      <c r="N9" s="27">
        <f t="shared" si="0"/>
        <v>576</v>
      </c>
      <c r="P9" s="28"/>
      <c r="S9" s="23"/>
    </row>
    <row r="10" spans="1:64" s="21" customFormat="1" ht="15.95" hidden="1" customHeight="1">
      <c r="A10" s="22"/>
      <c r="B10" s="29" t="s">
        <v>243</v>
      </c>
      <c r="C10" s="23"/>
      <c r="D10" s="24">
        <v>1</v>
      </c>
      <c r="E10" s="23" t="s">
        <v>8</v>
      </c>
      <c r="F10" s="24">
        <v>2</v>
      </c>
      <c r="G10" s="24" t="s">
        <v>8</v>
      </c>
      <c r="H10" s="25">
        <v>10.5</v>
      </c>
      <c r="I10" s="24" t="s">
        <v>8</v>
      </c>
      <c r="J10" s="26">
        <v>9.5</v>
      </c>
      <c r="K10" s="24" t="s">
        <v>8</v>
      </c>
      <c r="L10" s="26">
        <v>4</v>
      </c>
      <c r="M10" s="21" t="s">
        <v>9</v>
      </c>
      <c r="N10" s="27">
        <f t="shared" si="0"/>
        <v>798</v>
      </c>
      <c r="P10" s="28"/>
      <c r="S10" s="23"/>
    </row>
    <row r="11" spans="1:64" s="21" customFormat="1" ht="15.95" hidden="1" customHeight="1">
      <c r="A11" s="22"/>
      <c r="B11" s="29" t="s">
        <v>244</v>
      </c>
      <c r="C11" s="23"/>
      <c r="D11" s="24">
        <v>1</v>
      </c>
      <c r="E11" s="23" t="s">
        <v>8</v>
      </c>
      <c r="F11" s="24">
        <v>2</v>
      </c>
      <c r="G11" s="24" t="s">
        <v>8</v>
      </c>
      <c r="H11" s="25">
        <v>9.5</v>
      </c>
      <c r="I11" s="24" t="s">
        <v>8</v>
      </c>
      <c r="J11" s="26">
        <v>2</v>
      </c>
      <c r="K11" s="24" t="s">
        <v>8</v>
      </c>
      <c r="L11" s="26">
        <v>2</v>
      </c>
      <c r="M11" s="21" t="s">
        <v>9</v>
      </c>
      <c r="N11" s="27">
        <f t="shared" si="0"/>
        <v>76</v>
      </c>
      <c r="P11" s="28"/>
      <c r="S11" s="23"/>
    </row>
    <row r="12" spans="1:64" s="21" customFormat="1" ht="15.95" hidden="1" customHeight="1">
      <c r="A12" s="22"/>
      <c r="B12" s="29" t="s">
        <v>244</v>
      </c>
      <c r="C12" s="23"/>
      <c r="D12" s="24">
        <v>1</v>
      </c>
      <c r="E12" s="23" t="s">
        <v>8</v>
      </c>
      <c r="F12" s="24">
        <v>2</v>
      </c>
      <c r="G12" s="24" t="s">
        <v>8</v>
      </c>
      <c r="H12" s="25">
        <v>9</v>
      </c>
      <c r="I12" s="24" t="s">
        <v>8</v>
      </c>
      <c r="J12" s="26">
        <v>2</v>
      </c>
      <c r="K12" s="24" t="s">
        <v>8</v>
      </c>
      <c r="L12" s="26">
        <v>2</v>
      </c>
      <c r="M12" s="21" t="s">
        <v>9</v>
      </c>
      <c r="N12" s="27">
        <f t="shared" si="0"/>
        <v>72</v>
      </c>
      <c r="P12" s="28"/>
      <c r="S12" s="23"/>
    </row>
    <row r="13" spans="1:64" s="21" customFormat="1" ht="15.95" hidden="1" customHeight="1">
      <c r="A13" s="22"/>
      <c r="B13" s="29" t="s">
        <v>245</v>
      </c>
      <c r="C13" s="23"/>
      <c r="D13" s="24">
        <v>1</v>
      </c>
      <c r="E13" s="23" t="s">
        <v>8</v>
      </c>
      <c r="F13" s="24">
        <v>2</v>
      </c>
      <c r="G13" s="24" t="s">
        <v>8</v>
      </c>
      <c r="H13" s="25">
        <v>7.25</v>
      </c>
      <c r="I13" s="24" t="s">
        <v>8</v>
      </c>
      <c r="J13" s="26">
        <v>2</v>
      </c>
      <c r="K13" s="24" t="s">
        <v>8</v>
      </c>
      <c r="L13" s="26">
        <v>2</v>
      </c>
      <c r="M13" s="21" t="s">
        <v>9</v>
      </c>
      <c r="N13" s="27">
        <f t="shared" si="0"/>
        <v>58</v>
      </c>
      <c r="P13" s="28"/>
      <c r="S13" s="23"/>
    </row>
    <row r="14" spans="1:64" s="21" customFormat="1" ht="15.95" hidden="1" customHeight="1">
      <c r="A14" s="22"/>
      <c r="B14" s="29" t="s">
        <v>245</v>
      </c>
      <c r="C14" s="23"/>
      <c r="D14" s="24">
        <v>1</v>
      </c>
      <c r="E14" s="23" t="s">
        <v>8</v>
      </c>
      <c r="F14" s="24">
        <v>1</v>
      </c>
      <c r="G14" s="24" t="s">
        <v>8</v>
      </c>
      <c r="H14" s="25">
        <v>5.25</v>
      </c>
      <c r="I14" s="24" t="s">
        <v>8</v>
      </c>
      <c r="J14" s="26">
        <v>2</v>
      </c>
      <c r="K14" s="24" t="s">
        <v>8</v>
      </c>
      <c r="L14" s="26">
        <v>2</v>
      </c>
      <c r="M14" s="21" t="s">
        <v>9</v>
      </c>
      <c r="N14" s="27">
        <f t="shared" si="0"/>
        <v>21</v>
      </c>
      <c r="P14" s="28"/>
      <c r="S14" s="23"/>
    </row>
    <row r="15" spans="1:64" s="21" customFormat="1" ht="15.95" hidden="1" customHeight="1">
      <c r="A15" s="22"/>
      <c r="B15" s="29" t="s">
        <v>246</v>
      </c>
      <c r="C15" s="23"/>
      <c r="D15" s="24">
        <v>1</v>
      </c>
      <c r="E15" s="23" t="s">
        <v>8</v>
      </c>
      <c r="F15" s="24">
        <v>5</v>
      </c>
      <c r="G15" s="24" t="s">
        <v>8</v>
      </c>
      <c r="H15" s="25">
        <v>0.5</v>
      </c>
      <c r="I15" s="24" t="s">
        <v>8</v>
      </c>
      <c r="J15" s="26">
        <v>0.25</v>
      </c>
      <c r="K15" s="24" t="s">
        <v>8</v>
      </c>
      <c r="L15" s="26">
        <v>2</v>
      </c>
      <c r="M15" s="21" t="s">
        <v>9</v>
      </c>
      <c r="N15" s="27">
        <f t="shared" ref="N15:N16" si="1">ROUND(D15*F15*H15*J15*L15,0)</f>
        <v>1</v>
      </c>
      <c r="P15" s="28"/>
      <c r="S15" s="23"/>
    </row>
    <row r="16" spans="1:64" s="21" customFormat="1" ht="15.95" hidden="1" customHeight="1">
      <c r="A16" s="22"/>
      <c r="B16" s="21" t="s">
        <v>343</v>
      </c>
      <c r="C16" s="23"/>
      <c r="D16" s="24">
        <v>1</v>
      </c>
      <c r="E16" s="23" t="s">
        <v>8</v>
      </c>
      <c r="F16" s="24">
        <v>5</v>
      </c>
      <c r="G16" s="24" t="s">
        <v>8</v>
      </c>
      <c r="H16" s="25">
        <v>4</v>
      </c>
      <c r="I16" s="24" t="s">
        <v>8</v>
      </c>
      <c r="J16" s="26">
        <v>4</v>
      </c>
      <c r="K16" s="24" t="s">
        <v>8</v>
      </c>
      <c r="L16" s="26">
        <v>3</v>
      </c>
      <c r="M16" s="21" t="s">
        <v>9</v>
      </c>
      <c r="N16" s="27">
        <f t="shared" si="1"/>
        <v>240</v>
      </c>
      <c r="P16" s="28"/>
      <c r="S16" s="23"/>
    </row>
    <row r="17" spans="1:19" s="21" customFormat="1" ht="15.95" hidden="1" customHeight="1">
      <c r="A17" s="22"/>
      <c r="B17" s="21" t="s">
        <v>344</v>
      </c>
      <c r="C17" s="23"/>
      <c r="D17" s="24">
        <v>1</v>
      </c>
      <c r="E17" s="23" t="s">
        <v>8</v>
      </c>
      <c r="F17" s="24">
        <v>5</v>
      </c>
      <c r="G17" s="24" t="s">
        <v>8</v>
      </c>
      <c r="H17" s="25">
        <v>6.75</v>
      </c>
      <c r="I17" s="24" t="s">
        <v>8</v>
      </c>
      <c r="J17" s="26">
        <v>2</v>
      </c>
      <c r="K17" s="24" t="s">
        <v>8</v>
      </c>
      <c r="L17" s="26">
        <v>2</v>
      </c>
      <c r="M17" s="21" t="s">
        <v>9</v>
      </c>
      <c r="N17" s="27">
        <f t="shared" si="0"/>
        <v>135</v>
      </c>
      <c r="P17" s="28"/>
      <c r="S17" s="23"/>
    </row>
    <row r="18" spans="1:19" s="21" customFormat="1" ht="15.95" hidden="1" customHeight="1">
      <c r="A18" s="22"/>
      <c r="B18" s="21" t="s">
        <v>247</v>
      </c>
      <c r="C18" s="23"/>
      <c r="D18" s="24">
        <v>1</v>
      </c>
      <c r="E18" s="23" t="s">
        <v>8</v>
      </c>
      <c r="F18" s="24">
        <v>2</v>
      </c>
      <c r="G18" s="24" t="s">
        <v>8</v>
      </c>
      <c r="H18" s="25">
        <v>5</v>
      </c>
      <c r="I18" s="24" t="s">
        <v>8</v>
      </c>
      <c r="J18" s="26">
        <v>5</v>
      </c>
      <c r="K18" s="24" t="s">
        <v>8</v>
      </c>
      <c r="L18" s="26">
        <v>4</v>
      </c>
      <c r="M18" s="21" t="s">
        <v>9</v>
      </c>
      <c r="N18" s="27">
        <f t="shared" si="0"/>
        <v>200</v>
      </c>
      <c r="P18" s="28"/>
      <c r="S18" s="23"/>
    </row>
    <row r="19" spans="1:19" s="21" customFormat="1" ht="15.95" hidden="1" customHeight="1">
      <c r="A19" s="22"/>
      <c r="C19" s="23"/>
      <c r="D19" s="30"/>
      <c r="E19" s="23"/>
      <c r="F19" s="24"/>
      <c r="G19" s="24"/>
      <c r="H19" s="25"/>
      <c r="I19" s="24"/>
      <c r="J19" s="26"/>
      <c r="K19" s="24"/>
      <c r="L19" s="31" t="s">
        <v>10</v>
      </c>
      <c r="M19" s="32"/>
      <c r="N19" s="33">
        <f>SUM(N7:N18)</f>
        <v>3633</v>
      </c>
      <c r="O19" s="34"/>
      <c r="P19" s="28"/>
      <c r="S19" s="23"/>
    </row>
    <row r="20" spans="1:19" s="21" customFormat="1" ht="15.95" customHeight="1">
      <c r="A20" s="22"/>
      <c r="B20" s="35"/>
      <c r="C20" s="173">
        <f>N19</f>
        <v>3633</v>
      </c>
      <c r="D20" s="170"/>
      <c r="E20" s="173"/>
      <c r="F20" s="36" t="s">
        <v>11</v>
      </c>
      <c r="G20" s="37" t="s">
        <v>12</v>
      </c>
      <c r="H20" s="38">
        <v>3176.25</v>
      </c>
      <c r="I20" s="38"/>
      <c r="J20" s="38"/>
      <c r="K20" s="38"/>
      <c r="L20" s="174" t="s">
        <v>54</v>
      </c>
      <c r="M20" s="174"/>
      <c r="N20" s="39"/>
      <c r="O20" s="40" t="s">
        <v>14</v>
      </c>
      <c r="P20" s="20">
        <f>ROUND(C20*H20/1000,0)</f>
        <v>11539</v>
      </c>
      <c r="S20" s="41"/>
    </row>
    <row r="21" spans="1:19" s="44" customFormat="1" ht="15.95" customHeight="1">
      <c r="A21" s="42" t="s">
        <v>180</v>
      </c>
      <c r="B21" s="207" t="s">
        <v>126</v>
      </c>
      <c r="C21" s="207"/>
      <c r="D21" s="207"/>
      <c r="E21" s="207"/>
      <c r="F21" s="207"/>
      <c r="G21" s="207"/>
      <c r="H21" s="207"/>
      <c r="I21" s="207"/>
      <c r="J21" s="207"/>
      <c r="K21" s="207"/>
      <c r="L21" s="207"/>
      <c r="M21" s="207"/>
      <c r="N21" s="207"/>
      <c r="O21" s="207"/>
      <c r="P21" s="43"/>
    </row>
    <row r="22" spans="1:19" s="44" customFormat="1" ht="15.95" customHeight="1">
      <c r="A22" s="42"/>
      <c r="B22" s="45" t="s">
        <v>352</v>
      </c>
      <c r="C22" s="45"/>
      <c r="D22" s="45"/>
      <c r="E22" s="45"/>
      <c r="F22" s="45"/>
      <c r="G22" s="45"/>
      <c r="H22" s="45"/>
      <c r="I22" s="45"/>
      <c r="J22" s="45"/>
      <c r="K22" s="45"/>
      <c r="L22" s="45"/>
      <c r="M22" s="45"/>
      <c r="N22" s="45"/>
      <c r="O22" s="45"/>
      <c r="P22" s="43"/>
      <c r="S22" s="45"/>
    </row>
    <row r="23" spans="1:19" s="21" customFormat="1" ht="15.95" hidden="1" customHeight="1">
      <c r="A23" s="22"/>
      <c r="B23" s="21" t="s">
        <v>240</v>
      </c>
      <c r="C23" s="23"/>
      <c r="D23" s="24">
        <v>1</v>
      </c>
      <c r="E23" s="23" t="s">
        <v>8</v>
      </c>
      <c r="F23" s="24">
        <v>6</v>
      </c>
      <c r="G23" s="24" t="s">
        <v>8</v>
      </c>
      <c r="H23" s="25">
        <v>7</v>
      </c>
      <c r="I23" s="24" t="s">
        <v>8</v>
      </c>
      <c r="J23" s="26">
        <v>6</v>
      </c>
      <c r="K23" s="24" t="s">
        <v>8</v>
      </c>
      <c r="L23" s="26">
        <v>0.75</v>
      </c>
      <c r="M23" s="21" t="s">
        <v>9</v>
      </c>
      <c r="N23" s="27">
        <f t="shared" ref="N23:N31" si="2">ROUND(D23*F23*H23*J23*L23,0)</f>
        <v>189</v>
      </c>
      <c r="P23" s="28"/>
      <c r="S23" s="23"/>
    </row>
    <row r="24" spans="1:19" s="21" customFormat="1" ht="15.95" hidden="1" customHeight="1">
      <c r="A24" s="22"/>
      <c r="B24" s="29" t="s">
        <v>241</v>
      </c>
      <c r="C24" s="23"/>
      <c r="D24" s="24">
        <v>1</v>
      </c>
      <c r="E24" s="23" t="s">
        <v>8</v>
      </c>
      <c r="F24" s="24">
        <v>2</v>
      </c>
      <c r="G24" s="24" t="s">
        <v>8</v>
      </c>
      <c r="H24" s="25">
        <v>8</v>
      </c>
      <c r="I24" s="24" t="s">
        <v>8</v>
      </c>
      <c r="J24" s="26">
        <v>7</v>
      </c>
      <c r="K24" s="24" t="s">
        <v>8</v>
      </c>
      <c r="L24" s="26">
        <v>0.75</v>
      </c>
      <c r="M24" s="21" t="s">
        <v>9</v>
      </c>
      <c r="N24" s="27">
        <f t="shared" si="2"/>
        <v>84</v>
      </c>
      <c r="P24" s="28"/>
      <c r="S24" s="23"/>
    </row>
    <row r="25" spans="1:19" s="21" customFormat="1" ht="15.95" hidden="1" customHeight="1">
      <c r="A25" s="22"/>
      <c r="B25" s="29" t="s">
        <v>242</v>
      </c>
      <c r="C25" s="23"/>
      <c r="D25" s="24">
        <v>1</v>
      </c>
      <c r="E25" s="23" t="s">
        <v>8</v>
      </c>
      <c r="F25" s="24">
        <v>2</v>
      </c>
      <c r="G25" s="24" t="s">
        <v>8</v>
      </c>
      <c r="H25" s="25">
        <v>9</v>
      </c>
      <c r="I25" s="24" t="s">
        <v>8</v>
      </c>
      <c r="J25" s="26">
        <v>8</v>
      </c>
      <c r="K25" s="24" t="s">
        <v>8</v>
      </c>
      <c r="L25" s="26">
        <v>0.75</v>
      </c>
      <c r="M25" s="21" t="s">
        <v>9</v>
      </c>
      <c r="N25" s="27">
        <f t="shared" si="2"/>
        <v>108</v>
      </c>
      <c r="P25" s="28"/>
      <c r="S25" s="23"/>
    </row>
    <row r="26" spans="1:19" s="21" customFormat="1" ht="15.95" hidden="1" customHeight="1">
      <c r="A26" s="22"/>
      <c r="B26" s="29" t="s">
        <v>243</v>
      </c>
      <c r="C26" s="23"/>
      <c r="D26" s="24">
        <v>1</v>
      </c>
      <c r="E26" s="23" t="s">
        <v>8</v>
      </c>
      <c r="F26" s="24">
        <v>2</v>
      </c>
      <c r="G26" s="24" t="s">
        <v>8</v>
      </c>
      <c r="H26" s="25">
        <v>10.5</v>
      </c>
      <c r="I26" s="24" t="s">
        <v>8</v>
      </c>
      <c r="J26" s="26">
        <v>9.5</v>
      </c>
      <c r="K26" s="24" t="s">
        <v>8</v>
      </c>
      <c r="L26" s="26">
        <v>0.75</v>
      </c>
      <c r="M26" s="21" t="s">
        <v>9</v>
      </c>
      <c r="N26" s="27">
        <f t="shared" si="2"/>
        <v>150</v>
      </c>
      <c r="P26" s="28"/>
      <c r="S26" s="23"/>
    </row>
    <row r="27" spans="1:19" s="21" customFormat="1" ht="15.95" hidden="1" customHeight="1">
      <c r="A27" s="22"/>
      <c r="B27" s="29" t="s">
        <v>244</v>
      </c>
      <c r="C27" s="23"/>
      <c r="D27" s="24">
        <v>1</v>
      </c>
      <c r="E27" s="23" t="s">
        <v>8</v>
      </c>
      <c r="F27" s="24">
        <v>2</v>
      </c>
      <c r="G27" s="24" t="s">
        <v>8</v>
      </c>
      <c r="H27" s="25">
        <v>9.5</v>
      </c>
      <c r="I27" s="24" t="s">
        <v>8</v>
      </c>
      <c r="J27" s="26">
        <v>2</v>
      </c>
      <c r="K27" s="24" t="s">
        <v>8</v>
      </c>
      <c r="L27" s="26">
        <v>0.75</v>
      </c>
      <c r="M27" s="21" t="s">
        <v>9</v>
      </c>
      <c r="N27" s="27">
        <f t="shared" si="2"/>
        <v>29</v>
      </c>
      <c r="P27" s="28"/>
      <c r="S27" s="23"/>
    </row>
    <row r="28" spans="1:19" s="21" customFormat="1" ht="15.95" hidden="1" customHeight="1">
      <c r="A28" s="22"/>
      <c r="B28" s="29" t="s">
        <v>244</v>
      </c>
      <c r="C28" s="23"/>
      <c r="D28" s="24">
        <v>1</v>
      </c>
      <c r="E28" s="23" t="s">
        <v>8</v>
      </c>
      <c r="F28" s="24">
        <v>2</v>
      </c>
      <c r="G28" s="24" t="s">
        <v>8</v>
      </c>
      <c r="H28" s="25">
        <v>9</v>
      </c>
      <c r="I28" s="24" t="s">
        <v>8</v>
      </c>
      <c r="J28" s="26">
        <v>2</v>
      </c>
      <c r="K28" s="24" t="s">
        <v>8</v>
      </c>
      <c r="L28" s="26">
        <v>0.75</v>
      </c>
      <c r="M28" s="21" t="s">
        <v>9</v>
      </c>
      <c r="N28" s="27">
        <f t="shared" si="2"/>
        <v>27</v>
      </c>
      <c r="P28" s="28"/>
      <c r="S28" s="23"/>
    </row>
    <row r="29" spans="1:19" s="21" customFormat="1" ht="15.95" hidden="1" customHeight="1">
      <c r="A29" s="22"/>
      <c r="B29" s="29" t="s">
        <v>245</v>
      </c>
      <c r="C29" s="23"/>
      <c r="D29" s="24">
        <v>1</v>
      </c>
      <c r="E29" s="23" t="s">
        <v>8</v>
      </c>
      <c r="F29" s="24">
        <v>2</v>
      </c>
      <c r="G29" s="24" t="s">
        <v>8</v>
      </c>
      <c r="H29" s="25">
        <v>7.25</v>
      </c>
      <c r="I29" s="24" t="s">
        <v>8</v>
      </c>
      <c r="J29" s="26">
        <v>2</v>
      </c>
      <c r="K29" s="24" t="s">
        <v>8</v>
      </c>
      <c r="L29" s="26">
        <v>0.75</v>
      </c>
      <c r="M29" s="21" t="s">
        <v>9</v>
      </c>
      <c r="N29" s="27">
        <f t="shared" si="2"/>
        <v>22</v>
      </c>
      <c r="P29" s="28"/>
      <c r="S29" s="23"/>
    </row>
    <row r="30" spans="1:19" s="21" customFormat="1" ht="15.95" hidden="1" customHeight="1">
      <c r="A30" s="22"/>
      <c r="B30" s="29" t="s">
        <v>245</v>
      </c>
      <c r="C30" s="23"/>
      <c r="D30" s="24">
        <v>1</v>
      </c>
      <c r="E30" s="23" t="s">
        <v>8</v>
      </c>
      <c r="F30" s="24">
        <v>1</v>
      </c>
      <c r="G30" s="24" t="s">
        <v>8</v>
      </c>
      <c r="H30" s="25">
        <v>5.25</v>
      </c>
      <c r="I30" s="24" t="s">
        <v>8</v>
      </c>
      <c r="J30" s="26">
        <v>2</v>
      </c>
      <c r="K30" s="24" t="s">
        <v>8</v>
      </c>
      <c r="L30" s="26">
        <v>0.75</v>
      </c>
      <c r="M30" s="21" t="s">
        <v>9</v>
      </c>
      <c r="N30" s="27">
        <f t="shared" si="2"/>
        <v>8</v>
      </c>
      <c r="P30" s="28"/>
      <c r="S30" s="23"/>
    </row>
    <row r="31" spans="1:19" s="21" customFormat="1" ht="15.95" hidden="1" customHeight="1">
      <c r="A31" s="22"/>
      <c r="B31" s="21" t="s">
        <v>247</v>
      </c>
      <c r="C31" s="23"/>
      <c r="D31" s="24">
        <v>1</v>
      </c>
      <c r="E31" s="23" t="s">
        <v>8</v>
      </c>
      <c r="F31" s="24">
        <v>2</v>
      </c>
      <c r="G31" s="24" t="s">
        <v>8</v>
      </c>
      <c r="H31" s="25">
        <v>5</v>
      </c>
      <c r="I31" s="24" t="s">
        <v>8</v>
      </c>
      <c r="J31" s="26">
        <v>5</v>
      </c>
      <c r="K31" s="24" t="s">
        <v>8</v>
      </c>
      <c r="L31" s="26">
        <v>0.75</v>
      </c>
      <c r="M31" s="21" t="s">
        <v>9</v>
      </c>
      <c r="N31" s="27">
        <f t="shared" si="2"/>
        <v>38</v>
      </c>
      <c r="P31" s="28"/>
      <c r="S31" s="23"/>
    </row>
    <row r="32" spans="1:19" s="21" customFormat="1" ht="15.95" hidden="1" customHeight="1">
      <c r="A32" s="22"/>
      <c r="B32" s="21" t="s">
        <v>87</v>
      </c>
      <c r="C32" s="23"/>
      <c r="D32" s="24">
        <v>1</v>
      </c>
      <c r="E32" s="23" t="s">
        <v>8</v>
      </c>
      <c r="F32" s="24">
        <v>2</v>
      </c>
      <c r="G32" s="24" t="s">
        <v>8</v>
      </c>
      <c r="H32" s="25">
        <v>17.62</v>
      </c>
      <c r="I32" s="24" t="s">
        <v>8</v>
      </c>
      <c r="J32" s="26">
        <v>13.62</v>
      </c>
      <c r="K32" s="24" t="s">
        <v>8</v>
      </c>
      <c r="L32" s="26">
        <v>0.37</v>
      </c>
      <c r="M32" s="21" t="s">
        <v>9</v>
      </c>
      <c r="N32" s="27">
        <f>ROUND(D32*F32*H32*J32*L32,0)</f>
        <v>178</v>
      </c>
      <c r="P32" s="28"/>
      <c r="S32" s="23"/>
    </row>
    <row r="33" spans="1:19" s="21" customFormat="1" ht="15.95" hidden="1" customHeight="1">
      <c r="A33" s="22"/>
      <c r="B33" s="21" t="s">
        <v>202</v>
      </c>
      <c r="C33" s="23"/>
      <c r="D33" s="24">
        <v>1</v>
      </c>
      <c r="E33" s="23" t="s">
        <v>8</v>
      </c>
      <c r="F33" s="24">
        <v>1</v>
      </c>
      <c r="G33" s="24" t="s">
        <v>8</v>
      </c>
      <c r="H33" s="25">
        <v>36.369999999999997</v>
      </c>
      <c r="I33" s="24" t="s">
        <v>8</v>
      </c>
      <c r="J33" s="26">
        <v>5.62</v>
      </c>
      <c r="K33" s="24" t="s">
        <v>8</v>
      </c>
      <c r="L33" s="26">
        <v>0.37</v>
      </c>
      <c r="M33" s="21" t="s">
        <v>9</v>
      </c>
      <c r="N33" s="27">
        <f>ROUND(D33*F33*H33*J33*L33,0)</f>
        <v>76</v>
      </c>
      <c r="P33" s="28"/>
      <c r="S33" s="23"/>
    </row>
    <row r="34" spans="1:19" s="21" customFormat="1" ht="15.95" hidden="1" customHeight="1">
      <c r="A34" s="22"/>
      <c r="B34" s="21" t="s">
        <v>144</v>
      </c>
      <c r="C34" s="23"/>
      <c r="D34" s="24">
        <v>1</v>
      </c>
      <c r="E34" s="23" t="s">
        <v>8</v>
      </c>
      <c r="F34" s="24">
        <v>1</v>
      </c>
      <c r="G34" s="24" t="s">
        <v>8</v>
      </c>
      <c r="H34" s="25">
        <v>10</v>
      </c>
      <c r="I34" s="24" t="s">
        <v>8</v>
      </c>
      <c r="J34" s="26">
        <v>5</v>
      </c>
      <c r="K34" s="24" t="s">
        <v>8</v>
      </c>
      <c r="L34" s="26">
        <v>0.5</v>
      </c>
      <c r="M34" s="21" t="s">
        <v>9</v>
      </c>
      <c r="N34" s="27">
        <f>ROUND(D34*F34*H34*J34*L34,0)</f>
        <v>25</v>
      </c>
      <c r="P34" s="28"/>
      <c r="S34" s="23"/>
    </row>
    <row r="35" spans="1:19" s="21" customFormat="1" ht="15.95" hidden="1" customHeight="1">
      <c r="A35" s="22"/>
      <c r="B35" s="21" t="s">
        <v>343</v>
      </c>
      <c r="C35" s="23"/>
      <c r="D35" s="24">
        <v>1</v>
      </c>
      <c r="E35" s="23" t="s">
        <v>8</v>
      </c>
      <c r="F35" s="24">
        <v>5</v>
      </c>
      <c r="G35" s="24" t="s">
        <v>8</v>
      </c>
      <c r="H35" s="25">
        <v>4</v>
      </c>
      <c r="I35" s="24" t="s">
        <v>8</v>
      </c>
      <c r="J35" s="26">
        <v>4</v>
      </c>
      <c r="K35" s="24" t="s">
        <v>8</v>
      </c>
      <c r="L35" s="26">
        <v>3</v>
      </c>
      <c r="M35" s="21" t="s">
        <v>9</v>
      </c>
      <c r="N35" s="27">
        <f t="shared" ref="N35:N36" si="3">ROUND(D35*F35*H35*J35*L35,0)</f>
        <v>240</v>
      </c>
      <c r="P35" s="28"/>
      <c r="S35" s="23"/>
    </row>
    <row r="36" spans="1:19" s="21" customFormat="1" ht="15.95" hidden="1" customHeight="1">
      <c r="A36" s="22"/>
      <c r="B36" s="21" t="s">
        <v>344</v>
      </c>
      <c r="C36" s="23"/>
      <c r="D36" s="24">
        <v>1</v>
      </c>
      <c r="E36" s="23" t="s">
        <v>8</v>
      </c>
      <c r="F36" s="24">
        <v>5</v>
      </c>
      <c r="G36" s="24" t="s">
        <v>8</v>
      </c>
      <c r="H36" s="25">
        <v>6.75</v>
      </c>
      <c r="I36" s="24" t="s">
        <v>8</v>
      </c>
      <c r="J36" s="26">
        <v>2</v>
      </c>
      <c r="K36" s="24" t="s">
        <v>8</v>
      </c>
      <c r="L36" s="26">
        <v>2</v>
      </c>
      <c r="M36" s="21" t="s">
        <v>9</v>
      </c>
      <c r="N36" s="27">
        <f t="shared" si="3"/>
        <v>135</v>
      </c>
      <c r="P36" s="28"/>
      <c r="S36" s="23"/>
    </row>
    <row r="37" spans="1:19" s="21" customFormat="1" ht="15.95" hidden="1" customHeight="1">
      <c r="A37" s="22"/>
      <c r="C37" s="23"/>
      <c r="D37" s="30"/>
      <c r="E37" s="23"/>
      <c r="F37" s="24"/>
      <c r="G37" s="24"/>
      <c r="H37" s="25"/>
      <c r="I37" s="24"/>
      <c r="J37" s="26"/>
      <c r="K37" s="24"/>
      <c r="L37" s="31" t="s">
        <v>10</v>
      </c>
      <c r="M37" s="32"/>
      <c r="N37" s="33">
        <f>SUM(N23:N36)</f>
        <v>1309</v>
      </c>
      <c r="O37" s="34"/>
      <c r="P37" s="28"/>
      <c r="S37" s="23"/>
    </row>
    <row r="38" spans="1:19" s="21" customFormat="1" ht="15.95" customHeight="1">
      <c r="A38" s="22"/>
      <c r="B38" s="35"/>
      <c r="C38" s="173">
        <f>N37</f>
        <v>1309</v>
      </c>
      <c r="D38" s="170"/>
      <c r="E38" s="173"/>
      <c r="F38" s="36" t="s">
        <v>11</v>
      </c>
      <c r="G38" s="37"/>
      <c r="H38" s="38">
        <v>8694.9500000000007</v>
      </c>
      <c r="I38" s="38"/>
      <c r="J38" s="38"/>
      <c r="K38" s="38"/>
      <c r="L38" s="174" t="s">
        <v>13</v>
      </c>
      <c r="M38" s="174"/>
      <c r="N38" s="39"/>
      <c r="O38" s="40" t="s">
        <v>14</v>
      </c>
      <c r="P38" s="20">
        <f>ROUND(C38*H38/100,0)</f>
        <v>113817</v>
      </c>
      <c r="S38" s="41"/>
    </row>
    <row r="39" spans="1:19" s="21" customFormat="1" ht="15.95" hidden="1" customHeight="1">
      <c r="A39" s="22"/>
      <c r="C39" s="23"/>
      <c r="D39" s="30"/>
      <c r="E39" s="23"/>
      <c r="F39" s="24"/>
      <c r="G39" s="24"/>
      <c r="H39" s="25"/>
      <c r="I39" s="24"/>
      <c r="J39" s="26"/>
      <c r="K39" s="24"/>
      <c r="L39" s="31" t="s">
        <v>10</v>
      </c>
      <c r="M39" s="32"/>
      <c r="N39" s="33"/>
      <c r="O39" s="34"/>
      <c r="P39" s="28"/>
      <c r="S39" s="23"/>
    </row>
    <row r="40" spans="1:19" s="44" customFormat="1" ht="15.95" hidden="1" customHeight="1">
      <c r="A40" s="42"/>
      <c r="B40" s="45" t="s">
        <v>143</v>
      </c>
      <c r="C40" s="45"/>
      <c r="D40" s="45"/>
      <c r="E40" s="45"/>
      <c r="F40" s="45"/>
      <c r="G40" s="45"/>
      <c r="H40" s="45"/>
      <c r="I40" s="45"/>
      <c r="J40" s="45"/>
      <c r="K40" s="45"/>
      <c r="L40" s="45"/>
      <c r="M40" s="45"/>
      <c r="N40" s="45"/>
      <c r="O40" s="45"/>
      <c r="P40" s="43"/>
      <c r="S40" s="45"/>
    </row>
    <row r="41" spans="1:19" s="44" customFormat="1" ht="15.95" hidden="1" customHeight="1">
      <c r="A41" s="42"/>
      <c r="B41" s="45"/>
      <c r="C41" s="45"/>
      <c r="D41" s="45"/>
      <c r="E41" s="45"/>
      <c r="F41" s="45"/>
      <c r="G41" s="45"/>
      <c r="H41" s="45"/>
      <c r="I41" s="45"/>
      <c r="J41" s="45"/>
      <c r="K41" s="45"/>
      <c r="L41" s="45"/>
      <c r="M41" s="45"/>
      <c r="N41" s="45"/>
      <c r="O41" s="45"/>
      <c r="P41" s="43"/>
      <c r="S41" s="45"/>
    </row>
    <row r="42" spans="1:19" s="21" customFormat="1" ht="15.95" hidden="1" customHeight="1">
      <c r="A42" s="22"/>
      <c r="B42" s="35"/>
      <c r="C42" s="173">
        <f>N39</f>
        <v>0</v>
      </c>
      <c r="D42" s="170"/>
      <c r="E42" s="173"/>
      <c r="F42" s="36" t="s">
        <v>11</v>
      </c>
      <c r="G42" s="37" t="s">
        <v>12</v>
      </c>
      <c r="H42" s="38">
        <v>9416.2800000000007</v>
      </c>
      <c r="I42" s="38"/>
      <c r="J42" s="38"/>
      <c r="K42" s="38"/>
      <c r="L42" s="174" t="s">
        <v>13</v>
      </c>
      <c r="M42" s="174"/>
      <c r="N42" s="39"/>
      <c r="O42" s="40" t="s">
        <v>14</v>
      </c>
      <c r="P42" s="20">
        <f>ROUND(C42*H42/100,0)</f>
        <v>0</v>
      </c>
      <c r="S42" s="41"/>
    </row>
    <row r="43" spans="1:19" s="21" customFormat="1" ht="15.95" hidden="1" customHeight="1">
      <c r="A43" s="22"/>
      <c r="B43" s="46"/>
      <c r="C43" s="23"/>
      <c r="D43" s="24"/>
      <c r="E43" s="23"/>
      <c r="F43" s="24"/>
      <c r="G43" s="24"/>
      <c r="H43" s="25"/>
      <c r="I43" s="24"/>
      <c r="J43" s="26"/>
      <c r="K43" s="24"/>
      <c r="L43" s="26"/>
      <c r="N43" s="27"/>
      <c r="P43" s="28"/>
      <c r="S43" s="23"/>
    </row>
    <row r="44" spans="1:19" s="21" customFormat="1" ht="15.95" customHeight="1">
      <c r="A44" s="42" t="s">
        <v>181</v>
      </c>
      <c r="B44" s="168" t="s">
        <v>95</v>
      </c>
      <c r="C44" s="168"/>
      <c r="D44" s="168"/>
      <c r="E44" s="168"/>
      <c r="F44" s="168"/>
      <c r="G44" s="168"/>
      <c r="H44" s="168"/>
      <c r="I44" s="168"/>
      <c r="J44" s="168"/>
      <c r="K44" s="168"/>
      <c r="L44" s="168"/>
      <c r="M44" s="168"/>
      <c r="N44" s="168"/>
      <c r="O44" s="47"/>
      <c r="P44" s="20"/>
    </row>
    <row r="45" spans="1:19" s="21" customFormat="1" ht="14.25" hidden="1" customHeight="1">
      <c r="A45" s="22"/>
      <c r="B45" s="29" t="s">
        <v>249</v>
      </c>
      <c r="C45" s="23"/>
      <c r="D45" s="24">
        <v>1</v>
      </c>
      <c r="E45" s="23" t="s">
        <v>8</v>
      </c>
      <c r="F45" s="24">
        <v>4</v>
      </c>
      <c r="G45" s="24" t="s">
        <v>8</v>
      </c>
      <c r="H45" s="25">
        <v>16.670000000000002</v>
      </c>
      <c r="I45" s="24" t="s">
        <v>8</v>
      </c>
      <c r="J45" s="26">
        <v>1.125</v>
      </c>
      <c r="K45" s="24" t="s">
        <v>8</v>
      </c>
      <c r="L45" s="26">
        <v>4.25</v>
      </c>
      <c r="M45" s="21" t="s">
        <v>9</v>
      </c>
      <c r="N45" s="27">
        <f t="shared" ref="N45:N52" si="4">ROUND(D45*F45*H45*J45*L45,0)</f>
        <v>319</v>
      </c>
      <c r="P45" s="28"/>
      <c r="S45" s="23"/>
    </row>
    <row r="46" spans="1:19" s="21" customFormat="1" ht="14.25" hidden="1" customHeight="1">
      <c r="A46" s="22"/>
      <c r="B46" s="29" t="s">
        <v>245</v>
      </c>
      <c r="C46" s="23"/>
      <c r="D46" s="24">
        <v>1</v>
      </c>
      <c r="E46" s="23" t="s">
        <v>8</v>
      </c>
      <c r="F46" s="24">
        <v>3</v>
      </c>
      <c r="G46" s="24" t="s">
        <v>8</v>
      </c>
      <c r="H46" s="25">
        <v>13.62</v>
      </c>
      <c r="I46" s="24" t="s">
        <v>8</v>
      </c>
      <c r="J46" s="26">
        <v>1.125</v>
      </c>
      <c r="K46" s="24" t="s">
        <v>8</v>
      </c>
      <c r="L46" s="26">
        <v>4.25</v>
      </c>
      <c r="M46" s="21" t="s">
        <v>9</v>
      </c>
      <c r="N46" s="27">
        <f t="shared" si="4"/>
        <v>195</v>
      </c>
      <c r="P46" s="28"/>
      <c r="S46" s="23"/>
    </row>
    <row r="47" spans="1:19" s="21" customFormat="1" ht="14.25" hidden="1" customHeight="1">
      <c r="A47" s="22"/>
      <c r="B47" s="29" t="s">
        <v>250</v>
      </c>
      <c r="C47" s="23"/>
      <c r="D47" s="24">
        <v>1</v>
      </c>
      <c r="E47" s="23" t="s">
        <v>8</v>
      </c>
      <c r="F47" s="24">
        <v>6</v>
      </c>
      <c r="G47" s="24" t="s">
        <v>8</v>
      </c>
      <c r="H47" s="25">
        <v>6.62</v>
      </c>
      <c r="I47" s="24" t="s">
        <v>8</v>
      </c>
      <c r="J47" s="26">
        <v>1.125</v>
      </c>
      <c r="K47" s="24" t="s">
        <v>8</v>
      </c>
      <c r="L47" s="26">
        <v>4.5</v>
      </c>
      <c r="M47" s="21" t="s">
        <v>9</v>
      </c>
      <c r="N47" s="27">
        <f t="shared" ref="N47:N51" si="5">ROUND(D47*F47*H47*J47*L47,0)</f>
        <v>201</v>
      </c>
      <c r="P47" s="28"/>
      <c r="S47" s="23"/>
    </row>
    <row r="48" spans="1:19" s="21" customFormat="1" ht="14.25" hidden="1" customHeight="1">
      <c r="A48" s="22"/>
      <c r="B48" s="29" t="s">
        <v>245</v>
      </c>
      <c r="C48" s="23"/>
      <c r="D48" s="24">
        <v>1</v>
      </c>
      <c r="E48" s="23" t="s">
        <v>8</v>
      </c>
      <c r="F48" s="24">
        <v>2</v>
      </c>
      <c r="G48" s="24" t="s">
        <v>8</v>
      </c>
      <c r="H48" s="25">
        <v>5.75</v>
      </c>
      <c r="I48" s="24" t="s">
        <v>8</v>
      </c>
      <c r="J48" s="26">
        <v>1.1299999999999999</v>
      </c>
      <c r="K48" s="24" t="s">
        <v>8</v>
      </c>
      <c r="L48" s="26">
        <v>4.5</v>
      </c>
      <c r="M48" s="21" t="s">
        <v>9</v>
      </c>
      <c r="N48" s="27">
        <f t="shared" si="5"/>
        <v>58</v>
      </c>
      <c r="P48" s="28"/>
      <c r="S48" s="23"/>
    </row>
    <row r="49" spans="1:19" s="21" customFormat="1" ht="14.25" hidden="1" customHeight="1">
      <c r="A49" s="22"/>
      <c r="B49" s="21" t="s">
        <v>344</v>
      </c>
      <c r="C49" s="23"/>
      <c r="D49" s="24">
        <v>1</v>
      </c>
      <c r="E49" s="23" t="s">
        <v>8</v>
      </c>
      <c r="F49" s="24">
        <v>5</v>
      </c>
      <c r="G49" s="24" t="s">
        <v>8</v>
      </c>
      <c r="H49" s="25">
        <v>9.75</v>
      </c>
      <c r="I49" s="24" t="s">
        <v>8</v>
      </c>
      <c r="J49" s="26">
        <v>1.1299999999999999</v>
      </c>
      <c r="K49" s="24" t="s">
        <v>8</v>
      </c>
      <c r="L49" s="26">
        <v>2</v>
      </c>
      <c r="M49" s="21" t="s">
        <v>9</v>
      </c>
      <c r="N49" s="27">
        <f t="shared" si="5"/>
        <v>110</v>
      </c>
      <c r="P49" s="28"/>
      <c r="S49" s="23"/>
    </row>
    <row r="50" spans="1:19" s="21" customFormat="1" ht="14.25" hidden="1" customHeight="1">
      <c r="A50" s="22"/>
      <c r="B50" s="21" t="s">
        <v>251</v>
      </c>
      <c r="C50" s="23"/>
      <c r="D50" s="24">
        <v>1</v>
      </c>
      <c r="E50" s="23" t="s">
        <v>8</v>
      </c>
      <c r="F50" s="24">
        <v>1</v>
      </c>
      <c r="G50" s="24" t="s">
        <v>8</v>
      </c>
      <c r="H50" s="25">
        <v>8</v>
      </c>
      <c r="I50" s="24" t="s">
        <v>8</v>
      </c>
      <c r="J50" s="26">
        <v>4</v>
      </c>
      <c r="K50" s="24" t="s">
        <v>8</v>
      </c>
      <c r="L50" s="26">
        <v>0.5</v>
      </c>
      <c r="M50" s="21" t="s">
        <v>9</v>
      </c>
      <c r="N50" s="27">
        <f t="shared" si="5"/>
        <v>16</v>
      </c>
      <c r="P50" s="28"/>
      <c r="S50" s="23"/>
    </row>
    <row r="51" spans="1:19" s="21" customFormat="1" ht="14.25" hidden="1" customHeight="1">
      <c r="A51" s="22"/>
      <c r="B51" s="21" t="s">
        <v>251</v>
      </c>
      <c r="C51" s="23"/>
      <c r="D51" s="24">
        <v>1</v>
      </c>
      <c r="E51" s="23" t="s">
        <v>8</v>
      </c>
      <c r="F51" s="24">
        <v>1</v>
      </c>
      <c r="G51" s="24" t="s">
        <v>8</v>
      </c>
      <c r="H51" s="25">
        <v>8</v>
      </c>
      <c r="I51" s="24" t="s">
        <v>8</v>
      </c>
      <c r="J51" s="26">
        <v>3</v>
      </c>
      <c r="K51" s="24" t="s">
        <v>8</v>
      </c>
      <c r="L51" s="26">
        <v>0.5</v>
      </c>
      <c r="M51" s="21" t="s">
        <v>9</v>
      </c>
      <c r="N51" s="27">
        <f t="shared" si="5"/>
        <v>12</v>
      </c>
      <c r="P51" s="28"/>
      <c r="S51" s="23"/>
    </row>
    <row r="52" spans="1:19" s="21" customFormat="1" ht="15.95" hidden="1" customHeight="1" thickBot="1">
      <c r="A52" s="22"/>
      <c r="B52" s="21" t="s">
        <v>251</v>
      </c>
      <c r="C52" s="23"/>
      <c r="D52" s="24">
        <v>1</v>
      </c>
      <c r="E52" s="23" t="s">
        <v>8</v>
      </c>
      <c r="F52" s="24">
        <v>1</v>
      </c>
      <c r="G52" s="24" t="s">
        <v>8</v>
      </c>
      <c r="H52" s="25">
        <v>8</v>
      </c>
      <c r="I52" s="24" t="s">
        <v>8</v>
      </c>
      <c r="J52" s="26">
        <v>2</v>
      </c>
      <c r="K52" s="24" t="s">
        <v>8</v>
      </c>
      <c r="L52" s="26">
        <v>0.5</v>
      </c>
      <c r="M52" s="21" t="s">
        <v>9</v>
      </c>
      <c r="N52" s="27">
        <f t="shared" si="4"/>
        <v>8</v>
      </c>
      <c r="P52" s="28"/>
      <c r="S52" s="23"/>
    </row>
    <row r="53" spans="1:19" s="21" customFormat="1" ht="15.95" hidden="1" customHeight="1" thickBot="1">
      <c r="A53" s="20"/>
      <c r="C53" s="39"/>
      <c r="D53" s="24"/>
      <c r="E53" s="48"/>
      <c r="F53" s="24"/>
      <c r="G53" s="20"/>
      <c r="H53" s="25"/>
      <c r="I53" s="38"/>
      <c r="J53" s="31"/>
      <c r="K53" s="38"/>
      <c r="L53" s="31" t="s">
        <v>10</v>
      </c>
      <c r="M53" s="20"/>
      <c r="N53" s="49">
        <f>SUM(N45:N52)</f>
        <v>919</v>
      </c>
      <c r="O53" s="34"/>
      <c r="P53" s="20"/>
      <c r="S53" s="39"/>
    </row>
    <row r="54" spans="1:19" s="21" customFormat="1" ht="15.95" customHeight="1">
      <c r="A54" s="22"/>
      <c r="C54" s="173">
        <f>N53</f>
        <v>919</v>
      </c>
      <c r="D54" s="170"/>
      <c r="E54" s="173"/>
      <c r="F54" s="24" t="s">
        <v>11</v>
      </c>
      <c r="G54" s="20" t="s">
        <v>12</v>
      </c>
      <c r="H54" s="172">
        <v>11948.36</v>
      </c>
      <c r="I54" s="172"/>
      <c r="J54" s="31"/>
      <c r="K54" s="38"/>
      <c r="L54" s="20" t="s">
        <v>93</v>
      </c>
      <c r="M54" s="20"/>
      <c r="N54" s="50"/>
      <c r="O54" s="35" t="s">
        <v>14</v>
      </c>
      <c r="P54" s="20">
        <f>ROUND(C54*H54/100,0)</f>
        <v>109805</v>
      </c>
      <c r="S54" s="41"/>
    </row>
    <row r="55" spans="1:19" ht="88.5" customHeight="1">
      <c r="A55" s="51" t="s">
        <v>182</v>
      </c>
      <c r="B55" s="168" t="s">
        <v>57</v>
      </c>
      <c r="C55" s="168"/>
      <c r="D55" s="168"/>
      <c r="E55" s="168"/>
      <c r="F55" s="168"/>
      <c r="G55" s="168"/>
      <c r="H55" s="168"/>
      <c r="I55" s="168"/>
      <c r="J55" s="168"/>
      <c r="K55" s="168"/>
      <c r="L55" s="168"/>
      <c r="M55" s="168"/>
      <c r="N55" s="168"/>
      <c r="O55" s="52"/>
      <c r="P55" s="53"/>
      <c r="S55" s="3"/>
    </row>
    <row r="56" spans="1:19" ht="15.75" hidden="1" customHeight="1">
      <c r="A56" s="51"/>
      <c r="B56" s="54" t="s">
        <v>257</v>
      </c>
      <c r="C56" s="54"/>
      <c r="D56" s="54"/>
      <c r="E56" s="54"/>
      <c r="F56" s="54"/>
      <c r="G56" s="54"/>
      <c r="H56" s="54"/>
      <c r="I56" s="54"/>
      <c r="J56" s="54"/>
      <c r="K56" s="54"/>
      <c r="L56" s="54"/>
      <c r="M56" s="54"/>
      <c r="N56" s="54"/>
      <c r="O56" s="52"/>
      <c r="P56" s="53"/>
      <c r="S56" s="3"/>
    </row>
    <row r="57" spans="1:19" s="21" customFormat="1" ht="15.95" hidden="1" customHeight="1">
      <c r="A57" s="22"/>
      <c r="B57" s="21" t="s">
        <v>240</v>
      </c>
      <c r="C57" s="23"/>
      <c r="D57" s="24">
        <v>1</v>
      </c>
      <c r="E57" s="23" t="s">
        <v>8</v>
      </c>
      <c r="F57" s="24">
        <v>6</v>
      </c>
      <c r="G57" s="24" t="s">
        <v>8</v>
      </c>
      <c r="H57" s="25">
        <v>6</v>
      </c>
      <c r="I57" s="24" t="s">
        <v>8</v>
      </c>
      <c r="J57" s="26">
        <v>5</v>
      </c>
      <c r="K57" s="24" t="s">
        <v>8</v>
      </c>
      <c r="L57" s="26">
        <v>1.25</v>
      </c>
      <c r="M57" s="21" t="s">
        <v>9</v>
      </c>
      <c r="N57" s="27">
        <f t="shared" ref="N57:N69" si="6">ROUND(D57*F57*H57*J57*L57,0)</f>
        <v>225</v>
      </c>
      <c r="P57" s="28"/>
      <c r="S57" s="23"/>
    </row>
    <row r="58" spans="1:19" s="21" customFormat="1" ht="15.95" hidden="1" customHeight="1">
      <c r="A58" s="22"/>
      <c r="B58" s="29" t="s">
        <v>241</v>
      </c>
      <c r="C58" s="23"/>
      <c r="D58" s="24">
        <v>1</v>
      </c>
      <c r="E58" s="23" t="s">
        <v>8</v>
      </c>
      <c r="F58" s="24">
        <v>2</v>
      </c>
      <c r="G58" s="24" t="s">
        <v>8</v>
      </c>
      <c r="H58" s="25">
        <v>7</v>
      </c>
      <c r="I58" s="24" t="s">
        <v>8</v>
      </c>
      <c r="J58" s="26">
        <v>6</v>
      </c>
      <c r="K58" s="24" t="s">
        <v>8</v>
      </c>
      <c r="L58" s="26">
        <v>1.5</v>
      </c>
      <c r="M58" s="21" t="s">
        <v>9</v>
      </c>
      <c r="N58" s="27">
        <f t="shared" si="6"/>
        <v>126</v>
      </c>
      <c r="P58" s="28"/>
      <c r="S58" s="23"/>
    </row>
    <row r="59" spans="1:19" s="21" customFormat="1" ht="15.95" hidden="1" customHeight="1">
      <c r="A59" s="22"/>
      <c r="B59" s="29" t="s">
        <v>242</v>
      </c>
      <c r="C59" s="23"/>
      <c r="D59" s="24">
        <v>1</v>
      </c>
      <c r="E59" s="23" t="s">
        <v>8</v>
      </c>
      <c r="F59" s="24">
        <v>2</v>
      </c>
      <c r="G59" s="24" t="s">
        <v>8</v>
      </c>
      <c r="H59" s="25">
        <v>8</v>
      </c>
      <c r="I59" s="24" t="s">
        <v>8</v>
      </c>
      <c r="J59" s="26">
        <v>7</v>
      </c>
      <c r="K59" s="24" t="s">
        <v>8</v>
      </c>
      <c r="L59" s="26">
        <v>1.5</v>
      </c>
      <c r="M59" s="21" t="s">
        <v>9</v>
      </c>
      <c r="N59" s="27">
        <f t="shared" si="6"/>
        <v>168</v>
      </c>
      <c r="P59" s="28"/>
      <c r="S59" s="23"/>
    </row>
    <row r="60" spans="1:19" s="21" customFormat="1" ht="15.95" hidden="1" customHeight="1">
      <c r="A60" s="22"/>
      <c r="B60" s="29" t="s">
        <v>243</v>
      </c>
      <c r="C60" s="23"/>
      <c r="D60" s="24">
        <v>1</v>
      </c>
      <c r="E60" s="23" t="s">
        <v>8</v>
      </c>
      <c r="F60" s="24">
        <v>2</v>
      </c>
      <c r="G60" s="24" t="s">
        <v>8</v>
      </c>
      <c r="H60" s="25">
        <v>9.5</v>
      </c>
      <c r="I60" s="24" t="s">
        <v>8</v>
      </c>
      <c r="J60" s="26">
        <v>8.5</v>
      </c>
      <c r="K60" s="24" t="s">
        <v>8</v>
      </c>
      <c r="L60" s="26">
        <v>1.5</v>
      </c>
      <c r="M60" s="21" t="s">
        <v>9</v>
      </c>
      <c r="N60" s="27">
        <f t="shared" si="6"/>
        <v>242</v>
      </c>
      <c r="P60" s="28"/>
      <c r="S60" s="23"/>
    </row>
    <row r="61" spans="1:19" s="21" customFormat="1" ht="15.95" hidden="1" customHeight="1">
      <c r="A61" s="22"/>
      <c r="B61" s="29" t="s">
        <v>252</v>
      </c>
      <c r="C61" s="23"/>
      <c r="D61" s="24">
        <v>1</v>
      </c>
      <c r="E61" s="23" t="s">
        <v>8</v>
      </c>
      <c r="F61" s="24">
        <v>6</v>
      </c>
      <c r="G61" s="24" t="s">
        <v>8</v>
      </c>
      <c r="H61" s="25">
        <v>1.1299999999999999</v>
      </c>
      <c r="I61" s="24" t="s">
        <v>8</v>
      </c>
      <c r="J61" s="26">
        <v>1.75</v>
      </c>
      <c r="K61" s="24" t="s">
        <v>8</v>
      </c>
      <c r="L61" s="26">
        <v>4.25</v>
      </c>
      <c r="M61" s="21" t="s">
        <v>9</v>
      </c>
      <c r="N61" s="27">
        <f t="shared" ref="N61" si="7">ROUND(D61*F61*H61*J61*L61,0)</f>
        <v>50</v>
      </c>
      <c r="P61" s="28"/>
      <c r="S61" s="23"/>
    </row>
    <row r="62" spans="1:19" s="21" customFormat="1" ht="15.95" hidden="1" customHeight="1">
      <c r="A62" s="22"/>
      <c r="B62" s="21" t="s">
        <v>253</v>
      </c>
      <c r="C62" s="23"/>
      <c r="D62" s="24">
        <v>1</v>
      </c>
      <c r="E62" s="23" t="s">
        <v>8</v>
      </c>
      <c r="F62" s="24">
        <v>6</v>
      </c>
      <c r="G62" s="24" t="s">
        <v>8</v>
      </c>
      <c r="H62" s="25">
        <v>1.1299999999999999</v>
      </c>
      <c r="I62" s="24" t="s">
        <v>8</v>
      </c>
      <c r="J62" s="26">
        <v>1.1299999999999999</v>
      </c>
      <c r="K62" s="24" t="s">
        <v>8</v>
      </c>
      <c r="L62" s="26">
        <v>4.5</v>
      </c>
      <c r="M62" s="21" t="s">
        <v>9</v>
      </c>
      <c r="N62" s="27">
        <f t="shared" si="6"/>
        <v>34</v>
      </c>
      <c r="P62" s="28"/>
      <c r="S62" s="23"/>
    </row>
    <row r="63" spans="1:19" s="21" customFormat="1" ht="15.95" hidden="1" customHeight="1">
      <c r="A63" s="22"/>
      <c r="B63" s="21" t="s">
        <v>343</v>
      </c>
      <c r="C63" s="23"/>
      <c r="D63" s="24">
        <v>1</v>
      </c>
      <c r="E63" s="23" t="s">
        <v>8</v>
      </c>
      <c r="F63" s="24">
        <v>5</v>
      </c>
      <c r="G63" s="24" t="s">
        <v>8</v>
      </c>
      <c r="H63" s="25">
        <v>3</v>
      </c>
      <c r="I63" s="24" t="s">
        <v>8</v>
      </c>
      <c r="J63" s="26">
        <v>3</v>
      </c>
      <c r="K63" s="24" t="s">
        <v>8</v>
      </c>
      <c r="L63" s="26">
        <v>0.75</v>
      </c>
      <c r="M63" s="21" t="s">
        <v>9</v>
      </c>
      <c r="N63" s="27">
        <f t="shared" ref="N63" si="8">ROUND(D63*F63*H63*J63*L63,0)</f>
        <v>34</v>
      </c>
      <c r="P63" s="28"/>
      <c r="S63" s="23"/>
    </row>
    <row r="64" spans="1:19" s="21" customFormat="1" ht="15.95" hidden="1" customHeight="1">
      <c r="A64" s="22"/>
      <c r="B64" s="21" t="s">
        <v>345</v>
      </c>
      <c r="C64" s="23"/>
      <c r="D64" s="24">
        <v>1</v>
      </c>
      <c r="E64" s="23" t="s">
        <v>8</v>
      </c>
      <c r="F64" s="24">
        <v>5</v>
      </c>
      <c r="G64" s="24" t="s">
        <v>8</v>
      </c>
      <c r="H64" s="25">
        <v>1</v>
      </c>
      <c r="I64" s="24" t="s">
        <v>8</v>
      </c>
      <c r="J64" s="26">
        <v>1</v>
      </c>
      <c r="K64" s="24" t="s">
        <v>8</v>
      </c>
      <c r="L64" s="26">
        <v>3</v>
      </c>
      <c r="M64" s="21" t="s">
        <v>9</v>
      </c>
      <c r="N64" s="27">
        <f t="shared" ref="N64" si="9">ROUND(D64*F64*H64*J64*L64,0)</f>
        <v>15</v>
      </c>
      <c r="P64" s="28"/>
      <c r="S64" s="23"/>
    </row>
    <row r="65" spans="1:64" s="21" customFormat="1" ht="15.95" hidden="1" customHeight="1">
      <c r="A65" s="22"/>
      <c r="B65" s="21" t="s">
        <v>254</v>
      </c>
      <c r="C65" s="23"/>
      <c r="D65" s="24">
        <v>1</v>
      </c>
      <c r="E65" s="23" t="s">
        <v>8</v>
      </c>
      <c r="F65" s="24">
        <v>3</v>
      </c>
      <c r="G65" s="24" t="s">
        <v>8</v>
      </c>
      <c r="H65" s="25">
        <v>38.630000000000003</v>
      </c>
      <c r="I65" s="24" t="s">
        <v>8</v>
      </c>
      <c r="J65" s="26">
        <v>1.1299999999999999</v>
      </c>
      <c r="K65" s="24" t="s">
        <v>8</v>
      </c>
      <c r="L65" s="26">
        <v>1.5</v>
      </c>
      <c r="M65" s="21" t="s">
        <v>9</v>
      </c>
      <c r="N65" s="27">
        <f t="shared" si="6"/>
        <v>196</v>
      </c>
      <c r="P65" s="28"/>
      <c r="S65" s="23"/>
    </row>
    <row r="66" spans="1:64" s="21" customFormat="1" ht="15.95" hidden="1" customHeight="1">
      <c r="A66" s="22"/>
      <c r="B66" s="29" t="s">
        <v>255</v>
      </c>
      <c r="C66" s="23"/>
      <c r="D66" s="24">
        <v>1</v>
      </c>
      <c r="E66" s="23" t="s">
        <v>8</v>
      </c>
      <c r="F66" s="24">
        <v>3</v>
      </c>
      <c r="G66" s="24" t="s">
        <v>8</v>
      </c>
      <c r="H66" s="25">
        <v>13.63</v>
      </c>
      <c r="I66" s="24" t="s">
        <v>8</v>
      </c>
      <c r="J66" s="26">
        <v>1.1299999999999999</v>
      </c>
      <c r="K66" s="24" t="s">
        <v>8</v>
      </c>
      <c r="L66" s="26">
        <v>1.5</v>
      </c>
      <c r="M66" s="21" t="s">
        <v>9</v>
      </c>
      <c r="N66" s="27">
        <f t="shared" si="6"/>
        <v>69</v>
      </c>
      <c r="P66" s="28"/>
      <c r="S66" s="23"/>
    </row>
    <row r="67" spans="1:64" s="21" customFormat="1" ht="15.95" hidden="1" customHeight="1">
      <c r="A67" s="22"/>
      <c r="B67" s="29" t="s">
        <v>256</v>
      </c>
      <c r="C67" s="23"/>
      <c r="D67" s="24">
        <v>1</v>
      </c>
      <c r="E67" s="23" t="s">
        <v>8</v>
      </c>
      <c r="F67" s="24">
        <v>2</v>
      </c>
      <c r="G67" s="24" t="s">
        <v>8</v>
      </c>
      <c r="H67" s="25">
        <v>5.63</v>
      </c>
      <c r="I67" s="24" t="s">
        <v>8</v>
      </c>
      <c r="J67" s="26">
        <v>1.1299999999999999</v>
      </c>
      <c r="K67" s="24" t="s">
        <v>8</v>
      </c>
      <c r="L67" s="26">
        <v>1.5</v>
      </c>
      <c r="M67" s="21" t="s">
        <v>9</v>
      </c>
      <c r="N67" s="27">
        <f t="shared" si="6"/>
        <v>19</v>
      </c>
      <c r="P67" s="28"/>
      <c r="S67" s="23"/>
    </row>
    <row r="68" spans="1:64" s="21" customFormat="1" ht="15.95" hidden="1" customHeight="1">
      <c r="A68" s="22"/>
      <c r="B68" s="21" t="s">
        <v>346</v>
      </c>
      <c r="C68" s="23"/>
      <c r="D68" s="24">
        <v>1</v>
      </c>
      <c r="E68" s="23" t="s">
        <v>8</v>
      </c>
      <c r="F68" s="24">
        <v>1</v>
      </c>
      <c r="G68" s="24" t="s">
        <v>8</v>
      </c>
      <c r="H68" s="25">
        <v>100</v>
      </c>
      <c r="I68" s="24" t="s">
        <v>8</v>
      </c>
      <c r="J68" s="26">
        <v>1.1299999999999999</v>
      </c>
      <c r="K68" s="24" t="s">
        <v>8</v>
      </c>
      <c r="L68" s="26">
        <v>1</v>
      </c>
      <c r="M68" s="21" t="s">
        <v>9</v>
      </c>
      <c r="N68" s="27">
        <f t="shared" ref="N68" si="10">ROUND(D68*F68*H68*J68*L68,0)</f>
        <v>113</v>
      </c>
      <c r="P68" s="28"/>
      <c r="S68" s="23"/>
    </row>
    <row r="69" spans="1:64" s="21" customFormat="1" ht="15.95" hidden="1" customHeight="1" thickBot="1">
      <c r="A69" s="22"/>
      <c r="B69" s="21" t="s">
        <v>347</v>
      </c>
      <c r="C69" s="23"/>
      <c r="D69" s="24">
        <v>1</v>
      </c>
      <c r="E69" s="23" t="s">
        <v>8</v>
      </c>
      <c r="F69" s="24">
        <v>5</v>
      </c>
      <c r="G69" s="24" t="s">
        <v>8</v>
      </c>
      <c r="H69" s="25">
        <v>0.75</v>
      </c>
      <c r="I69" s="24" t="s">
        <v>8</v>
      </c>
      <c r="J69" s="26">
        <v>0.75</v>
      </c>
      <c r="K69" s="24" t="s">
        <v>8</v>
      </c>
      <c r="L69" s="26">
        <v>5</v>
      </c>
      <c r="M69" s="21" t="s">
        <v>9</v>
      </c>
      <c r="N69" s="27">
        <f t="shared" si="6"/>
        <v>14</v>
      </c>
      <c r="P69" s="28"/>
      <c r="S69" s="23"/>
    </row>
    <row r="70" spans="1:64" ht="15.95" hidden="1" customHeight="1" thickBot="1">
      <c r="A70" s="14"/>
      <c r="B70" s="55"/>
      <c r="C70" s="56"/>
      <c r="H70" s="57"/>
      <c r="I70" s="5"/>
      <c r="J70" s="8"/>
      <c r="K70" s="5"/>
      <c r="L70" s="58" t="s">
        <v>259</v>
      </c>
      <c r="M70" s="2"/>
      <c r="N70" s="59">
        <f>SUM(N57:N69)</f>
        <v>1305</v>
      </c>
      <c r="O70" s="55"/>
      <c r="R70" s="17"/>
      <c r="S70" s="56"/>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row>
    <row r="71" spans="1:64" ht="15.95" hidden="1" customHeight="1">
      <c r="A71" s="14"/>
      <c r="B71" s="55" t="s">
        <v>258</v>
      </c>
      <c r="C71" s="56"/>
      <c r="H71" s="60"/>
      <c r="I71" s="5"/>
      <c r="J71" s="60"/>
      <c r="K71" s="5"/>
      <c r="L71" s="8"/>
      <c r="N71" s="61"/>
      <c r="O71" s="16"/>
      <c r="S71" s="56"/>
    </row>
    <row r="72" spans="1:64" ht="15.95" hidden="1" customHeight="1">
      <c r="A72" s="14"/>
      <c r="B72" s="3" t="s">
        <v>261</v>
      </c>
      <c r="C72" s="56"/>
      <c r="D72" s="5">
        <v>1</v>
      </c>
      <c r="E72" s="6" t="s">
        <v>8</v>
      </c>
      <c r="F72" s="5">
        <v>8</v>
      </c>
      <c r="G72" s="5" t="s">
        <v>8</v>
      </c>
      <c r="H72" s="57">
        <v>6</v>
      </c>
      <c r="I72" s="5" t="s">
        <v>8</v>
      </c>
      <c r="J72" s="8">
        <v>0.75</v>
      </c>
      <c r="K72" s="5" t="s">
        <v>8</v>
      </c>
      <c r="L72" s="60">
        <v>0.75</v>
      </c>
      <c r="M72" s="3" t="s">
        <v>9</v>
      </c>
      <c r="N72" s="61">
        <f>ROUND(D72*F72*H72*J72*L72,0)</f>
        <v>27</v>
      </c>
      <c r="O72" s="16"/>
      <c r="S72" s="56"/>
    </row>
    <row r="73" spans="1:64" ht="15.95" hidden="1" customHeight="1">
      <c r="A73" s="14"/>
      <c r="B73" s="62" t="s">
        <v>262</v>
      </c>
      <c r="C73" s="56"/>
      <c r="D73" s="5">
        <v>1</v>
      </c>
      <c r="E73" s="6" t="s">
        <v>8</v>
      </c>
      <c r="F73" s="5">
        <v>4</v>
      </c>
      <c r="G73" s="5" t="s">
        <v>8</v>
      </c>
      <c r="H73" s="57">
        <v>5</v>
      </c>
      <c r="I73" s="5" t="s">
        <v>8</v>
      </c>
      <c r="J73" s="8">
        <v>1.5</v>
      </c>
      <c r="K73" s="5" t="s">
        <v>8</v>
      </c>
      <c r="L73" s="8">
        <v>0.25</v>
      </c>
      <c r="M73" s="3" t="s">
        <v>9</v>
      </c>
      <c r="N73" s="61">
        <f t="shared" ref="N73:N88" si="11">ROUND(D73*F73*H73*J73*L73,0)</f>
        <v>8</v>
      </c>
      <c r="O73" s="16"/>
      <c r="R73" s="17"/>
      <c r="S73" s="56"/>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row>
    <row r="74" spans="1:64" ht="15.95" hidden="1" customHeight="1">
      <c r="A74" s="14"/>
      <c r="B74" s="63" t="s">
        <v>263</v>
      </c>
      <c r="C74" s="56"/>
      <c r="D74" s="5">
        <v>4</v>
      </c>
      <c r="E74" s="6" t="s">
        <v>8</v>
      </c>
      <c r="F74" s="5">
        <v>2</v>
      </c>
      <c r="G74" s="5" t="s">
        <v>8</v>
      </c>
      <c r="H74" s="57">
        <v>1.5</v>
      </c>
      <c r="I74" s="5" t="s">
        <v>8</v>
      </c>
      <c r="J74" s="8">
        <v>0.5</v>
      </c>
      <c r="K74" s="5" t="s">
        <v>8</v>
      </c>
      <c r="L74" s="8">
        <v>0.25</v>
      </c>
      <c r="M74" s="3" t="s">
        <v>9</v>
      </c>
      <c r="N74" s="61">
        <f t="shared" si="11"/>
        <v>2</v>
      </c>
      <c r="O74" s="16"/>
      <c r="R74" s="17"/>
      <c r="S74" s="56"/>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row>
    <row r="75" spans="1:64" ht="15.95" hidden="1" customHeight="1">
      <c r="A75" s="14"/>
      <c r="B75" s="62" t="s">
        <v>264</v>
      </c>
      <c r="C75" s="56"/>
      <c r="D75" s="5">
        <v>1</v>
      </c>
      <c r="E75" s="6" t="s">
        <v>8</v>
      </c>
      <c r="F75" s="5">
        <v>1</v>
      </c>
      <c r="G75" s="5" t="s">
        <v>8</v>
      </c>
      <c r="H75" s="57">
        <v>38.5</v>
      </c>
      <c r="I75" s="5" t="s">
        <v>8</v>
      </c>
      <c r="J75" s="8">
        <v>0.75</v>
      </c>
      <c r="K75" s="5" t="s">
        <v>8</v>
      </c>
      <c r="L75" s="8">
        <v>4</v>
      </c>
      <c r="M75" s="3" t="s">
        <v>9</v>
      </c>
      <c r="N75" s="61">
        <f t="shared" si="11"/>
        <v>116</v>
      </c>
      <c r="O75" s="16"/>
      <c r="R75" s="17"/>
      <c r="S75" s="56"/>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row>
    <row r="76" spans="1:64" ht="15.95" hidden="1" customHeight="1">
      <c r="A76" s="14"/>
      <c r="B76" s="62" t="s">
        <v>265</v>
      </c>
      <c r="C76" s="56"/>
      <c r="D76" s="5">
        <v>1</v>
      </c>
      <c r="E76" s="6" t="s">
        <v>8</v>
      </c>
      <c r="F76" s="5">
        <v>1</v>
      </c>
      <c r="G76" s="5" t="s">
        <v>8</v>
      </c>
      <c r="H76" s="57">
        <v>8</v>
      </c>
      <c r="I76" s="5" t="s">
        <v>8</v>
      </c>
      <c r="J76" s="8">
        <v>0.75</v>
      </c>
      <c r="K76" s="5" t="s">
        <v>8</v>
      </c>
      <c r="L76" s="8">
        <v>4</v>
      </c>
      <c r="M76" s="3" t="s">
        <v>9</v>
      </c>
      <c r="N76" s="61">
        <f t="shared" si="11"/>
        <v>24</v>
      </c>
      <c r="O76" s="16"/>
      <c r="R76" s="17"/>
      <c r="S76" s="56"/>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row>
    <row r="77" spans="1:64" ht="15.95" hidden="1" customHeight="1">
      <c r="A77" s="14"/>
      <c r="B77" s="62" t="s">
        <v>266</v>
      </c>
      <c r="C77" s="56"/>
      <c r="D77" s="5">
        <v>1</v>
      </c>
      <c r="E77" s="6" t="s">
        <v>8</v>
      </c>
      <c r="F77" s="5">
        <v>2</v>
      </c>
      <c r="G77" s="5" t="s">
        <v>8</v>
      </c>
      <c r="H77" s="57">
        <v>38.25</v>
      </c>
      <c r="I77" s="5" t="s">
        <v>8</v>
      </c>
      <c r="J77" s="8">
        <v>0.75</v>
      </c>
      <c r="K77" s="5" t="s">
        <v>8</v>
      </c>
      <c r="L77" s="8">
        <v>2</v>
      </c>
      <c r="M77" s="3" t="s">
        <v>9</v>
      </c>
      <c r="N77" s="61">
        <f t="shared" ref="N77" si="12">ROUND(D77*F77*H77*J77*L77,0)</f>
        <v>115</v>
      </c>
      <c r="O77" s="16"/>
      <c r="R77" s="17"/>
      <c r="S77" s="56"/>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row>
    <row r="78" spans="1:64" ht="15.95" hidden="1" customHeight="1">
      <c r="A78" s="14"/>
      <c r="B78" s="63" t="s">
        <v>267</v>
      </c>
      <c r="C78" s="56"/>
      <c r="D78" s="5">
        <v>1</v>
      </c>
      <c r="E78" s="6" t="s">
        <v>8</v>
      </c>
      <c r="F78" s="5">
        <v>3</v>
      </c>
      <c r="G78" s="5" t="s">
        <v>8</v>
      </c>
      <c r="H78" s="57">
        <v>14</v>
      </c>
      <c r="I78" s="5" t="s">
        <v>8</v>
      </c>
      <c r="J78" s="8">
        <v>0.75</v>
      </c>
      <c r="K78" s="5" t="s">
        <v>8</v>
      </c>
      <c r="L78" s="8">
        <v>2</v>
      </c>
      <c r="M78" s="3" t="s">
        <v>9</v>
      </c>
      <c r="N78" s="61">
        <f t="shared" si="11"/>
        <v>63</v>
      </c>
      <c r="O78" s="16"/>
      <c r="R78" s="17"/>
      <c r="S78" s="56"/>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row>
    <row r="79" spans="1:64" ht="15.95" hidden="1" customHeight="1">
      <c r="A79" s="14"/>
      <c r="B79" s="62" t="s">
        <v>268</v>
      </c>
      <c r="C79" s="56"/>
      <c r="D79" s="5">
        <v>1</v>
      </c>
      <c r="E79" s="6" t="s">
        <v>8</v>
      </c>
      <c r="F79" s="5">
        <v>1</v>
      </c>
      <c r="G79" s="5" t="s">
        <v>8</v>
      </c>
      <c r="H79" s="57">
        <v>6</v>
      </c>
      <c r="I79" s="5" t="s">
        <v>8</v>
      </c>
      <c r="J79" s="8">
        <v>0.75</v>
      </c>
      <c r="K79" s="5" t="s">
        <v>8</v>
      </c>
      <c r="L79" s="8">
        <v>2</v>
      </c>
      <c r="M79" s="3" t="s">
        <v>9</v>
      </c>
      <c r="N79" s="61">
        <f t="shared" si="11"/>
        <v>9</v>
      </c>
      <c r="O79" s="16"/>
      <c r="R79" s="17"/>
      <c r="S79" s="56"/>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row>
    <row r="80" spans="1:64" ht="15.95" hidden="1" customHeight="1">
      <c r="A80" s="14"/>
      <c r="B80" s="62" t="s">
        <v>269</v>
      </c>
      <c r="C80" s="56"/>
      <c r="D80" s="5">
        <v>1</v>
      </c>
      <c r="E80" s="6" t="s">
        <v>8</v>
      </c>
      <c r="F80" s="5">
        <v>1</v>
      </c>
      <c r="G80" s="5" t="s">
        <v>8</v>
      </c>
      <c r="H80" s="57">
        <v>41.25</v>
      </c>
      <c r="I80" s="5" t="s">
        <v>8</v>
      </c>
      <c r="J80" s="8">
        <v>25.25</v>
      </c>
      <c r="K80" s="5" t="s">
        <v>8</v>
      </c>
      <c r="L80" s="8">
        <v>0.54</v>
      </c>
      <c r="M80" s="3" t="s">
        <v>9</v>
      </c>
      <c r="N80" s="61">
        <f t="shared" si="11"/>
        <v>562</v>
      </c>
      <c r="O80" s="16"/>
      <c r="R80" s="17"/>
      <c r="S80" s="56"/>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row>
    <row r="81" spans="1:64" ht="15.95" hidden="1" customHeight="1">
      <c r="A81" s="14"/>
      <c r="B81" s="62" t="s">
        <v>270</v>
      </c>
      <c r="C81" s="56"/>
      <c r="D81" s="5">
        <v>1</v>
      </c>
      <c r="E81" s="6" t="s">
        <v>8</v>
      </c>
      <c r="F81" s="5">
        <v>1</v>
      </c>
      <c r="G81" s="5" t="s">
        <v>8</v>
      </c>
      <c r="H81" s="57">
        <v>4</v>
      </c>
      <c r="I81" s="5" t="s">
        <v>8</v>
      </c>
      <c r="J81" s="8">
        <v>1.5</v>
      </c>
      <c r="K81" s="5" t="s">
        <v>8</v>
      </c>
      <c r="L81" s="8">
        <v>4</v>
      </c>
      <c r="M81" s="3" t="s">
        <v>9</v>
      </c>
      <c r="N81" s="61">
        <f t="shared" ref="N81" si="13">ROUND(D81*F81*H81*J81*L81,0)</f>
        <v>24</v>
      </c>
      <c r="O81" s="16"/>
      <c r="R81" s="17"/>
      <c r="S81" s="56"/>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row>
    <row r="82" spans="1:64" ht="15.95" hidden="1" customHeight="1">
      <c r="A82" s="14"/>
      <c r="B82" s="62" t="s">
        <v>271</v>
      </c>
      <c r="C82" s="56"/>
      <c r="D82" s="5">
        <v>1</v>
      </c>
      <c r="E82" s="6" t="s">
        <v>8</v>
      </c>
      <c r="F82" s="5">
        <v>1</v>
      </c>
      <c r="G82" s="5" t="s">
        <v>8</v>
      </c>
      <c r="H82" s="57">
        <v>9</v>
      </c>
      <c r="I82" s="5" t="s">
        <v>8</v>
      </c>
      <c r="J82" s="8">
        <v>3</v>
      </c>
      <c r="K82" s="5" t="s">
        <v>8</v>
      </c>
      <c r="L82" s="8">
        <v>0.5</v>
      </c>
      <c r="M82" s="3" t="s">
        <v>9</v>
      </c>
      <c r="N82" s="61">
        <f t="shared" si="11"/>
        <v>14</v>
      </c>
      <c r="O82" s="16"/>
      <c r="R82" s="17"/>
      <c r="S82" s="56"/>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row>
    <row r="83" spans="1:64" ht="15.95" hidden="1" customHeight="1">
      <c r="A83" s="14"/>
      <c r="B83" s="62" t="s">
        <v>272</v>
      </c>
      <c r="C83" s="56"/>
      <c r="D83" s="5">
        <v>1</v>
      </c>
      <c r="E83" s="6" t="s">
        <v>8</v>
      </c>
      <c r="F83" s="5">
        <v>1</v>
      </c>
      <c r="G83" s="5" t="s">
        <v>8</v>
      </c>
      <c r="H83" s="57">
        <v>7</v>
      </c>
      <c r="I83" s="5" t="s">
        <v>8</v>
      </c>
      <c r="J83" s="8">
        <v>3</v>
      </c>
      <c r="K83" s="5" t="s">
        <v>8</v>
      </c>
      <c r="L83" s="8">
        <v>0.5</v>
      </c>
      <c r="M83" s="3" t="s">
        <v>9</v>
      </c>
      <c r="N83" s="61">
        <f t="shared" si="11"/>
        <v>11</v>
      </c>
      <c r="O83" s="16"/>
      <c r="R83" s="17"/>
      <c r="S83" s="56"/>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row>
    <row r="84" spans="1:64" ht="15.95" hidden="1" customHeight="1">
      <c r="A84" s="14"/>
      <c r="B84" s="62" t="s">
        <v>273</v>
      </c>
      <c r="C84" s="56"/>
      <c r="D84" s="5">
        <v>1</v>
      </c>
      <c r="E84" s="6" t="s">
        <v>8</v>
      </c>
      <c r="F84" s="5">
        <v>1</v>
      </c>
      <c r="G84" s="5" t="s">
        <v>8</v>
      </c>
      <c r="H84" s="57">
        <v>7.5</v>
      </c>
      <c r="I84" s="5" t="s">
        <v>8</v>
      </c>
      <c r="J84" s="8">
        <v>4</v>
      </c>
      <c r="K84" s="5" t="s">
        <v>8</v>
      </c>
      <c r="L84" s="8">
        <v>0.5</v>
      </c>
      <c r="M84" s="3" t="s">
        <v>9</v>
      </c>
      <c r="N84" s="61">
        <f t="shared" si="11"/>
        <v>15</v>
      </c>
      <c r="O84" s="16"/>
      <c r="R84" s="17"/>
      <c r="S84" s="56"/>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row>
    <row r="85" spans="1:64" ht="15.95" hidden="1" customHeight="1">
      <c r="A85" s="14"/>
      <c r="B85" s="62" t="s">
        <v>274</v>
      </c>
      <c r="C85" s="56"/>
      <c r="D85" s="5">
        <v>1</v>
      </c>
      <c r="E85" s="6" t="s">
        <v>8</v>
      </c>
      <c r="F85" s="5">
        <v>2</v>
      </c>
      <c r="G85" s="5" t="s">
        <v>8</v>
      </c>
      <c r="H85" s="57">
        <v>4</v>
      </c>
      <c r="I85" s="5" t="s">
        <v>8</v>
      </c>
      <c r="J85" s="8">
        <v>4</v>
      </c>
      <c r="K85" s="5" t="s">
        <v>8</v>
      </c>
      <c r="L85" s="8">
        <v>1</v>
      </c>
      <c r="M85" s="3" t="s">
        <v>9</v>
      </c>
      <c r="N85" s="61">
        <f t="shared" si="11"/>
        <v>32</v>
      </c>
      <c r="O85" s="16"/>
      <c r="R85" s="17"/>
      <c r="S85" s="56"/>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row>
    <row r="86" spans="1:64" ht="15.95" hidden="1" customHeight="1">
      <c r="A86" s="14"/>
      <c r="B86" s="62" t="s">
        <v>275</v>
      </c>
      <c r="C86" s="56"/>
      <c r="D86" s="5">
        <v>1</v>
      </c>
      <c r="E86" s="6" t="s">
        <v>8</v>
      </c>
      <c r="F86" s="5">
        <v>2</v>
      </c>
      <c r="G86" s="5" t="s">
        <v>8</v>
      </c>
      <c r="H86" s="57">
        <v>2</v>
      </c>
      <c r="I86" s="5" t="s">
        <v>8</v>
      </c>
      <c r="J86" s="8">
        <v>2</v>
      </c>
      <c r="K86" s="5" t="s">
        <v>8</v>
      </c>
      <c r="L86" s="8">
        <v>3</v>
      </c>
      <c r="M86" s="3" t="s">
        <v>9</v>
      </c>
      <c r="N86" s="61">
        <f t="shared" si="11"/>
        <v>24</v>
      </c>
      <c r="O86" s="16"/>
      <c r="R86" s="17"/>
      <c r="S86" s="56"/>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row>
    <row r="87" spans="1:64" ht="15.95" hidden="1" customHeight="1">
      <c r="A87" s="14"/>
      <c r="B87" s="63" t="s">
        <v>276</v>
      </c>
      <c r="C87" s="56"/>
      <c r="D87" s="5">
        <v>1</v>
      </c>
      <c r="E87" s="6" t="s">
        <v>8</v>
      </c>
      <c r="F87" s="5">
        <v>2</v>
      </c>
      <c r="G87" s="5" t="s">
        <v>8</v>
      </c>
      <c r="H87" s="57">
        <v>1.5</v>
      </c>
      <c r="I87" s="5" t="s">
        <v>8</v>
      </c>
      <c r="J87" s="8">
        <v>1.5</v>
      </c>
      <c r="K87" s="5" t="s">
        <v>8</v>
      </c>
      <c r="L87" s="8">
        <v>10</v>
      </c>
      <c r="M87" s="3" t="s">
        <v>9</v>
      </c>
      <c r="N87" s="61">
        <f t="shared" si="11"/>
        <v>45</v>
      </c>
      <c r="O87" s="16"/>
      <c r="R87" s="17"/>
      <c r="S87" s="56"/>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row>
    <row r="88" spans="1:64" ht="15.95" hidden="1" customHeight="1" thickBot="1">
      <c r="A88" s="14"/>
      <c r="B88" s="62" t="s">
        <v>277</v>
      </c>
      <c r="C88" s="56"/>
      <c r="D88" s="5">
        <v>1</v>
      </c>
      <c r="E88" s="6" t="s">
        <v>8</v>
      </c>
      <c r="F88" s="5">
        <v>1</v>
      </c>
      <c r="G88" s="5" t="s">
        <v>8</v>
      </c>
      <c r="H88" s="57">
        <v>13</v>
      </c>
      <c r="I88" s="5" t="s">
        <v>8</v>
      </c>
      <c r="J88" s="8">
        <v>0.75</v>
      </c>
      <c r="K88" s="5" t="s">
        <v>8</v>
      </c>
      <c r="L88" s="8">
        <v>4</v>
      </c>
      <c r="M88" s="3" t="s">
        <v>9</v>
      </c>
      <c r="N88" s="61">
        <f t="shared" si="11"/>
        <v>39</v>
      </c>
      <c r="O88" s="16"/>
      <c r="R88" s="17"/>
      <c r="S88" s="56"/>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row>
    <row r="89" spans="1:64" ht="15.95" hidden="1" customHeight="1" thickBot="1">
      <c r="A89" s="14"/>
      <c r="B89" s="55"/>
      <c r="C89" s="56"/>
      <c r="H89" s="57"/>
      <c r="I89" s="5"/>
      <c r="J89" s="8"/>
      <c r="K89" s="5"/>
      <c r="L89" s="58" t="s">
        <v>260</v>
      </c>
      <c r="M89" s="2"/>
      <c r="N89" s="59">
        <f>SUM(N72:N88)</f>
        <v>1130</v>
      </c>
      <c r="O89" s="55"/>
      <c r="R89" s="17"/>
      <c r="S89" s="56"/>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row>
    <row r="90" spans="1:64" ht="15.95" hidden="1" customHeight="1">
      <c r="A90" s="14"/>
      <c r="B90" s="55" t="s">
        <v>280</v>
      </c>
      <c r="C90" s="56"/>
      <c r="H90" s="60"/>
      <c r="I90" s="5"/>
      <c r="J90" s="60"/>
      <c r="K90" s="5"/>
      <c r="L90" s="8"/>
      <c r="N90" s="61"/>
      <c r="O90" s="16"/>
      <c r="S90" s="56"/>
    </row>
    <row r="91" spans="1:64" ht="15.95" hidden="1" customHeight="1">
      <c r="A91" s="14"/>
      <c r="B91" s="3" t="s">
        <v>281</v>
      </c>
      <c r="C91" s="56"/>
      <c r="D91" s="5">
        <v>1</v>
      </c>
      <c r="E91" s="6" t="s">
        <v>8</v>
      </c>
      <c r="F91" s="5">
        <v>4</v>
      </c>
      <c r="G91" s="5" t="s">
        <v>8</v>
      </c>
      <c r="H91" s="57">
        <v>1.5</v>
      </c>
      <c r="I91" s="5" t="s">
        <v>8</v>
      </c>
      <c r="J91" s="8">
        <v>0.75</v>
      </c>
      <c r="K91" s="5" t="s">
        <v>8</v>
      </c>
      <c r="L91" s="60">
        <v>7</v>
      </c>
      <c r="M91" s="3" t="s">
        <v>9</v>
      </c>
      <c r="N91" s="61">
        <f>ROUND(D91*F91*H91*J91*L91,0)</f>
        <v>32</v>
      </c>
      <c r="O91" s="16"/>
      <c r="S91" s="56"/>
    </row>
    <row r="92" spans="1:64" ht="15.95" hidden="1" customHeight="1">
      <c r="A92" s="14"/>
      <c r="B92" s="62" t="s">
        <v>282</v>
      </c>
      <c r="C92" s="56"/>
      <c r="D92" s="5">
        <v>1</v>
      </c>
      <c r="E92" s="6" t="s">
        <v>8</v>
      </c>
      <c r="F92" s="5">
        <v>2</v>
      </c>
      <c r="G92" s="5" t="s">
        <v>8</v>
      </c>
      <c r="H92" s="57">
        <v>13.5</v>
      </c>
      <c r="I92" s="5" t="s">
        <v>8</v>
      </c>
      <c r="J92" s="8">
        <v>0.75</v>
      </c>
      <c r="K92" s="5" t="s">
        <v>8</v>
      </c>
      <c r="L92" s="8">
        <v>2</v>
      </c>
      <c r="M92" s="3" t="s">
        <v>9</v>
      </c>
      <c r="N92" s="61">
        <f t="shared" ref="N92:N94" si="14">ROUND(D92*F92*H92*J92*L92,0)</f>
        <v>41</v>
      </c>
      <c r="O92" s="16"/>
      <c r="R92" s="17"/>
      <c r="S92" s="56"/>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row>
    <row r="93" spans="1:64" ht="15.95" hidden="1" customHeight="1">
      <c r="A93" s="14"/>
      <c r="B93" s="63" t="s">
        <v>283</v>
      </c>
      <c r="C93" s="56"/>
      <c r="D93" s="5">
        <v>1</v>
      </c>
      <c r="E93" s="6" t="s">
        <v>8</v>
      </c>
      <c r="F93" s="5">
        <v>2</v>
      </c>
      <c r="G93" s="5" t="s">
        <v>8</v>
      </c>
      <c r="H93" s="57">
        <v>6</v>
      </c>
      <c r="I93" s="5" t="s">
        <v>8</v>
      </c>
      <c r="J93" s="8">
        <v>0.75</v>
      </c>
      <c r="K93" s="5" t="s">
        <v>8</v>
      </c>
      <c r="L93" s="8">
        <v>2</v>
      </c>
      <c r="M93" s="3" t="s">
        <v>9</v>
      </c>
      <c r="N93" s="61">
        <f t="shared" si="14"/>
        <v>18</v>
      </c>
      <c r="O93" s="16"/>
      <c r="R93" s="17"/>
      <c r="S93" s="56"/>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row>
    <row r="94" spans="1:64" ht="15.95" hidden="1" customHeight="1" thickBot="1">
      <c r="A94" s="14"/>
      <c r="B94" s="62" t="s">
        <v>284</v>
      </c>
      <c r="C94" s="56"/>
      <c r="D94" s="5">
        <v>1</v>
      </c>
      <c r="E94" s="6" t="s">
        <v>8</v>
      </c>
      <c r="F94" s="5">
        <v>1</v>
      </c>
      <c r="G94" s="5" t="s">
        <v>8</v>
      </c>
      <c r="H94" s="57">
        <v>16.5</v>
      </c>
      <c r="I94" s="5" t="s">
        <v>8</v>
      </c>
      <c r="J94" s="8">
        <v>10.5</v>
      </c>
      <c r="K94" s="5" t="s">
        <v>8</v>
      </c>
      <c r="L94" s="8">
        <v>0.5</v>
      </c>
      <c r="M94" s="3" t="s">
        <v>9</v>
      </c>
      <c r="N94" s="61">
        <f t="shared" si="14"/>
        <v>87</v>
      </c>
      <c r="O94" s="16"/>
      <c r="R94" s="17"/>
      <c r="S94" s="56"/>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row>
    <row r="95" spans="1:64" ht="15.95" hidden="1" customHeight="1" thickBot="1">
      <c r="A95" s="14"/>
      <c r="B95" s="55"/>
      <c r="C95" s="56"/>
      <c r="H95" s="57"/>
      <c r="I95" s="5"/>
      <c r="J95" s="8"/>
      <c r="K95" s="5"/>
      <c r="L95" s="58" t="s">
        <v>287</v>
      </c>
      <c r="M95" s="2"/>
      <c r="N95" s="59">
        <f>SUM(N91:N94)</f>
        <v>178</v>
      </c>
      <c r="O95" s="55"/>
      <c r="R95" s="17"/>
      <c r="S95" s="56"/>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row>
    <row r="96" spans="1:64" ht="15.95" hidden="1" customHeight="1" thickBot="1">
      <c r="A96" s="14"/>
      <c r="B96" s="55"/>
      <c r="C96" s="56"/>
      <c r="H96" s="57"/>
      <c r="I96" s="5"/>
      <c r="J96" s="8"/>
      <c r="K96" s="5"/>
      <c r="L96" s="58" t="s">
        <v>285</v>
      </c>
      <c r="M96" s="2"/>
      <c r="N96" s="59">
        <f>N89+N70+N95</f>
        <v>2613</v>
      </c>
      <c r="O96" s="55"/>
      <c r="R96" s="17"/>
      <c r="S96" s="56"/>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row>
    <row r="97" spans="1:19" ht="15.95" hidden="1" customHeight="1">
      <c r="A97" s="14"/>
      <c r="B97" s="64" t="s">
        <v>29</v>
      </c>
      <c r="C97" s="6"/>
      <c r="E97" s="65"/>
      <c r="G97" s="2"/>
      <c r="H97" s="66"/>
      <c r="I97" s="67"/>
      <c r="J97" s="8"/>
      <c r="K97" s="2"/>
      <c r="L97" s="8"/>
      <c r="M97" s="68"/>
      <c r="N97" s="68"/>
      <c r="O97" s="65"/>
      <c r="Q97" s="68"/>
      <c r="S97" s="6"/>
    </row>
    <row r="98" spans="1:19" ht="15.95" hidden="1" customHeight="1">
      <c r="A98" s="14"/>
      <c r="B98" s="3" t="s">
        <v>224</v>
      </c>
      <c r="C98" s="6"/>
      <c r="D98" s="5">
        <v>1</v>
      </c>
      <c r="E98" s="6" t="s">
        <v>8</v>
      </c>
      <c r="F98" s="5">
        <v>5</v>
      </c>
      <c r="G98" s="5" t="s">
        <v>8</v>
      </c>
      <c r="H98" s="69">
        <v>5</v>
      </c>
      <c r="I98" s="5" t="s">
        <v>8</v>
      </c>
      <c r="J98" s="60">
        <v>0.75</v>
      </c>
      <c r="K98" s="24" t="s">
        <v>8</v>
      </c>
      <c r="L98" s="26">
        <v>0.75</v>
      </c>
      <c r="M98" s="21" t="s">
        <v>9</v>
      </c>
      <c r="N98" s="27">
        <f t="shared" ref="N98:N101" si="15">ROUND(D98*F98*H98*J98*L98,0)</f>
        <v>14</v>
      </c>
      <c r="O98" s="70"/>
      <c r="P98" s="71"/>
      <c r="S98" s="6"/>
    </row>
    <row r="99" spans="1:19" ht="15.95" hidden="1" customHeight="1">
      <c r="A99" s="14"/>
      <c r="B99" s="3" t="s">
        <v>224</v>
      </c>
      <c r="C99" s="6"/>
      <c r="D99" s="72">
        <v>0.5</v>
      </c>
      <c r="E99" s="6" t="s">
        <v>8</v>
      </c>
      <c r="F99" s="5">
        <v>5</v>
      </c>
      <c r="G99" s="5" t="s">
        <v>8</v>
      </c>
      <c r="H99" s="69">
        <v>5</v>
      </c>
      <c r="I99" s="5" t="s">
        <v>8</v>
      </c>
      <c r="J99" s="60">
        <v>0.75</v>
      </c>
      <c r="K99" s="24" t="s">
        <v>8</v>
      </c>
      <c r="L99" s="26">
        <v>1.25</v>
      </c>
      <c r="M99" s="21" t="s">
        <v>9</v>
      </c>
      <c r="N99" s="27">
        <f t="shared" si="15"/>
        <v>12</v>
      </c>
      <c r="O99" s="70"/>
      <c r="P99" s="71"/>
      <c r="S99" s="6"/>
    </row>
    <row r="100" spans="1:19" ht="15.95" hidden="1" customHeight="1">
      <c r="A100" s="14"/>
      <c r="B100" s="3" t="s">
        <v>278</v>
      </c>
      <c r="C100" s="6"/>
      <c r="D100" s="5">
        <v>1</v>
      </c>
      <c r="E100" s="6" t="s">
        <v>8</v>
      </c>
      <c r="F100" s="5">
        <v>1</v>
      </c>
      <c r="G100" s="5" t="s">
        <v>8</v>
      </c>
      <c r="H100" s="69">
        <v>4.5</v>
      </c>
      <c r="I100" s="5" t="s">
        <v>8</v>
      </c>
      <c r="J100" s="60">
        <v>0.75</v>
      </c>
      <c r="K100" s="24" t="s">
        <v>8</v>
      </c>
      <c r="L100" s="26">
        <v>0.75</v>
      </c>
      <c r="M100" s="21" t="s">
        <v>9</v>
      </c>
      <c r="N100" s="27">
        <f t="shared" si="15"/>
        <v>3</v>
      </c>
      <c r="O100" s="70"/>
      <c r="P100" s="71"/>
      <c r="S100" s="6"/>
    </row>
    <row r="101" spans="1:19" ht="15.95" hidden="1" customHeight="1">
      <c r="A101" s="14"/>
      <c r="B101" s="3" t="s">
        <v>278</v>
      </c>
      <c r="C101" s="6"/>
      <c r="D101" s="72">
        <v>0.5</v>
      </c>
      <c r="E101" s="6" t="s">
        <v>8</v>
      </c>
      <c r="F101" s="5">
        <v>1</v>
      </c>
      <c r="G101" s="5" t="s">
        <v>8</v>
      </c>
      <c r="H101" s="69">
        <v>4.5</v>
      </c>
      <c r="I101" s="5" t="s">
        <v>8</v>
      </c>
      <c r="J101" s="60">
        <v>0.75</v>
      </c>
      <c r="K101" s="24" t="s">
        <v>8</v>
      </c>
      <c r="L101" s="26">
        <v>1.25</v>
      </c>
      <c r="M101" s="21" t="s">
        <v>9</v>
      </c>
      <c r="N101" s="27">
        <f t="shared" si="15"/>
        <v>2</v>
      </c>
      <c r="O101" s="70"/>
      <c r="P101" s="71"/>
      <c r="S101" s="6"/>
    </row>
    <row r="102" spans="1:19" ht="15.95" hidden="1" customHeight="1">
      <c r="A102" s="14"/>
      <c r="B102" s="3" t="s">
        <v>225</v>
      </c>
      <c r="C102" s="6"/>
      <c r="D102" s="5">
        <v>1</v>
      </c>
      <c r="E102" s="6" t="s">
        <v>8</v>
      </c>
      <c r="F102" s="5">
        <v>1</v>
      </c>
      <c r="G102" s="5" t="s">
        <v>8</v>
      </c>
      <c r="H102" s="69">
        <v>8</v>
      </c>
      <c r="I102" s="5" t="s">
        <v>8</v>
      </c>
      <c r="J102" s="60">
        <v>0.75</v>
      </c>
      <c r="K102" s="24" t="s">
        <v>8</v>
      </c>
      <c r="L102" s="26">
        <v>1</v>
      </c>
      <c r="M102" s="21" t="s">
        <v>9</v>
      </c>
      <c r="N102" s="27">
        <f t="shared" ref="N102:N105" si="16">ROUND(D102*F102*H102*J102*L102,0)</f>
        <v>6</v>
      </c>
      <c r="O102" s="70"/>
      <c r="P102" s="71"/>
      <c r="S102" s="6"/>
    </row>
    <row r="103" spans="1:19" ht="15.95" hidden="1" customHeight="1">
      <c r="A103" s="14"/>
      <c r="B103" s="3" t="s">
        <v>225</v>
      </c>
      <c r="C103" s="6"/>
      <c r="D103" s="72">
        <v>0.5</v>
      </c>
      <c r="E103" s="6" t="s">
        <v>8</v>
      </c>
      <c r="F103" s="5">
        <v>1</v>
      </c>
      <c r="G103" s="5" t="s">
        <v>8</v>
      </c>
      <c r="H103" s="69">
        <v>8</v>
      </c>
      <c r="I103" s="5" t="s">
        <v>8</v>
      </c>
      <c r="J103" s="60">
        <v>0.75</v>
      </c>
      <c r="K103" s="24" t="s">
        <v>8</v>
      </c>
      <c r="L103" s="26">
        <v>1.5</v>
      </c>
      <c r="M103" s="21" t="s">
        <v>9</v>
      </c>
      <c r="N103" s="27">
        <f t="shared" ref="N103:N104" si="17">ROUND(D103*F103*H103*J103*L103,0)</f>
        <v>5</v>
      </c>
      <c r="O103" s="70"/>
      <c r="P103" s="71"/>
      <c r="S103" s="6"/>
    </row>
    <row r="104" spans="1:19" ht="15.95" hidden="1" customHeight="1">
      <c r="A104" s="14"/>
      <c r="B104" s="3" t="s">
        <v>279</v>
      </c>
      <c r="C104" s="6"/>
      <c r="D104" s="5">
        <v>1</v>
      </c>
      <c r="E104" s="6" t="s">
        <v>8</v>
      </c>
      <c r="F104" s="5">
        <v>1</v>
      </c>
      <c r="G104" s="5" t="s">
        <v>8</v>
      </c>
      <c r="H104" s="69">
        <v>36.75</v>
      </c>
      <c r="I104" s="5" t="s">
        <v>8</v>
      </c>
      <c r="J104" s="60">
        <v>6</v>
      </c>
      <c r="K104" s="24" t="s">
        <v>8</v>
      </c>
      <c r="L104" s="26">
        <v>0.04</v>
      </c>
      <c r="M104" s="21" t="s">
        <v>9</v>
      </c>
      <c r="N104" s="27">
        <f t="shared" si="17"/>
        <v>9</v>
      </c>
      <c r="O104" s="70"/>
      <c r="P104" s="71"/>
      <c r="S104" s="6"/>
    </row>
    <row r="105" spans="1:19" ht="15.95" hidden="1" customHeight="1" thickBot="1">
      <c r="A105" s="14"/>
      <c r="B105" s="3" t="s">
        <v>279</v>
      </c>
      <c r="C105" s="6"/>
      <c r="D105" s="5">
        <v>1</v>
      </c>
      <c r="E105" s="6" t="s">
        <v>8</v>
      </c>
      <c r="F105" s="5">
        <v>1</v>
      </c>
      <c r="G105" s="5" t="s">
        <v>8</v>
      </c>
      <c r="H105" s="69">
        <v>36.75</v>
      </c>
      <c r="I105" s="5" t="s">
        <v>8</v>
      </c>
      <c r="J105" s="60">
        <v>6</v>
      </c>
      <c r="K105" s="24" t="s">
        <v>8</v>
      </c>
      <c r="L105" s="26">
        <v>0.04</v>
      </c>
      <c r="M105" s="21" t="s">
        <v>9</v>
      </c>
      <c r="N105" s="27">
        <f t="shared" si="16"/>
        <v>9</v>
      </c>
      <c r="O105" s="70"/>
      <c r="P105" s="71"/>
      <c r="S105" s="6"/>
    </row>
    <row r="106" spans="1:19" ht="15.95" hidden="1" customHeight="1" thickBot="1">
      <c r="A106" s="14"/>
      <c r="B106" s="5"/>
      <c r="C106" s="3"/>
      <c r="E106" s="65"/>
      <c r="G106" s="2"/>
      <c r="H106" s="57"/>
      <c r="I106" s="67"/>
      <c r="J106" s="8"/>
      <c r="K106" s="2"/>
      <c r="L106" s="58" t="s">
        <v>10</v>
      </c>
      <c r="M106" s="3" t="s">
        <v>9</v>
      </c>
      <c r="N106" s="59">
        <f>SUM(N98:N105)</f>
        <v>60</v>
      </c>
      <c r="O106" s="65"/>
      <c r="P106" s="68"/>
      <c r="Q106" s="68"/>
      <c r="S106" s="3"/>
    </row>
    <row r="107" spans="1:19" ht="15.95" hidden="1" customHeight="1">
      <c r="A107" s="14"/>
      <c r="B107" s="64" t="s">
        <v>37</v>
      </c>
      <c r="C107" s="6"/>
      <c r="E107" s="65"/>
      <c r="G107" s="2"/>
      <c r="H107" s="57"/>
      <c r="I107" s="67"/>
      <c r="J107" s="8"/>
      <c r="K107" s="67"/>
      <c r="L107" s="2"/>
      <c r="M107" s="2"/>
      <c r="N107" s="68"/>
      <c r="O107" s="73"/>
      <c r="P107" s="68"/>
      <c r="Q107" s="68"/>
      <c r="S107" s="6"/>
    </row>
    <row r="108" spans="1:19" ht="15.95" hidden="1" customHeight="1">
      <c r="A108" s="14"/>
      <c r="C108" s="64"/>
      <c r="D108" s="178">
        <f>N96</f>
        <v>2613</v>
      </c>
      <c r="E108" s="178"/>
      <c r="F108" s="178"/>
      <c r="G108" s="2" t="s">
        <v>38</v>
      </c>
      <c r="H108" s="74">
        <f>N106</f>
        <v>60</v>
      </c>
      <c r="I108" s="58" t="s">
        <v>9</v>
      </c>
      <c r="J108" s="179">
        <f>D108-H108</f>
        <v>2553</v>
      </c>
      <c r="K108" s="179"/>
      <c r="L108" s="55"/>
      <c r="M108" s="2"/>
      <c r="N108" s="75"/>
      <c r="O108" s="65"/>
      <c r="P108" s="68"/>
      <c r="Q108" s="68"/>
      <c r="S108" s="64"/>
    </row>
    <row r="109" spans="1:19" ht="15.95" customHeight="1">
      <c r="C109" s="166">
        <v>2512</v>
      </c>
      <c r="D109" s="167"/>
      <c r="E109" s="166"/>
      <c r="F109" s="76" t="s">
        <v>11</v>
      </c>
      <c r="G109" s="2" t="s">
        <v>12</v>
      </c>
      <c r="H109" s="157">
        <v>337</v>
      </c>
      <c r="I109" s="157"/>
      <c r="J109" s="157"/>
      <c r="K109" s="157"/>
      <c r="L109" s="158" t="s">
        <v>58</v>
      </c>
      <c r="M109" s="158"/>
      <c r="O109" s="65" t="s">
        <v>14</v>
      </c>
      <c r="P109" s="2">
        <f>ROUND(C109*H109,0)</f>
        <v>846544</v>
      </c>
      <c r="S109" s="77"/>
    </row>
    <row r="110" spans="1:19" ht="49.5" customHeight="1">
      <c r="A110" s="51" t="s">
        <v>52</v>
      </c>
      <c r="B110" s="168" t="s">
        <v>60</v>
      </c>
      <c r="C110" s="168"/>
      <c r="D110" s="168"/>
      <c r="E110" s="168"/>
      <c r="F110" s="168"/>
      <c r="G110" s="168"/>
      <c r="H110" s="168"/>
      <c r="I110" s="168"/>
      <c r="J110" s="168"/>
      <c r="K110" s="168"/>
      <c r="L110" s="168"/>
      <c r="M110" s="168"/>
      <c r="N110" s="168"/>
      <c r="O110" s="54"/>
      <c r="S110" s="3"/>
    </row>
    <row r="111" spans="1:19" ht="15.95" customHeight="1">
      <c r="A111" s="14"/>
      <c r="B111" s="78" t="s">
        <v>61</v>
      </c>
      <c r="E111" s="79"/>
      <c r="G111" s="2"/>
      <c r="H111" s="80"/>
      <c r="I111" s="67"/>
      <c r="J111" s="67"/>
      <c r="K111" s="67"/>
      <c r="L111" s="2"/>
      <c r="M111" s="2"/>
      <c r="O111" s="65"/>
    </row>
    <row r="112" spans="1:19" ht="15.95" hidden="1" customHeight="1" thickBot="1">
      <c r="A112" s="14"/>
      <c r="B112" s="187" t="s">
        <v>62</v>
      </c>
      <c r="C112" s="187"/>
      <c r="D112" s="5" t="s">
        <v>8</v>
      </c>
      <c r="E112" s="162">
        <v>5.5</v>
      </c>
      <c r="F112" s="163"/>
      <c r="G112" s="2"/>
      <c r="H112" s="80"/>
      <c r="I112" s="67"/>
      <c r="J112" s="58"/>
      <c r="K112" s="67"/>
      <c r="L112" s="2"/>
      <c r="M112" s="2"/>
      <c r="O112" s="65"/>
      <c r="S112" s="3"/>
    </row>
    <row r="113" spans="1:19" ht="15.95" hidden="1" customHeight="1">
      <c r="A113" s="14"/>
      <c r="E113" s="160">
        <v>112</v>
      </c>
      <c r="F113" s="161"/>
      <c r="G113" s="2"/>
      <c r="H113" s="80"/>
      <c r="I113" s="67"/>
      <c r="J113" s="8"/>
      <c r="K113" s="67"/>
      <c r="L113" s="2"/>
      <c r="M113" s="2"/>
      <c r="O113" s="65"/>
    </row>
    <row r="114" spans="1:19" ht="15.95" hidden="1" customHeight="1" thickBot="1">
      <c r="A114" s="14"/>
      <c r="C114" s="81">
        <f>C109</f>
        <v>2512</v>
      </c>
      <c r="D114" s="5" t="s">
        <v>8</v>
      </c>
      <c r="E114" s="162">
        <v>5.5</v>
      </c>
      <c r="F114" s="163"/>
      <c r="G114" s="5" t="s">
        <v>9</v>
      </c>
      <c r="H114" s="164">
        <f>C114*E114/E115</f>
        <v>123.35714285714286</v>
      </c>
      <c r="I114" s="164"/>
      <c r="J114" s="8" t="s">
        <v>63</v>
      </c>
      <c r="K114" s="67"/>
      <c r="L114" s="2"/>
      <c r="M114" s="2"/>
      <c r="O114" s="65"/>
      <c r="S114" s="81"/>
    </row>
    <row r="115" spans="1:19" ht="15.95" hidden="1" customHeight="1">
      <c r="A115" s="14"/>
      <c r="E115" s="160">
        <v>112</v>
      </c>
      <c r="F115" s="161"/>
      <c r="G115" s="2"/>
      <c r="H115" s="57"/>
      <c r="I115" s="67"/>
      <c r="J115" s="8"/>
      <c r="K115" s="67"/>
      <c r="L115" s="2"/>
      <c r="M115" s="2"/>
      <c r="O115" s="65"/>
    </row>
    <row r="116" spans="1:19" ht="15.95" customHeight="1">
      <c r="A116" s="14"/>
      <c r="C116" s="82">
        <v>123.35</v>
      </c>
      <c r="D116" s="5" t="s">
        <v>63</v>
      </c>
      <c r="E116" s="77"/>
      <c r="G116" s="83" t="s">
        <v>12</v>
      </c>
      <c r="H116" s="157">
        <v>5001.7</v>
      </c>
      <c r="I116" s="157"/>
      <c r="J116" s="157"/>
      <c r="K116" s="157"/>
      <c r="L116" s="158" t="s">
        <v>64</v>
      </c>
      <c r="M116" s="158"/>
      <c r="O116" s="65" t="s">
        <v>14</v>
      </c>
      <c r="P116" s="2">
        <f>(C116*H116)</f>
        <v>616959.69499999995</v>
      </c>
      <c r="S116" s="82"/>
    </row>
    <row r="117" spans="1:19" ht="21" customHeight="1">
      <c r="A117" s="51" t="s">
        <v>55</v>
      </c>
      <c r="B117" s="197" t="s">
        <v>286</v>
      </c>
      <c r="C117" s="197"/>
      <c r="D117" s="197"/>
      <c r="E117" s="197"/>
      <c r="F117" s="197"/>
      <c r="G117" s="197"/>
      <c r="H117" s="197"/>
      <c r="I117" s="197"/>
      <c r="J117" s="197"/>
      <c r="K117" s="197"/>
      <c r="L117" s="197"/>
      <c r="M117" s="197"/>
      <c r="N117" s="197"/>
      <c r="O117" s="54"/>
      <c r="S117" s="3"/>
    </row>
    <row r="118" spans="1:19" ht="15.95" hidden="1" customHeight="1" thickBot="1">
      <c r="A118" s="14"/>
      <c r="B118" s="187" t="s">
        <v>288</v>
      </c>
      <c r="C118" s="187"/>
      <c r="D118" s="5" t="s">
        <v>8</v>
      </c>
      <c r="E118" s="162">
        <v>5.5</v>
      </c>
      <c r="F118" s="163"/>
      <c r="G118" s="2"/>
      <c r="H118" s="80"/>
      <c r="I118" s="67"/>
      <c r="J118" s="58"/>
      <c r="K118" s="67"/>
      <c r="L118" s="2"/>
      <c r="M118" s="2"/>
      <c r="O118" s="65"/>
      <c r="S118" s="3"/>
    </row>
    <row r="119" spans="1:19" ht="15.95" hidden="1" customHeight="1">
      <c r="A119" s="14"/>
      <c r="E119" s="160">
        <v>112</v>
      </c>
      <c r="F119" s="161"/>
      <c r="G119" s="2"/>
      <c r="H119" s="80"/>
      <c r="I119" s="67"/>
      <c r="J119" s="8"/>
      <c r="K119" s="67"/>
      <c r="L119" s="2"/>
      <c r="M119" s="2"/>
      <c r="O119" s="65"/>
    </row>
    <row r="120" spans="1:19" ht="15.95" hidden="1" customHeight="1" thickBot="1">
      <c r="A120" s="14"/>
      <c r="C120" s="81">
        <f>N95</f>
        <v>178</v>
      </c>
      <c r="D120" s="5" t="s">
        <v>8</v>
      </c>
      <c r="E120" s="162">
        <v>5.5</v>
      </c>
      <c r="F120" s="163"/>
      <c r="G120" s="5" t="s">
        <v>9</v>
      </c>
      <c r="H120" s="164">
        <f>C120*E120/E121</f>
        <v>8.7410714285714288</v>
      </c>
      <c r="I120" s="164"/>
      <c r="J120" s="8" t="s">
        <v>63</v>
      </c>
      <c r="K120" s="67"/>
      <c r="L120" s="2"/>
      <c r="M120" s="2"/>
      <c r="O120" s="65"/>
      <c r="S120" s="81"/>
    </row>
    <row r="121" spans="1:19" ht="15.95" hidden="1" customHeight="1" thickBot="1">
      <c r="A121" s="14"/>
      <c r="E121" s="160">
        <v>112</v>
      </c>
      <c r="F121" s="161"/>
      <c r="G121" s="2"/>
      <c r="H121" s="57"/>
      <c r="I121" s="67"/>
      <c r="J121" s="8"/>
      <c r="K121" s="67"/>
      <c r="L121" s="2"/>
      <c r="M121" s="2"/>
      <c r="O121" s="65"/>
    </row>
    <row r="122" spans="1:19" ht="15.95" hidden="1" customHeight="1" thickBot="1">
      <c r="A122" s="14"/>
      <c r="E122" s="159"/>
      <c r="F122" s="159"/>
      <c r="H122" s="80"/>
      <c r="I122" s="67"/>
      <c r="J122" s="8"/>
      <c r="K122" s="67"/>
      <c r="L122" s="2"/>
      <c r="M122" s="2"/>
      <c r="N122" s="84">
        <f>H120</f>
        <v>8.7410714285714288</v>
      </c>
      <c r="O122" s="65"/>
    </row>
    <row r="123" spans="1:19" ht="15.95" customHeight="1">
      <c r="A123" s="14"/>
      <c r="C123" s="82">
        <f>N122</f>
        <v>8.7410714285714288</v>
      </c>
      <c r="D123" s="5" t="s">
        <v>63</v>
      </c>
      <c r="E123" s="77"/>
      <c r="G123" s="83" t="s">
        <v>12</v>
      </c>
      <c r="H123" s="157">
        <v>151.25</v>
      </c>
      <c r="I123" s="157"/>
      <c r="J123" s="157"/>
      <c r="K123" s="157"/>
      <c r="L123" s="158" t="s">
        <v>64</v>
      </c>
      <c r="M123" s="158"/>
      <c r="O123" s="65" t="s">
        <v>14</v>
      </c>
      <c r="P123" s="2">
        <f>(C123*H123)</f>
        <v>1322.0870535714287</v>
      </c>
      <c r="S123" s="82"/>
    </row>
    <row r="124" spans="1:19" s="21" customFormat="1" ht="48.75" customHeight="1">
      <c r="A124" s="18">
        <v>7</v>
      </c>
      <c r="B124" s="177" t="s">
        <v>289</v>
      </c>
      <c r="C124" s="177"/>
      <c r="D124" s="177"/>
      <c r="E124" s="177"/>
      <c r="F124" s="177"/>
      <c r="G124" s="177"/>
      <c r="H124" s="177"/>
      <c r="I124" s="177"/>
      <c r="J124" s="177"/>
      <c r="K124" s="177"/>
      <c r="L124" s="177"/>
      <c r="M124" s="177"/>
      <c r="N124" s="177"/>
      <c r="O124" s="19"/>
      <c r="P124" s="20"/>
    </row>
    <row r="125" spans="1:19" s="21" customFormat="1" ht="15.95" hidden="1" customHeight="1">
      <c r="A125" s="22"/>
      <c r="B125" s="21" t="s">
        <v>290</v>
      </c>
      <c r="C125" s="23"/>
      <c r="D125" s="24"/>
      <c r="E125" s="23"/>
      <c r="F125" s="24"/>
      <c r="G125" s="24"/>
      <c r="H125" s="25">
        <f>N19</f>
        <v>3633</v>
      </c>
      <c r="I125" s="24" t="s">
        <v>8</v>
      </c>
      <c r="J125" s="26">
        <v>0.33333333333333331</v>
      </c>
      <c r="K125" s="24"/>
      <c r="L125" s="26"/>
      <c r="N125" s="27">
        <f>H125*J125</f>
        <v>1211</v>
      </c>
      <c r="P125" s="28"/>
      <c r="S125" s="23"/>
    </row>
    <row r="126" spans="1:19" s="21" customFormat="1" ht="15.95" hidden="1" customHeight="1">
      <c r="A126" s="22"/>
      <c r="C126" s="23"/>
      <c r="D126" s="30"/>
      <c r="E126" s="23"/>
      <c r="F126" s="24"/>
      <c r="G126" s="24"/>
      <c r="H126" s="25"/>
      <c r="I126" s="24"/>
      <c r="J126" s="26"/>
      <c r="K126" s="24"/>
      <c r="L126" s="31" t="s">
        <v>10</v>
      </c>
      <c r="M126" s="32"/>
      <c r="N126" s="33">
        <f>SUM(N125:N125)</f>
        <v>1211</v>
      </c>
      <c r="O126" s="34"/>
      <c r="P126" s="28"/>
      <c r="S126" s="23"/>
    </row>
    <row r="127" spans="1:19" s="21" customFormat="1" ht="15.95" customHeight="1">
      <c r="A127" s="22"/>
      <c r="B127" s="35"/>
      <c r="C127" s="173">
        <f>N126</f>
        <v>1211</v>
      </c>
      <c r="D127" s="170"/>
      <c r="E127" s="173"/>
      <c r="F127" s="36" t="s">
        <v>11</v>
      </c>
      <c r="G127" s="37" t="s">
        <v>12</v>
      </c>
      <c r="H127" s="38">
        <v>1512.5</v>
      </c>
      <c r="I127" s="38"/>
      <c r="J127" s="38"/>
      <c r="K127" s="38"/>
      <c r="L127" s="174" t="s">
        <v>54</v>
      </c>
      <c r="M127" s="174"/>
      <c r="N127" s="39"/>
      <c r="O127" s="40" t="s">
        <v>14</v>
      </c>
      <c r="P127" s="20">
        <f>ROUND(C127*H127/1000,0)</f>
        <v>1832</v>
      </c>
      <c r="S127" s="41"/>
    </row>
    <row r="128" spans="1:19" s="87" customFormat="1" ht="15.95" hidden="1" customHeight="1">
      <c r="A128" s="85"/>
      <c r="B128" s="165" t="s">
        <v>56</v>
      </c>
      <c r="C128" s="165"/>
      <c r="D128" s="165"/>
      <c r="E128" s="165"/>
      <c r="F128" s="165"/>
      <c r="G128" s="165"/>
      <c r="H128" s="165"/>
      <c r="I128" s="165"/>
      <c r="J128" s="165"/>
      <c r="K128" s="165"/>
      <c r="L128" s="165"/>
      <c r="M128" s="165"/>
      <c r="N128" s="165"/>
      <c r="O128" s="165"/>
      <c r="P128" s="86"/>
    </row>
    <row r="129" spans="1:19" s="21" customFormat="1" ht="15.95" hidden="1" customHeight="1">
      <c r="A129" s="22"/>
      <c r="B129" s="21" t="s">
        <v>216</v>
      </c>
      <c r="C129" s="23"/>
      <c r="D129" s="24">
        <v>1</v>
      </c>
      <c r="E129" s="23" t="s">
        <v>8</v>
      </c>
      <c r="F129" s="24">
        <v>2</v>
      </c>
      <c r="G129" s="24" t="s">
        <v>8</v>
      </c>
      <c r="H129" s="25">
        <v>8.5</v>
      </c>
      <c r="I129" s="24" t="s">
        <v>8</v>
      </c>
      <c r="J129" s="26">
        <v>1.5</v>
      </c>
      <c r="K129" s="24" t="s">
        <v>8</v>
      </c>
      <c r="L129" s="26">
        <v>0.5</v>
      </c>
      <c r="M129" s="21" t="s">
        <v>9</v>
      </c>
      <c r="N129" s="27">
        <f t="shared" ref="N129:N132" si="18">ROUND(D129*F129*H129*J129*L129,0)</f>
        <v>13</v>
      </c>
      <c r="P129" s="28"/>
      <c r="S129" s="23"/>
    </row>
    <row r="130" spans="1:19" s="21" customFormat="1" ht="15.95" hidden="1" customHeight="1">
      <c r="A130" s="22"/>
      <c r="B130" s="21" t="s">
        <v>217</v>
      </c>
      <c r="C130" s="23"/>
      <c r="D130" s="24">
        <v>1</v>
      </c>
      <c r="E130" s="23" t="s">
        <v>8</v>
      </c>
      <c r="F130" s="24">
        <v>1</v>
      </c>
      <c r="G130" s="24" t="s">
        <v>8</v>
      </c>
      <c r="H130" s="25">
        <v>85</v>
      </c>
      <c r="I130" s="24" t="s">
        <v>8</v>
      </c>
      <c r="J130" s="26">
        <v>1.5</v>
      </c>
      <c r="K130" s="24" t="s">
        <v>8</v>
      </c>
      <c r="L130" s="26">
        <v>0.5</v>
      </c>
      <c r="M130" s="21" t="s">
        <v>9</v>
      </c>
      <c r="N130" s="27">
        <f t="shared" si="18"/>
        <v>64</v>
      </c>
      <c r="P130" s="28"/>
      <c r="S130" s="23"/>
    </row>
    <row r="131" spans="1:19" s="21" customFormat="1" ht="15.95" hidden="1" customHeight="1">
      <c r="A131" s="22"/>
      <c r="B131" s="21" t="s">
        <v>218</v>
      </c>
      <c r="C131" s="23"/>
      <c r="D131" s="24">
        <v>1</v>
      </c>
      <c r="E131" s="23" t="s">
        <v>8</v>
      </c>
      <c r="F131" s="24">
        <v>1</v>
      </c>
      <c r="G131" s="24" t="s">
        <v>8</v>
      </c>
      <c r="H131" s="25">
        <v>29.5</v>
      </c>
      <c r="I131" s="24" t="s">
        <v>8</v>
      </c>
      <c r="J131" s="26">
        <v>1.5</v>
      </c>
      <c r="K131" s="24" t="s">
        <v>8</v>
      </c>
      <c r="L131" s="26">
        <v>0.5</v>
      </c>
      <c r="M131" s="21" t="s">
        <v>9</v>
      </c>
      <c r="N131" s="27">
        <f t="shared" si="18"/>
        <v>22</v>
      </c>
      <c r="P131" s="28"/>
      <c r="S131" s="23"/>
    </row>
    <row r="132" spans="1:19" s="21" customFormat="1" ht="15.95" hidden="1" customHeight="1">
      <c r="A132" s="22"/>
      <c r="B132" s="21" t="s">
        <v>218</v>
      </c>
      <c r="C132" s="23"/>
      <c r="D132" s="24">
        <v>1</v>
      </c>
      <c r="E132" s="23" t="s">
        <v>8</v>
      </c>
      <c r="F132" s="24">
        <v>1</v>
      </c>
      <c r="G132" s="24" t="s">
        <v>8</v>
      </c>
      <c r="H132" s="25">
        <v>30.5</v>
      </c>
      <c r="I132" s="24" t="s">
        <v>8</v>
      </c>
      <c r="J132" s="26">
        <v>1.5</v>
      </c>
      <c r="K132" s="24" t="s">
        <v>8</v>
      </c>
      <c r="L132" s="26">
        <v>0.5</v>
      </c>
      <c r="M132" s="21" t="s">
        <v>9</v>
      </c>
      <c r="N132" s="27">
        <f t="shared" si="18"/>
        <v>23</v>
      </c>
      <c r="P132" s="28"/>
      <c r="S132" s="23"/>
    </row>
    <row r="133" spans="1:19" s="21" customFormat="1" ht="15.95" hidden="1" customHeight="1">
      <c r="A133" s="22"/>
      <c r="B133" s="21" t="s">
        <v>219</v>
      </c>
      <c r="C133" s="23"/>
      <c r="D133" s="24">
        <v>1</v>
      </c>
      <c r="E133" s="23" t="s">
        <v>8</v>
      </c>
      <c r="F133" s="24">
        <v>1</v>
      </c>
      <c r="G133" s="24" t="s">
        <v>8</v>
      </c>
      <c r="H133" s="25">
        <v>9.5</v>
      </c>
      <c r="I133" s="24" t="s">
        <v>8</v>
      </c>
      <c r="J133" s="26">
        <v>8</v>
      </c>
      <c r="K133" s="24" t="s">
        <v>8</v>
      </c>
      <c r="L133" s="26">
        <v>0.33</v>
      </c>
      <c r="M133" s="21" t="s">
        <v>9</v>
      </c>
      <c r="N133" s="27">
        <f t="shared" ref="N133:N136" si="19">ROUND(D133*F133*H133*J133*L133,0)</f>
        <v>25</v>
      </c>
      <c r="P133" s="28"/>
      <c r="S133" s="23"/>
    </row>
    <row r="134" spans="1:19" s="21" customFormat="1" ht="15.95" hidden="1" customHeight="1">
      <c r="A134" s="22"/>
      <c r="B134" s="21" t="s">
        <v>220</v>
      </c>
      <c r="C134" s="23"/>
      <c r="D134" s="24">
        <v>1</v>
      </c>
      <c r="E134" s="23" t="s">
        <v>8</v>
      </c>
      <c r="F134" s="24">
        <v>1</v>
      </c>
      <c r="G134" s="24" t="s">
        <v>8</v>
      </c>
      <c r="H134" s="25">
        <v>56.75</v>
      </c>
      <c r="I134" s="24" t="s">
        <v>8</v>
      </c>
      <c r="J134" s="26">
        <v>27.87</v>
      </c>
      <c r="K134" s="24" t="s">
        <v>8</v>
      </c>
      <c r="L134" s="26">
        <v>0.33</v>
      </c>
      <c r="M134" s="21" t="s">
        <v>9</v>
      </c>
      <c r="N134" s="27">
        <f t="shared" si="19"/>
        <v>522</v>
      </c>
      <c r="P134" s="28"/>
      <c r="S134" s="23"/>
    </row>
    <row r="135" spans="1:19" s="21" customFormat="1" ht="15.95" hidden="1" customHeight="1">
      <c r="A135" s="22"/>
      <c r="B135" s="21" t="s">
        <v>221</v>
      </c>
      <c r="C135" s="23"/>
      <c r="D135" s="24">
        <v>1</v>
      </c>
      <c r="E135" s="23" t="s">
        <v>8</v>
      </c>
      <c r="F135" s="24">
        <v>1</v>
      </c>
      <c r="G135" s="24" t="s">
        <v>8</v>
      </c>
      <c r="H135" s="25">
        <v>27</v>
      </c>
      <c r="I135" s="24" t="s">
        <v>8</v>
      </c>
      <c r="J135" s="26">
        <v>23.25</v>
      </c>
      <c r="K135" s="24" t="s">
        <v>8</v>
      </c>
      <c r="L135" s="26">
        <v>0.33</v>
      </c>
      <c r="M135" s="21" t="s">
        <v>9</v>
      </c>
      <c r="N135" s="27">
        <f t="shared" si="19"/>
        <v>207</v>
      </c>
      <c r="P135" s="28"/>
      <c r="S135" s="23"/>
    </row>
    <row r="136" spans="1:19" s="21" customFormat="1" ht="15.95" hidden="1" customHeight="1">
      <c r="A136" s="22"/>
      <c r="B136" s="21" t="s">
        <v>222</v>
      </c>
      <c r="C136" s="23"/>
      <c r="D136" s="24">
        <v>1</v>
      </c>
      <c r="E136" s="23" t="s">
        <v>8</v>
      </c>
      <c r="F136" s="24">
        <v>1</v>
      </c>
      <c r="G136" s="24" t="s">
        <v>8</v>
      </c>
      <c r="H136" s="25">
        <v>29.5</v>
      </c>
      <c r="I136" s="24" t="s">
        <v>8</v>
      </c>
      <c r="J136" s="26">
        <v>2.25</v>
      </c>
      <c r="K136" s="24" t="s">
        <v>8</v>
      </c>
      <c r="L136" s="26">
        <v>0.33</v>
      </c>
      <c r="M136" s="21" t="s">
        <v>9</v>
      </c>
      <c r="N136" s="27">
        <f t="shared" si="19"/>
        <v>22</v>
      </c>
      <c r="P136" s="28"/>
      <c r="S136" s="23"/>
    </row>
    <row r="137" spans="1:19" s="21" customFormat="1" ht="15.95" hidden="1" customHeight="1">
      <c r="A137" s="22"/>
      <c r="B137" s="21" t="s">
        <v>222</v>
      </c>
      <c r="C137" s="23"/>
      <c r="D137" s="24">
        <v>1</v>
      </c>
      <c r="E137" s="23" t="s">
        <v>8</v>
      </c>
      <c r="F137" s="24">
        <v>2</v>
      </c>
      <c r="G137" s="24" t="s">
        <v>8</v>
      </c>
      <c r="H137" s="25">
        <v>28.25</v>
      </c>
      <c r="I137" s="24" t="s">
        <v>8</v>
      </c>
      <c r="J137" s="26">
        <v>2.25</v>
      </c>
      <c r="K137" s="24" t="s">
        <v>8</v>
      </c>
      <c r="L137" s="26">
        <v>0.33</v>
      </c>
      <c r="M137" s="21" t="s">
        <v>9</v>
      </c>
      <c r="N137" s="27">
        <f t="shared" ref="N137" si="20">ROUND(D137*F137*H137*J137*L137,0)</f>
        <v>42</v>
      </c>
      <c r="P137" s="28"/>
      <c r="S137" s="23"/>
    </row>
    <row r="138" spans="1:19" s="21" customFormat="1" ht="15.95" hidden="1" customHeight="1">
      <c r="A138" s="22"/>
      <c r="B138" s="21" t="s">
        <v>223</v>
      </c>
      <c r="C138" s="23"/>
      <c r="D138" s="24">
        <v>1</v>
      </c>
      <c r="E138" s="23" t="s">
        <v>8</v>
      </c>
      <c r="F138" s="24">
        <v>1</v>
      </c>
      <c r="G138" s="24" t="s">
        <v>8</v>
      </c>
      <c r="H138" s="25">
        <v>22.62</v>
      </c>
      <c r="I138" s="24" t="s">
        <v>8</v>
      </c>
      <c r="J138" s="26">
        <v>4.5</v>
      </c>
      <c r="K138" s="24" t="s">
        <v>8</v>
      </c>
      <c r="L138" s="26">
        <v>0.33</v>
      </c>
      <c r="M138" s="21" t="s">
        <v>9</v>
      </c>
      <c r="N138" s="27">
        <f t="shared" ref="N138" si="21">ROUND(D138*F138*H138*J138*L138,0)</f>
        <v>34</v>
      </c>
      <c r="P138" s="28"/>
      <c r="S138" s="23"/>
    </row>
    <row r="139" spans="1:19" ht="15.95" hidden="1" customHeight="1">
      <c r="A139" s="14"/>
      <c r="C139" s="6"/>
      <c r="D139" s="88"/>
      <c r="H139" s="57"/>
      <c r="I139" s="5"/>
      <c r="J139" s="8"/>
      <c r="K139" s="5"/>
      <c r="L139" s="58" t="s">
        <v>10</v>
      </c>
      <c r="M139" s="55"/>
      <c r="N139" s="89"/>
      <c r="O139" s="70"/>
      <c r="P139" s="28"/>
      <c r="S139" s="6"/>
    </row>
    <row r="140" spans="1:19" ht="15.95" hidden="1" customHeight="1">
      <c r="A140" s="14"/>
      <c r="B140" s="65"/>
      <c r="C140" s="166">
        <f>N139</f>
        <v>0</v>
      </c>
      <c r="D140" s="167"/>
      <c r="E140" s="166"/>
      <c r="F140" s="76" t="s">
        <v>11</v>
      </c>
      <c r="G140" s="83" t="s">
        <v>12</v>
      </c>
      <c r="H140" s="67">
        <v>8694.9500000000007</v>
      </c>
      <c r="I140" s="67"/>
      <c r="J140" s="67"/>
      <c r="K140" s="67"/>
      <c r="L140" s="158" t="s">
        <v>13</v>
      </c>
      <c r="M140" s="158"/>
      <c r="O140" s="90" t="s">
        <v>14</v>
      </c>
      <c r="P140" s="2">
        <f>ROUND(C140*H140/100,0)</f>
        <v>0</v>
      </c>
      <c r="S140" s="77"/>
    </row>
    <row r="141" spans="1:19" s="44" customFormat="1" ht="15.95" customHeight="1">
      <c r="A141" s="42" t="s">
        <v>59</v>
      </c>
      <c r="B141" s="168" t="s">
        <v>226</v>
      </c>
      <c r="C141" s="168"/>
      <c r="D141" s="168"/>
      <c r="E141" s="168"/>
      <c r="F141" s="168"/>
      <c r="G141" s="168"/>
      <c r="H141" s="168"/>
      <c r="I141" s="168"/>
      <c r="J141" s="168"/>
      <c r="K141" s="168"/>
      <c r="L141" s="168"/>
      <c r="M141" s="168"/>
      <c r="N141" s="168"/>
      <c r="O141" s="54"/>
      <c r="P141" s="43"/>
    </row>
    <row r="142" spans="1:19" s="21" customFormat="1" ht="15.95" hidden="1" customHeight="1">
      <c r="A142" s="22"/>
      <c r="B142" s="21" t="s">
        <v>291</v>
      </c>
      <c r="C142" s="23"/>
      <c r="D142" s="24">
        <v>1</v>
      </c>
      <c r="E142" s="23" t="s">
        <v>8</v>
      </c>
      <c r="F142" s="24">
        <v>2</v>
      </c>
      <c r="G142" s="24" t="s">
        <v>8</v>
      </c>
      <c r="H142" s="25">
        <v>17.63</v>
      </c>
      <c r="I142" s="24" t="s">
        <v>8</v>
      </c>
      <c r="J142" s="26">
        <v>13.63</v>
      </c>
      <c r="K142" s="24" t="s">
        <v>8</v>
      </c>
      <c r="L142" s="26">
        <v>3.88</v>
      </c>
      <c r="M142" s="21" t="s">
        <v>9</v>
      </c>
      <c r="N142" s="27">
        <f t="shared" ref="N142:N143" si="22">ROUND(D142*F142*H142*J142*L142,0)</f>
        <v>1865</v>
      </c>
      <c r="P142" s="28"/>
      <c r="S142" s="23"/>
    </row>
    <row r="143" spans="1:19" s="21" customFormat="1" ht="15.95" hidden="1" customHeight="1">
      <c r="A143" s="22"/>
      <c r="B143" s="21" t="s">
        <v>292</v>
      </c>
      <c r="C143" s="23"/>
      <c r="D143" s="24">
        <v>1</v>
      </c>
      <c r="E143" s="23" t="s">
        <v>8</v>
      </c>
      <c r="F143" s="24">
        <v>1</v>
      </c>
      <c r="G143" s="24" t="s">
        <v>8</v>
      </c>
      <c r="H143" s="25">
        <v>36.380000000000003</v>
      </c>
      <c r="I143" s="24" t="s">
        <v>8</v>
      </c>
      <c r="J143" s="26">
        <v>5.63</v>
      </c>
      <c r="K143" s="24" t="s">
        <v>8</v>
      </c>
      <c r="L143" s="26">
        <v>3.88</v>
      </c>
      <c r="M143" s="21" t="s">
        <v>9</v>
      </c>
      <c r="N143" s="27">
        <f t="shared" si="22"/>
        <v>795</v>
      </c>
      <c r="P143" s="28"/>
      <c r="S143" s="23"/>
    </row>
    <row r="144" spans="1:19" s="21" customFormat="1" ht="15.95" hidden="1" customHeight="1">
      <c r="A144" s="22"/>
      <c r="C144" s="23"/>
      <c r="D144" s="30"/>
      <c r="E144" s="23"/>
      <c r="F144" s="24"/>
      <c r="G144" s="24"/>
      <c r="H144" s="25"/>
      <c r="I144" s="24"/>
      <c r="J144" s="26"/>
      <c r="K144" s="24"/>
      <c r="L144" s="31" t="s">
        <v>10</v>
      </c>
      <c r="M144" s="32"/>
      <c r="N144" s="33">
        <f>SUM(N142:N143)</f>
        <v>2660</v>
      </c>
      <c r="O144" s="34"/>
      <c r="P144" s="28"/>
      <c r="S144" s="23"/>
    </row>
    <row r="145" spans="1:19" s="21" customFormat="1" ht="15.95" hidden="1" customHeight="1">
      <c r="A145" s="22"/>
      <c r="B145" s="91" t="s">
        <v>29</v>
      </c>
      <c r="C145" s="23"/>
      <c r="D145" s="24"/>
      <c r="E145" s="35"/>
      <c r="F145" s="24"/>
      <c r="G145" s="20"/>
      <c r="H145" s="25"/>
      <c r="I145" s="38"/>
      <c r="J145" s="26"/>
      <c r="K145" s="20"/>
      <c r="L145" s="26"/>
      <c r="M145" s="92"/>
      <c r="N145" s="92"/>
      <c r="O145" s="35"/>
      <c r="P145" s="20"/>
      <c r="Q145" s="92"/>
      <c r="S145" s="23"/>
    </row>
    <row r="146" spans="1:19" s="21" customFormat="1" ht="15.95" hidden="1" customHeight="1" thickBot="1">
      <c r="A146" s="22"/>
      <c r="B146" s="21" t="s">
        <v>293</v>
      </c>
      <c r="C146" s="23"/>
      <c r="D146" s="24"/>
      <c r="E146" s="23"/>
      <c r="F146" s="24"/>
      <c r="G146" s="24"/>
      <c r="H146" s="25"/>
      <c r="I146" s="24"/>
      <c r="J146" s="26"/>
      <c r="K146" s="24"/>
      <c r="L146" s="26"/>
      <c r="M146" s="21" t="s">
        <v>9</v>
      </c>
      <c r="N146" s="27">
        <f>C127</f>
        <v>1211</v>
      </c>
      <c r="O146" s="34"/>
      <c r="P146" s="28"/>
      <c r="S146" s="23"/>
    </row>
    <row r="147" spans="1:19" s="21" customFormat="1" ht="15.95" hidden="1" customHeight="1" thickBot="1">
      <c r="A147" s="22"/>
      <c r="B147" s="24"/>
      <c r="D147" s="24"/>
      <c r="E147" s="35"/>
      <c r="F147" s="24"/>
      <c r="G147" s="20"/>
      <c r="H147" s="25"/>
      <c r="I147" s="38"/>
      <c r="J147" s="26"/>
      <c r="K147" s="20"/>
      <c r="L147" s="31" t="s">
        <v>10</v>
      </c>
      <c r="M147" s="21" t="s">
        <v>9</v>
      </c>
      <c r="N147" s="49">
        <f>SUM(N145:N146)</f>
        <v>1211</v>
      </c>
      <c r="O147" s="35"/>
      <c r="P147" s="92"/>
      <c r="Q147" s="92"/>
    </row>
    <row r="148" spans="1:19" s="21" customFormat="1" ht="15.95" hidden="1" customHeight="1">
      <c r="A148" s="22"/>
      <c r="B148" s="91" t="s">
        <v>37</v>
      </c>
      <c r="C148" s="23"/>
      <c r="D148" s="24"/>
      <c r="E148" s="35"/>
      <c r="F148" s="24"/>
      <c r="G148" s="20"/>
      <c r="H148" s="25"/>
      <c r="I148" s="38"/>
      <c r="J148" s="26"/>
      <c r="K148" s="38"/>
      <c r="L148" s="20"/>
      <c r="M148" s="20"/>
      <c r="N148" s="92"/>
      <c r="O148" s="93"/>
      <c r="P148" s="92"/>
      <c r="Q148" s="92"/>
      <c r="S148" s="23"/>
    </row>
    <row r="149" spans="1:19" s="21" customFormat="1" ht="15.95" hidden="1" customHeight="1">
      <c r="A149" s="22"/>
      <c r="C149" s="91"/>
      <c r="D149" s="176">
        <f>N144</f>
        <v>2660</v>
      </c>
      <c r="E149" s="176"/>
      <c r="F149" s="176"/>
      <c r="G149" s="20" t="s">
        <v>38</v>
      </c>
      <c r="H149" s="94">
        <f>N147</f>
        <v>1211</v>
      </c>
      <c r="I149" s="31" t="s">
        <v>9</v>
      </c>
      <c r="J149" s="156">
        <f>D149-H149</f>
        <v>1449</v>
      </c>
      <c r="K149" s="156"/>
      <c r="L149" s="32" t="s">
        <v>39</v>
      </c>
      <c r="M149" s="20"/>
      <c r="N149" s="47"/>
      <c r="O149" s="35"/>
      <c r="P149" s="92"/>
      <c r="Q149" s="92"/>
      <c r="S149" s="91"/>
    </row>
    <row r="150" spans="1:19" s="21" customFormat="1" ht="15.95" customHeight="1">
      <c r="A150" s="22"/>
      <c r="B150" s="35"/>
      <c r="C150" s="196">
        <f>J149</f>
        <v>1449</v>
      </c>
      <c r="D150" s="196"/>
      <c r="E150" s="95"/>
      <c r="F150" s="36" t="s">
        <v>11</v>
      </c>
      <c r="G150" s="37" t="s">
        <v>12</v>
      </c>
      <c r="H150" s="38">
        <v>1141.25</v>
      </c>
      <c r="I150" s="38"/>
      <c r="J150" s="38"/>
      <c r="K150" s="38"/>
      <c r="L150" s="174" t="s">
        <v>98</v>
      </c>
      <c r="M150" s="174"/>
      <c r="N150" s="39"/>
      <c r="O150" s="40" t="s">
        <v>14</v>
      </c>
      <c r="P150" s="20">
        <f>ROUND(C150*H150/100,0)</f>
        <v>16537</v>
      </c>
      <c r="S150" s="95"/>
    </row>
    <row r="151" spans="1:19" s="21" customFormat="1" ht="15.95" customHeight="1">
      <c r="A151" s="22">
        <v>9</v>
      </c>
      <c r="B151" s="168" t="s">
        <v>97</v>
      </c>
      <c r="C151" s="168"/>
      <c r="D151" s="168"/>
      <c r="E151" s="168"/>
      <c r="F151" s="168"/>
      <c r="G151" s="168"/>
      <c r="H151" s="168"/>
      <c r="I151" s="168"/>
      <c r="J151" s="168"/>
      <c r="K151" s="168"/>
      <c r="L151" s="168"/>
      <c r="M151" s="168"/>
      <c r="N151" s="168"/>
      <c r="O151" s="35"/>
      <c r="P151" s="92"/>
      <c r="Q151" s="92"/>
    </row>
    <row r="152" spans="1:19" s="21" customFormat="1" ht="15.95" hidden="1" customHeight="1" thickBot="1">
      <c r="A152" s="22"/>
      <c r="B152" s="21" t="s">
        <v>348</v>
      </c>
      <c r="C152" s="96"/>
      <c r="D152" s="24">
        <v>1</v>
      </c>
      <c r="E152" s="23" t="s">
        <v>8</v>
      </c>
      <c r="F152" s="24">
        <v>5</v>
      </c>
      <c r="G152" s="24" t="s">
        <v>8</v>
      </c>
      <c r="H152" s="25">
        <v>10</v>
      </c>
      <c r="I152" s="24" t="s">
        <v>8</v>
      </c>
      <c r="J152" s="97">
        <v>0.75</v>
      </c>
      <c r="K152" s="24" t="s">
        <v>8</v>
      </c>
      <c r="L152" s="26">
        <v>4</v>
      </c>
      <c r="M152" s="21" t="s">
        <v>9</v>
      </c>
      <c r="N152" s="27">
        <f>ROUND(D152*F152*H152*J152*L152,0)</f>
        <v>150</v>
      </c>
      <c r="O152" s="19"/>
      <c r="P152" s="20"/>
      <c r="S152" s="96"/>
    </row>
    <row r="153" spans="1:19" s="21" customFormat="1" ht="15.95" hidden="1" customHeight="1" thickBot="1">
      <c r="A153" s="20"/>
      <c r="C153" s="39"/>
      <c r="D153" s="24"/>
      <c r="E153" s="48"/>
      <c r="F153" s="24"/>
      <c r="G153" s="20"/>
      <c r="H153" s="25"/>
      <c r="I153" s="38"/>
      <c r="J153" s="31"/>
      <c r="K153" s="38"/>
      <c r="L153" s="31" t="s">
        <v>10</v>
      </c>
      <c r="M153" s="20"/>
      <c r="N153" s="49">
        <f>SUM(N152:N152)</f>
        <v>150</v>
      </c>
      <c r="O153" s="34"/>
      <c r="P153" s="20"/>
      <c r="S153" s="39"/>
    </row>
    <row r="154" spans="1:19" s="21" customFormat="1" ht="15.95" customHeight="1">
      <c r="A154" s="22"/>
      <c r="C154" s="95">
        <f>N153</f>
        <v>150</v>
      </c>
      <c r="D154" s="95"/>
      <c r="E154" s="95"/>
      <c r="F154" s="24" t="s">
        <v>11</v>
      </c>
      <c r="G154" s="37" t="s">
        <v>12</v>
      </c>
      <c r="H154" s="172">
        <v>12346.65</v>
      </c>
      <c r="I154" s="172"/>
      <c r="J154" s="172"/>
      <c r="K154" s="172"/>
      <c r="L154" s="174" t="s">
        <v>98</v>
      </c>
      <c r="M154" s="174"/>
      <c r="N154" s="50"/>
      <c r="O154" s="35" t="s">
        <v>14</v>
      </c>
      <c r="P154" s="20">
        <f>ROUND(C154*H154/100,0)</f>
        <v>18520</v>
      </c>
      <c r="S154" s="95"/>
    </row>
    <row r="155" spans="1:19" s="87" customFormat="1" ht="31.5" hidden="1" customHeight="1">
      <c r="A155" s="51"/>
      <c r="B155" s="168" t="s">
        <v>53</v>
      </c>
      <c r="C155" s="168"/>
      <c r="D155" s="168"/>
      <c r="E155" s="168"/>
      <c r="F155" s="168"/>
      <c r="G155" s="168"/>
      <c r="H155" s="168"/>
      <c r="I155" s="168"/>
      <c r="J155" s="168"/>
      <c r="K155" s="168"/>
      <c r="L155" s="168"/>
      <c r="M155" s="168"/>
      <c r="N155" s="168"/>
      <c r="O155" s="54"/>
      <c r="P155" s="86"/>
    </row>
    <row r="156" spans="1:19" ht="15.95" hidden="1" customHeight="1">
      <c r="A156" s="14"/>
      <c r="B156" s="21" t="s">
        <v>127</v>
      </c>
      <c r="C156" s="23"/>
      <c r="D156" s="5">
        <v>1</v>
      </c>
      <c r="E156" s="6" t="s">
        <v>8</v>
      </c>
      <c r="F156" s="5">
        <v>1</v>
      </c>
      <c r="G156" s="5" t="s">
        <v>8</v>
      </c>
      <c r="H156" s="69">
        <v>85</v>
      </c>
      <c r="I156" s="5" t="s">
        <v>8</v>
      </c>
      <c r="J156" s="98">
        <v>114.5</v>
      </c>
      <c r="K156" s="24" t="s">
        <v>8</v>
      </c>
      <c r="L156" s="97">
        <v>1.125</v>
      </c>
      <c r="M156" s="21" t="s">
        <v>9</v>
      </c>
      <c r="N156" s="27">
        <f t="shared" ref="N156" si="23">ROUND(D156*F156*H156*J156*L156,0)</f>
        <v>10949</v>
      </c>
      <c r="P156" s="28"/>
      <c r="S156" s="23"/>
    </row>
    <row r="157" spans="1:19" ht="15.95" hidden="1" customHeight="1">
      <c r="A157" s="14"/>
      <c r="C157" s="6"/>
      <c r="D157" s="88"/>
      <c r="H157" s="57"/>
      <c r="I157" s="5"/>
      <c r="J157" s="8"/>
      <c r="K157" s="5"/>
      <c r="L157" s="58" t="s">
        <v>10</v>
      </c>
      <c r="M157" s="55"/>
      <c r="N157" s="99"/>
      <c r="O157" s="70"/>
      <c r="P157" s="28"/>
      <c r="S157" s="6"/>
    </row>
    <row r="158" spans="1:19" ht="15.95" hidden="1" customHeight="1">
      <c r="A158" s="14"/>
      <c r="B158" s="64" t="s">
        <v>29</v>
      </c>
      <c r="C158" s="6"/>
      <c r="E158" s="65"/>
      <c r="G158" s="2"/>
      <c r="H158" s="57"/>
      <c r="I158" s="67"/>
      <c r="J158" s="8"/>
      <c r="K158" s="2"/>
      <c r="L158" s="8"/>
      <c r="M158" s="68"/>
      <c r="N158" s="68"/>
      <c r="O158" s="65"/>
      <c r="Q158" s="68"/>
      <c r="S158" s="6"/>
    </row>
    <row r="159" spans="1:19" ht="15.95" hidden="1" customHeight="1">
      <c r="A159" s="14"/>
      <c r="B159" s="3" t="s">
        <v>151</v>
      </c>
      <c r="C159" s="6"/>
      <c r="D159" s="5">
        <v>1</v>
      </c>
      <c r="E159" s="6" t="s">
        <v>8</v>
      </c>
      <c r="F159" s="5">
        <v>1</v>
      </c>
      <c r="G159" s="5" t="s">
        <v>8</v>
      </c>
      <c r="H159" s="69">
        <v>31.75</v>
      </c>
      <c r="I159" s="5" t="s">
        <v>8</v>
      </c>
      <c r="J159" s="60">
        <v>27.75</v>
      </c>
      <c r="K159" s="24" t="s">
        <v>8</v>
      </c>
      <c r="L159" s="26">
        <v>1.125</v>
      </c>
      <c r="M159" s="21" t="s">
        <v>9</v>
      </c>
      <c r="N159" s="27">
        <f t="shared" ref="N159:N160" si="24">ROUND(D159*F159*H159*J159*L159,0)</f>
        <v>991</v>
      </c>
      <c r="O159" s="70"/>
      <c r="P159" s="71"/>
      <c r="S159" s="6"/>
    </row>
    <row r="160" spans="1:19" ht="15.95" hidden="1" customHeight="1">
      <c r="A160" s="14"/>
      <c r="B160" s="3" t="s">
        <v>20</v>
      </c>
      <c r="C160" s="6"/>
      <c r="D160" s="5">
        <v>1</v>
      </c>
      <c r="E160" s="6" t="s">
        <v>8</v>
      </c>
      <c r="F160" s="5">
        <v>1</v>
      </c>
      <c r="G160" s="5" t="s">
        <v>8</v>
      </c>
      <c r="H160" s="69">
        <v>22.62</v>
      </c>
      <c r="I160" s="5" t="s">
        <v>8</v>
      </c>
      <c r="J160" s="60">
        <v>23.75</v>
      </c>
      <c r="K160" s="24" t="s">
        <v>8</v>
      </c>
      <c r="L160" s="26">
        <v>1.125</v>
      </c>
      <c r="M160" s="21" t="s">
        <v>9</v>
      </c>
      <c r="N160" s="27">
        <f t="shared" si="24"/>
        <v>604</v>
      </c>
      <c r="O160" s="70"/>
      <c r="P160" s="71"/>
      <c r="S160" s="6"/>
    </row>
    <row r="161" spans="1:64" ht="15.95" hidden="1" customHeight="1" thickBot="1">
      <c r="A161" s="14"/>
      <c r="B161" s="3" t="s">
        <v>167</v>
      </c>
      <c r="C161" s="6"/>
      <c r="D161" s="5">
        <v>1</v>
      </c>
      <c r="E161" s="6" t="s">
        <v>8</v>
      </c>
      <c r="F161" s="5">
        <v>1</v>
      </c>
      <c r="G161" s="5" t="s">
        <v>8</v>
      </c>
      <c r="H161" s="69">
        <v>9.8699999999999992</v>
      </c>
      <c r="I161" s="5" t="s">
        <v>8</v>
      </c>
      <c r="J161" s="60">
        <v>5.125</v>
      </c>
      <c r="K161" s="24" t="s">
        <v>8</v>
      </c>
      <c r="L161" s="26">
        <v>1.125</v>
      </c>
      <c r="M161" s="21" t="s">
        <v>9</v>
      </c>
      <c r="N161" s="27">
        <f t="shared" ref="N161" si="25">ROUND(D161*F161*H161*J161*L161,0)</f>
        <v>57</v>
      </c>
      <c r="O161" s="70"/>
      <c r="P161" s="71"/>
      <c r="S161" s="6"/>
    </row>
    <row r="162" spans="1:64" ht="15.95" hidden="1" customHeight="1" thickBot="1">
      <c r="A162" s="14"/>
      <c r="B162" s="5"/>
      <c r="C162" s="3"/>
      <c r="E162" s="65"/>
      <c r="G162" s="2"/>
      <c r="H162" s="57"/>
      <c r="I162" s="67"/>
      <c r="J162" s="8"/>
      <c r="K162" s="2"/>
      <c r="L162" s="58" t="s">
        <v>10</v>
      </c>
      <c r="M162" s="3" t="s">
        <v>9</v>
      </c>
      <c r="N162" s="59"/>
      <c r="O162" s="65"/>
      <c r="P162" s="68"/>
      <c r="Q162" s="68"/>
      <c r="S162" s="3"/>
    </row>
    <row r="163" spans="1:64" ht="15.95" hidden="1" customHeight="1">
      <c r="A163" s="14"/>
      <c r="B163" s="64" t="s">
        <v>37</v>
      </c>
      <c r="C163" s="6"/>
      <c r="E163" s="65"/>
      <c r="G163" s="2"/>
      <c r="H163" s="57"/>
      <c r="I163" s="67"/>
      <c r="J163" s="8"/>
      <c r="K163" s="67"/>
      <c r="L163" s="2"/>
      <c r="M163" s="2"/>
      <c r="N163" s="68"/>
      <c r="O163" s="73"/>
      <c r="P163" s="68"/>
      <c r="Q163" s="68"/>
      <c r="S163" s="6"/>
    </row>
    <row r="164" spans="1:64" ht="15.95" hidden="1" customHeight="1">
      <c r="A164" s="14"/>
      <c r="C164" s="64"/>
      <c r="D164" s="178">
        <f>N157</f>
        <v>0</v>
      </c>
      <c r="E164" s="178"/>
      <c r="F164" s="178"/>
      <c r="G164" s="2" t="s">
        <v>38</v>
      </c>
      <c r="H164" s="74">
        <f>N162</f>
        <v>0</v>
      </c>
      <c r="I164" s="58" t="s">
        <v>9</v>
      </c>
      <c r="J164" s="179">
        <f>D164-H164</f>
        <v>0</v>
      </c>
      <c r="K164" s="179"/>
      <c r="L164" s="55" t="s">
        <v>11</v>
      </c>
      <c r="M164" s="2"/>
      <c r="N164" s="75"/>
      <c r="O164" s="65"/>
      <c r="P164" s="68"/>
      <c r="Q164" s="68"/>
      <c r="S164" s="64"/>
    </row>
    <row r="165" spans="1:64" ht="15.95" hidden="1" customHeight="1">
      <c r="A165" s="14"/>
      <c r="B165" s="65"/>
      <c r="C165" s="188">
        <f>J164</f>
        <v>0</v>
      </c>
      <c r="D165" s="188"/>
      <c r="E165" s="77"/>
      <c r="F165" s="76" t="s">
        <v>11</v>
      </c>
      <c r="G165" s="83" t="s">
        <v>12</v>
      </c>
      <c r="H165" s="67">
        <v>3630</v>
      </c>
      <c r="I165" s="67"/>
      <c r="J165" s="67"/>
      <c r="K165" s="67"/>
      <c r="L165" s="158" t="s">
        <v>54</v>
      </c>
      <c r="M165" s="158"/>
      <c r="O165" s="90" t="s">
        <v>14</v>
      </c>
      <c r="P165" s="2">
        <f>ROUND(C165*H165/1000,0)</f>
        <v>0</v>
      </c>
      <c r="S165" s="77"/>
    </row>
    <row r="166" spans="1:64" ht="15.95" hidden="1" customHeight="1">
      <c r="A166" s="14"/>
      <c r="B166" s="182" t="s">
        <v>7</v>
      </c>
      <c r="C166" s="182"/>
      <c r="D166" s="182"/>
      <c r="E166" s="182"/>
      <c r="F166" s="182"/>
      <c r="G166" s="182"/>
      <c r="H166" s="182"/>
      <c r="I166" s="182"/>
      <c r="J166" s="182"/>
      <c r="K166" s="182"/>
      <c r="L166" s="182"/>
      <c r="M166" s="182"/>
      <c r="N166" s="182"/>
      <c r="O166" s="182"/>
      <c r="S166" s="3"/>
    </row>
    <row r="167" spans="1:64" ht="15.95" hidden="1" customHeight="1">
      <c r="A167" s="14"/>
      <c r="B167" s="62" t="s">
        <v>164</v>
      </c>
      <c r="C167" s="56"/>
      <c r="D167" s="5">
        <v>1</v>
      </c>
      <c r="E167" s="6" t="s">
        <v>8</v>
      </c>
      <c r="F167" s="5">
        <v>1</v>
      </c>
      <c r="G167" s="5" t="s">
        <v>8</v>
      </c>
      <c r="H167" s="57">
        <v>45.25</v>
      </c>
      <c r="I167" s="5" t="s">
        <v>8</v>
      </c>
      <c r="J167" s="8">
        <v>25.25</v>
      </c>
      <c r="K167" s="5" t="s">
        <v>8</v>
      </c>
      <c r="L167" s="8">
        <v>0.42</v>
      </c>
      <c r="M167" s="3" t="s">
        <v>9</v>
      </c>
      <c r="N167" s="61">
        <f t="shared" ref="N167:N170" si="26">ROUND(D167*F167*H167*J167*L167,0)</f>
        <v>480</v>
      </c>
      <c r="O167" s="16"/>
      <c r="R167" s="17"/>
      <c r="S167" s="56"/>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row>
    <row r="168" spans="1:64" ht="15.95" hidden="1" customHeight="1">
      <c r="A168" s="14"/>
      <c r="B168" s="62" t="s">
        <v>45</v>
      </c>
      <c r="C168" s="56"/>
      <c r="D168" s="5">
        <v>1</v>
      </c>
      <c r="E168" s="6" t="s">
        <v>8</v>
      </c>
      <c r="F168" s="5">
        <v>1</v>
      </c>
      <c r="G168" s="5" t="s">
        <v>8</v>
      </c>
      <c r="H168" s="57">
        <v>45.25</v>
      </c>
      <c r="I168" s="5" t="s">
        <v>8</v>
      </c>
      <c r="J168" s="8">
        <v>0.75</v>
      </c>
      <c r="K168" s="5" t="s">
        <v>8</v>
      </c>
      <c r="L168" s="8">
        <v>1.5</v>
      </c>
      <c r="M168" s="3" t="s">
        <v>9</v>
      </c>
      <c r="N168" s="61">
        <f t="shared" si="26"/>
        <v>51</v>
      </c>
      <c r="O168" s="16"/>
      <c r="S168" s="56"/>
    </row>
    <row r="169" spans="1:64" ht="15.95" hidden="1" customHeight="1">
      <c r="A169" s="14"/>
      <c r="B169" s="3" t="s">
        <v>165</v>
      </c>
      <c r="C169" s="56"/>
      <c r="D169" s="5">
        <v>1</v>
      </c>
      <c r="E169" s="6" t="s">
        <v>8</v>
      </c>
      <c r="F169" s="5">
        <v>1</v>
      </c>
      <c r="G169" s="5" t="s">
        <v>8</v>
      </c>
      <c r="H169" s="57">
        <v>42.25</v>
      </c>
      <c r="I169" s="5" t="s">
        <v>8</v>
      </c>
      <c r="J169" s="8">
        <v>0.75</v>
      </c>
      <c r="K169" s="5" t="s">
        <v>8</v>
      </c>
      <c r="L169" s="8">
        <v>1</v>
      </c>
      <c r="M169" s="3" t="s">
        <v>9</v>
      </c>
      <c r="N169" s="61">
        <f t="shared" si="26"/>
        <v>32</v>
      </c>
      <c r="O169" s="16"/>
      <c r="S169" s="56"/>
    </row>
    <row r="170" spans="1:64" ht="15.95" hidden="1" customHeight="1">
      <c r="A170" s="14"/>
      <c r="B170" s="3" t="s">
        <v>165</v>
      </c>
      <c r="C170" s="56"/>
      <c r="D170" s="5">
        <v>1</v>
      </c>
      <c r="E170" s="6" t="s">
        <v>8</v>
      </c>
      <c r="F170" s="5">
        <v>2</v>
      </c>
      <c r="G170" s="5" t="s">
        <v>8</v>
      </c>
      <c r="H170" s="57">
        <v>6</v>
      </c>
      <c r="I170" s="5" t="s">
        <v>8</v>
      </c>
      <c r="J170" s="8">
        <v>0.75</v>
      </c>
      <c r="K170" s="5" t="s">
        <v>8</v>
      </c>
      <c r="L170" s="8">
        <v>1</v>
      </c>
      <c r="M170" s="3" t="s">
        <v>9</v>
      </c>
      <c r="N170" s="61">
        <f t="shared" si="26"/>
        <v>9</v>
      </c>
      <c r="O170" s="16"/>
      <c r="S170" s="56"/>
    </row>
    <row r="171" spans="1:64" ht="15.95" hidden="1" customHeight="1">
      <c r="A171" s="14"/>
      <c r="B171" s="3" t="s">
        <v>110</v>
      </c>
      <c r="C171" s="56"/>
      <c r="D171" s="5">
        <v>1</v>
      </c>
      <c r="E171" s="6" t="s">
        <v>8</v>
      </c>
      <c r="F171" s="5">
        <v>2</v>
      </c>
      <c r="G171" s="5" t="s">
        <v>8</v>
      </c>
      <c r="H171" s="57">
        <v>1.5</v>
      </c>
      <c r="I171" s="5" t="s">
        <v>8</v>
      </c>
      <c r="J171" s="8">
        <v>1.5</v>
      </c>
      <c r="K171" s="5" t="s">
        <v>8</v>
      </c>
      <c r="L171" s="8">
        <v>7</v>
      </c>
      <c r="M171" s="3" t="s">
        <v>9</v>
      </c>
      <c r="N171" s="61">
        <f t="shared" ref="N171" si="27">ROUND(D171*F171*H171*J171*L171,0)</f>
        <v>32</v>
      </c>
      <c r="O171" s="16"/>
      <c r="S171" s="56"/>
    </row>
    <row r="172" spans="1:64" ht="21" hidden="1" customHeight="1">
      <c r="A172" s="14"/>
      <c r="C172" s="6"/>
      <c r="D172" s="88"/>
      <c r="H172" s="57"/>
      <c r="I172" s="5"/>
      <c r="J172" s="8"/>
      <c r="K172" s="5"/>
      <c r="L172" s="58" t="s">
        <v>10</v>
      </c>
      <c r="M172" s="55"/>
      <c r="N172" s="99"/>
      <c r="O172" s="70"/>
      <c r="P172" s="28"/>
      <c r="S172" s="6"/>
    </row>
    <row r="173" spans="1:64" ht="21.75" hidden="1" customHeight="1">
      <c r="A173" s="14"/>
      <c r="B173" s="15"/>
      <c r="C173" s="166">
        <f>N172</f>
        <v>0</v>
      </c>
      <c r="D173" s="166"/>
      <c r="E173" s="166"/>
      <c r="F173" s="76" t="s">
        <v>11</v>
      </c>
      <c r="G173" s="83" t="s">
        <v>12</v>
      </c>
      <c r="H173" s="100">
        <v>3327.5</v>
      </c>
      <c r="I173" s="67"/>
      <c r="J173" s="67"/>
      <c r="K173" s="67"/>
      <c r="L173" s="158" t="s">
        <v>13</v>
      </c>
      <c r="M173" s="158"/>
      <c r="O173" s="90" t="s">
        <v>14</v>
      </c>
      <c r="P173" s="2">
        <f>ROUND(C173*H173/100,0)</f>
        <v>0</v>
      </c>
      <c r="S173" s="77"/>
    </row>
    <row r="174" spans="1:64" s="21" customFormat="1" ht="15.95" customHeight="1">
      <c r="A174" s="22">
        <v>10</v>
      </c>
      <c r="B174" s="168" t="s">
        <v>112</v>
      </c>
      <c r="C174" s="168"/>
      <c r="D174" s="168"/>
      <c r="E174" s="168"/>
      <c r="F174" s="168"/>
      <c r="G174" s="168"/>
      <c r="H174" s="168"/>
      <c r="I174" s="168"/>
      <c r="J174" s="168"/>
      <c r="K174" s="168"/>
      <c r="L174" s="168"/>
      <c r="M174" s="168"/>
      <c r="N174" s="168"/>
      <c r="O174" s="35"/>
      <c r="P174" s="92"/>
      <c r="Q174" s="92"/>
    </row>
    <row r="175" spans="1:64" s="21" customFormat="1" ht="15.95" hidden="1" customHeight="1">
      <c r="A175" s="22"/>
      <c r="B175" s="21" t="s">
        <v>249</v>
      </c>
      <c r="C175" s="96"/>
      <c r="D175" s="24">
        <v>2</v>
      </c>
      <c r="E175" s="23" t="s">
        <v>8</v>
      </c>
      <c r="F175" s="24">
        <v>2</v>
      </c>
      <c r="G175" s="24" t="s">
        <v>8</v>
      </c>
      <c r="H175" s="101">
        <v>16.88</v>
      </c>
      <c r="I175" s="97" t="s">
        <v>8</v>
      </c>
      <c r="J175" s="97">
        <v>0.75</v>
      </c>
      <c r="K175" s="24" t="s">
        <v>8</v>
      </c>
      <c r="L175" s="26">
        <v>10</v>
      </c>
      <c r="M175" s="21" t="s">
        <v>9</v>
      </c>
      <c r="N175" s="27">
        <f t="shared" ref="N175:N179" si="28">ROUND(D175*F175*H175*J175*L175,0)</f>
        <v>506</v>
      </c>
      <c r="O175" s="19"/>
      <c r="P175" s="20"/>
      <c r="S175" s="96"/>
    </row>
    <row r="176" spans="1:64" s="21" customFormat="1" ht="15.95" hidden="1" customHeight="1">
      <c r="A176" s="22"/>
      <c r="B176" s="21" t="s">
        <v>294</v>
      </c>
      <c r="C176" s="96"/>
      <c r="D176" s="24">
        <v>1</v>
      </c>
      <c r="E176" s="23" t="s">
        <v>8</v>
      </c>
      <c r="F176" s="24">
        <v>3</v>
      </c>
      <c r="G176" s="24" t="s">
        <v>8</v>
      </c>
      <c r="H176" s="102">
        <v>14</v>
      </c>
      <c r="I176" s="24" t="s">
        <v>8</v>
      </c>
      <c r="J176" s="97">
        <v>0.75</v>
      </c>
      <c r="K176" s="24" t="s">
        <v>8</v>
      </c>
      <c r="L176" s="26">
        <v>10</v>
      </c>
      <c r="M176" s="21" t="s">
        <v>9</v>
      </c>
      <c r="N176" s="27">
        <f t="shared" si="28"/>
        <v>315</v>
      </c>
      <c r="O176" s="19"/>
      <c r="P176" s="20"/>
      <c r="S176" s="96"/>
    </row>
    <row r="177" spans="1:19" s="21" customFormat="1" ht="15.95" hidden="1" customHeight="1">
      <c r="A177" s="22"/>
      <c r="B177" s="21" t="s">
        <v>295</v>
      </c>
      <c r="C177" s="96"/>
      <c r="D177" s="24">
        <v>1</v>
      </c>
      <c r="E177" s="23" t="s">
        <v>8</v>
      </c>
      <c r="F177" s="24">
        <v>1</v>
      </c>
      <c r="G177" s="24" t="s">
        <v>8</v>
      </c>
      <c r="H177" s="102">
        <v>6</v>
      </c>
      <c r="I177" s="24" t="s">
        <v>8</v>
      </c>
      <c r="J177" s="97">
        <v>0.75</v>
      </c>
      <c r="K177" s="24" t="s">
        <v>8</v>
      </c>
      <c r="L177" s="26">
        <v>10</v>
      </c>
      <c r="M177" s="21" t="s">
        <v>9</v>
      </c>
      <c r="N177" s="27">
        <f t="shared" si="28"/>
        <v>45</v>
      </c>
      <c r="O177" s="19"/>
      <c r="P177" s="20"/>
      <c r="S177" s="96"/>
    </row>
    <row r="178" spans="1:19" s="21" customFormat="1" ht="15.95" hidden="1" customHeight="1">
      <c r="A178" s="22"/>
      <c r="B178" s="21" t="s">
        <v>296</v>
      </c>
      <c r="C178" s="96"/>
      <c r="D178" s="24">
        <v>1</v>
      </c>
      <c r="E178" s="23" t="s">
        <v>8</v>
      </c>
      <c r="F178" s="24">
        <v>4</v>
      </c>
      <c r="G178" s="24" t="s">
        <v>8</v>
      </c>
      <c r="H178" s="102">
        <v>6.5</v>
      </c>
      <c r="I178" s="24" t="s">
        <v>8</v>
      </c>
      <c r="J178" s="97">
        <v>0.75</v>
      </c>
      <c r="K178" s="24" t="s">
        <v>8</v>
      </c>
      <c r="L178" s="26">
        <v>3</v>
      </c>
      <c r="M178" s="21" t="s">
        <v>9</v>
      </c>
      <c r="N178" s="27">
        <f t="shared" si="28"/>
        <v>59</v>
      </c>
      <c r="O178" s="19"/>
      <c r="P178" s="20"/>
      <c r="S178" s="96"/>
    </row>
    <row r="179" spans="1:19" s="21" customFormat="1" ht="15.95" hidden="1" customHeight="1" thickBot="1">
      <c r="A179" s="22"/>
      <c r="B179" s="21" t="s">
        <v>297</v>
      </c>
      <c r="C179" s="96"/>
      <c r="D179" s="24">
        <v>1</v>
      </c>
      <c r="E179" s="23" t="s">
        <v>8</v>
      </c>
      <c r="F179" s="24">
        <v>1</v>
      </c>
      <c r="G179" s="24" t="s">
        <v>8</v>
      </c>
      <c r="H179" s="102">
        <v>6</v>
      </c>
      <c r="I179" s="24" t="s">
        <v>8</v>
      </c>
      <c r="J179" s="97">
        <v>0.75</v>
      </c>
      <c r="K179" s="24" t="s">
        <v>8</v>
      </c>
      <c r="L179" s="26">
        <v>3</v>
      </c>
      <c r="M179" s="21" t="s">
        <v>9</v>
      </c>
      <c r="N179" s="27">
        <f t="shared" si="28"/>
        <v>14</v>
      </c>
      <c r="O179" s="19"/>
      <c r="P179" s="20"/>
      <c r="S179" s="96"/>
    </row>
    <row r="180" spans="1:19" s="21" customFormat="1" ht="15.95" hidden="1" customHeight="1" thickBot="1">
      <c r="A180" s="20"/>
      <c r="C180" s="39"/>
      <c r="D180" s="24"/>
      <c r="E180" s="48"/>
      <c r="F180" s="24"/>
      <c r="G180" s="20"/>
      <c r="H180" s="102"/>
      <c r="I180" s="38"/>
      <c r="J180" s="31"/>
      <c r="K180" s="38"/>
      <c r="L180" s="31" t="s">
        <v>10</v>
      </c>
      <c r="M180" s="20"/>
      <c r="N180" s="49">
        <f>SUM(N175:N179)</f>
        <v>939</v>
      </c>
      <c r="O180" s="34"/>
      <c r="P180" s="20"/>
      <c r="S180" s="39"/>
    </row>
    <row r="181" spans="1:19" ht="15.95" hidden="1" customHeight="1">
      <c r="A181" s="14"/>
      <c r="B181" s="64" t="s">
        <v>29</v>
      </c>
      <c r="C181" s="6"/>
      <c r="E181" s="65"/>
      <c r="G181" s="2"/>
      <c r="H181" s="57"/>
      <c r="I181" s="67"/>
      <c r="J181" s="8"/>
      <c r="K181" s="2"/>
      <c r="L181" s="8"/>
      <c r="M181" s="68"/>
      <c r="N181" s="68"/>
      <c r="O181" s="65"/>
      <c r="Q181" s="68"/>
      <c r="S181" s="6"/>
    </row>
    <row r="182" spans="1:19" ht="15.95" hidden="1" customHeight="1">
      <c r="A182" s="14"/>
      <c r="B182" s="3" t="s">
        <v>298</v>
      </c>
      <c r="C182" s="6"/>
      <c r="D182" s="5">
        <v>1</v>
      </c>
      <c r="E182" s="6" t="s">
        <v>8</v>
      </c>
      <c r="F182" s="5">
        <v>2</v>
      </c>
      <c r="G182" s="5" t="s">
        <v>8</v>
      </c>
      <c r="H182" s="69">
        <v>4</v>
      </c>
      <c r="I182" s="5" t="s">
        <v>8</v>
      </c>
      <c r="J182" s="60">
        <v>0.75</v>
      </c>
      <c r="K182" s="24" t="s">
        <v>8</v>
      </c>
      <c r="L182" s="26">
        <v>7</v>
      </c>
      <c r="M182" s="21" t="s">
        <v>9</v>
      </c>
      <c r="N182" s="27">
        <f t="shared" ref="N182:N184" si="29">ROUND(D182*F182*H182*J182*L182,0)</f>
        <v>42</v>
      </c>
      <c r="O182" s="70"/>
      <c r="P182" s="71"/>
      <c r="S182" s="6"/>
    </row>
    <row r="183" spans="1:19" ht="15.95" hidden="1" customHeight="1">
      <c r="A183" s="14"/>
      <c r="B183" s="3" t="s">
        <v>31</v>
      </c>
      <c r="C183" s="6"/>
      <c r="D183" s="5">
        <v>1</v>
      </c>
      <c r="E183" s="6" t="s">
        <v>8</v>
      </c>
      <c r="F183" s="5">
        <v>6</v>
      </c>
      <c r="G183" s="5" t="s">
        <v>8</v>
      </c>
      <c r="H183" s="69">
        <v>4</v>
      </c>
      <c r="I183" s="5" t="s">
        <v>8</v>
      </c>
      <c r="J183" s="60">
        <v>0.75</v>
      </c>
      <c r="K183" s="24" t="s">
        <v>8</v>
      </c>
      <c r="L183" s="26">
        <v>4</v>
      </c>
      <c r="M183" s="21" t="s">
        <v>9</v>
      </c>
      <c r="N183" s="27">
        <f t="shared" si="29"/>
        <v>72</v>
      </c>
      <c r="O183" s="70"/>
      <c r="P183" s="71"/>
      <c r="S183" s="6"/>
    </row>
    <row r="184" spans="1:19" ht="15.95" hidden="1" customHeight="1" thickBot="1">
      <c r="A184" s="14"/>
      <c r="B184" s="3" t="s">
        <v>261</v>
      </c>
      <c r="C184" s="6"/>
      <c r="D184" s="5">
        <v>1</v>
      </c>
      <c r="E184" s="6" t="s">
        <v>8</v>
      </c>
      <c r="F184" s="5">
        <v>8</v>
      </c>
      <c r="G184" s="5" t="s">
        <v>8</v>
      </c>
      <c r="H184" s="69">
        <v>6</v>
      </c>
      <c r="I184" s="5" t="s">
        <v>8</v>
      </c>
      <c r="J184" s="60">
        <v>0.75</v>
      </c>
      <c r="K184" s="24" t="s">
        <v>8</v>
      </c>
      <c r="L184" s="26">
        <v>0.75</v>
      </c>
      <c r="M184" s="21" t="s">
        <v>9</v>
      </c>
      <c r="N184" s="27">
        <f t="shared" si="29"/>
        <v>27</v>
      </c>
      <c r="O184" s="70"/>
      <c r="P184" s="71"/>
      <c r="S184" s="6"/>
    </row>
    <row r="185" spans="1:19" ht="15.95" hidden="1" customHeight="1" thickBot="1">
      <c r="A185" s="14"/>
      <c r="B185" s="5"/>
      <c r="C185" s="3"/>
      <c r="E185" s="65"/>
      <c r="G185" s="2"/>
      <c r="H185" s="57"/>
      <c r="I185" s="67"/>
      <c r="J185" s="8"/>
      <c r="K185" s="2"/>
      <c r="L185" s="58" t="s">
        <v>10</v>
      </c>
      <c r="M185" s="3" t="s">
        <v>9</v>
      </c>
      <c r="N185" s="59">
        <f>SUM(N182:N184)</f>
        <v>141</v>
      </c>
      <c r="O185" s="65"/>
      <c r="P185" s="68"/>
      <c r="Q185" s="68"/>
      <c r="S185" s="3"/>
    </row>
    <row r="186" spans="1:19" ht="15.95" hidden="1" customHeight="1">
      <c r="A186" s="14"/>
      <c r="B186" s="64" t="s">
        <v>37</v>
      </c>
      <c r="C186" s="6"/>
      <c r="E186" s="65"/>
      <c r="G186" s="2"/>
      <c r="H186" s="57"/>
      <c r="I186" s="67"/>
      <c r="J186" s="8"/>
      <c r="K186" s="67"/>
      <c r="L186" s="2"/>
      <c r="M186" s="2"/>
      <c r="N186" s="68"/>
      <c r="O186" s="73"/>
      <c r="P186" s="68"/>
      <c r="Q186" s="68"/>
      <c r="S186" s="6"/>
    </row>
    <row r="187" spans="1:19" ht="15.95" hidden="1" customHeight="1">
      <c r="A187" s="14"/>
      <c r="C187" s="64"/>
      <c r="D187" s="178">
        <f>N180</f>
        <v>939</v>
      </c>
      <c r="E187" s="178"/>
      <c r="F187" s="178"/>
      <c r="G187" s="2" t="s">
        <v>38</v>
      </c>
      <c r="H187" s="74">
        <f>N185</f>
        <v>141</v>
      </c>
      <c r="I187" s="58" t="s">
        <v>9</v>
      </c>
      <c r="J187" s="179">
        <f>D187-H187</f>
        <v>798</v>
      </c>
      <c r="K187" s="179"/>
      <c r="L187" s="55"/>
      <c r="M187" s="2"/>
      <c r="N187" s="75"/>
      <c r="O187" s="65"/>
      <c r="P187" s="68"/>
      <c r="Q187" s="68"/>
      <c r="S187" s="64"/>
    </row>
    <row r="188" spans="1:19" s="21" customFormat="1" ht="15.95" customHeight="1">
      <c r="A188" s="22"/>
      <c r="C188" s="173">
        <f>J187</f>
        <v>798</v>
      </c>
      <c r="D188" s="173"/>
      <c r="E188" s="173"/>
      <c r="F188" s="24" t="s">
        <v>11</v>
      </c>
      <c r="G188" s="37" t="s">
        <v>12</v>
      </c>
      <c r="H188" s="172">
        <v>12674.36</v>
      </c>
      <c r="I188" s="172"/>
      <c r="J188" s="172"/>
      <c r="K188" s="172"/>
      <c r="L188" s="174" t="s">
        <v>98</v>
      </c>
      <c r="M188" s="174"/>
      <c r="N188" s="50"/>
      <c r="O188" s="35" t="s">
        <v>14</v>
      </c>
      <c r="P188" s="20">
        <f>ROUND(C188*H188/100,0)</f>
        <v>101141</v>
      </c>
      <c r="S188" s="41"/>
    </row>
    <row r="189" spans="1:19" s="21" customFormat="1" ht="15.95" customHeight="1">
      <c r="A189" s="22">
        <v>11</v>
      </c>
      <c r="B189" s="168" t="s">
        <v>299</v>
      </c>
      <c r="C189" s="168"/>
      <c r="D189" s="168"/>
      <c r="E189" s="168"/>
      <c r="F189" s="168"/>
      <c r="G189" s="168"/>
      <c r="H189" s="168"/>
      <c r="I189" s="168"/>
      <c r="J189" s="168"/>
      <c r="K189" s="168"/>
      <c r="L189" s="168"/>
      <c r="M189" s="168"/>
      <c r="N189" s="168"/>
      <c r="O189" s="35"/>
      <c r="P189" s="92"/>
      <c r="Q189" s="92"/>
    </row>
    <row r="190" spans="1:19" s="21" customFormat="1" ht="15.95" hidden="1" customHeight="1">
      <c r="A190" s="22"/>
      <c r="B190" s="54" t="s">
        <v>300</v>
      </c>
      <c r="C190" s="54"/>
      <c r="D190" s="54"/>
      <c r="E190" s="54"/>
      <c r="F190" s="54"/>
      <c r="G190" s="54"/>
      <c r="H190" s="54"/>
      <c r="I190" s="54"/>
      <c r="J190" s="54"/>
      <c r="K190" s="54"/>
      <c r="L190" s="54"/>
      <c r="M190" s="54"/>
      <c r="N190" s="54"/>
      <c r="O190" s="35"/>
      <c r="P190" s="92"/>
      <c r="Q190" s="92"/>
    </row>
    <row r="191" spans="1:19" s="21" customFormat="1" ht="15.95" hidden="1" customHeight="1">
      <c r="A191" s="22"/>
      <c r="B191" s="21" t="s">
        <v>301</v>
      </c>
      <c r="C191" s="96"/>
      <c r="D191" s="24">
        <v>1</v>
      </c>
      <c r="E191" s="23" t="s">
        <v>8</v>
      </c>
      <c r="F191" s="24">
        <v>2</v>
      </c>
      <c r="G191" s="24" t="s">
        <v>8</v>
      </c>
      <c r="H191" s="101">
        <v>10.5</v>
      </c>
      <c r="I191" s="97" t="s">
        <v>8</v>
      </c>
      <c r="J191" s="97">
        <v>0.75</v>
      </c>
      <c r="K191" s="24" t="s">
        <v>8</v>
      </c>
      <c r="L191" s="26">
        <v>7</v>
      </c>
      <c r="M191" s="21" t="s">
        <v>9</v>
      </c>
      <c r="N191" s="27">
        <f t="shared" ref="N191" si="30">ROUND(D191*F191*H191*J191*L191,0)</f>
        <v>110</v>
      </c>
      <c r="O191" s="19"/>
      <c r="P191" s="20"/>
      <c r="S191" s="96"/>
    </row>
    <row r="192" spans="1:19" s="21" customFormat="1" ht="15.95" hidden="1" customHeight="1" thickBot="1">
      <c r="A192" s="22"/>
      <c r="B192" s="21" t="s">
        <v>294</v>
      </c>
      <c r="C192" s="96"/>
      <c r="D192" s="24">
        <v>1</v>
      </c>
      <c r="E192" s="23" t="s">
        <v>8</v>
      </c>
      <c r="F192" s="24">
        <v>2</v>
      </c>
      <c r="G192" s="24" t="s">
        <v>8</v>
      </c>
      <c r="H192" s="102">
        <v>6</v>
      </c>
      <c r="I192" s="24" t="s">
        <v>8</v>
      </c>
      <c r="J192" s="97">
        <v>0.75</v>
      </c>
      <c r="K192" s="24" t="s">
        <v>8</v>
      </c>
      <c r="L192" s="26">
        <v>7</v>
      </c>
      <c r="M192" s="21" t="s">
        <v>9</v>
      </c>
      <c r="N192" s="27">
        <f t="shared" ref="N192" si="31">ROUND(D192*F192*H192*J192*L192,0)</f>
        <v>63</v>
      </c>
      <c r="O192" s="19"/>
      <c r="P192" s="20"/>
      <c r="S192" s="96"/>
    </row>
    <row r="193" spans="1:19" s="21" customFormat="1" ht="15.95" hidden="1" customHeight="1" thickBot="1">
      <c r="A193" s="20"/>
      <c r="C193" s="39"/>
      <c r="D193" s="24"/>
      <c r="E193" s="48"/>
      <c r="F193" s="24"/>
      <c r="G193" s="20"/>
      <c r="H193" s="102"/>
      <c r="I193" s="38"/>
      <c r="J193" s="31"/>
      <c r="K193" s="38"/>
      <c r="L193" s="31" t="s">
        <v>10</v>
      </c>
      <c r="M193" s="20"/>
      <c r="N193" s="49">
        <f>SUM(N191:N192)</f>
        <v>173</v>
      </c>
      <c r="O193" s="34"/>
      <c r="P193" s="20"/>
      <c r="S193" s="39"/>
    </row>
    <row r="194" spans="1:19" ht="15.95" hidden="1" customHeight="1">
      <c r="A194" s="14"/>
      <c r="B194" s="64" t="s">
        <v>29</v>
      </c>
      <c r="C194" s="6"/>
      <c r="E194" s="65"/>
      <c r="G194" s="2"/>
      <c r="H194" s="57"/>
      <c r="I194" s="67"/>
      <c r="J194" s="8"/>
      <c r="K194" s="2"/>
      <c r="L194" s="8"/>
      <c r="M194" s="68"/>
      <c r="N194" s="68"/>
      <c r="O194" s="65"/>
      <c r="Q194" s="68"/>
      <c r="S194" s="6"/>
    </row>
    <row r="195" spans="1:19" ht="15.95" hidden="1" customHeight="1">
      <c r="A195" s="14"/>
      <c r="B195" s="3" t="s">
        <v>298</v>
      </c>
      <c r="C195" s="6"/>
      <c r="D195" s="5">
        <v>1</v>
      </c>
      <c r="E195" s="6" t="s">
        <v>8</v>
      </c>
      <c r="F195" s="5">
        <v>1</v>
      </c>
      <c r="G195" s="5" t="s">
        <v>8</v>
      </c>
      <c r="H195" s="69">
        <v>3</v>
      </c>
      <c r="I195" s="5" t="s">
        <v>8</v>
      </c>
      <c r="J195" s="60">
        <v>0.75</v>
      </c>
      <c r="K195" s="24" t="s">
        <v>8</v>
      </c>
      <c r="L195" s="26">
        <v>7</v>
      </c>
      <c r="M195" s="21" t="s">
        <v>9</v>
      </c>
      <c r="N195" s="27">
        <f t="shared" ref="N195:N196" si="32">ROUND(D195*F195*H195*J195*L195,0)</f>
        <v>16</v>
      </c>
      <c r="O195" s="70"/>
      <c r="P195" s="71"/>
      <c r="S195" s="6"/>
    </row>
    <row r="196" spans="1:19" ht="15.95" hidden="1" customHeight="1" thickBot="1">
      <c r="A196" s="14"/>
      <c r="B196" s="3" t="s">
        <v>302</v>
      </c>
      <c r="C196" s="6"/>
      <c r="D196" s="5">
        <v>1</v>
      </c>
      <c r="E196" s="6" t="s">
        <v>8</v>
      </c>
      <c r="F196" s="5">
        <v>1</v>
      </c>
      <c r="G196" s="5" t="s">
        <v>8</v>
      </c>
      <c r="H196" s="69">
        <v>6</v>
      </c>
      <c r="I196" s="5" t="s">
        <v>8</v>
      </c>
      <c r="J196" s="60">
        <v>0.75</v>
      </c>
      <c r="K196" s="24" t="s">
        <v>8</v>
      </c>
      <c r="L196" s="26">
        <v>4</v>
      </c>
      <c r="M196" s="21" t="s">
        <v>9</v>
      </c>
      <c r="N196" s="27">
        <f t="shared" si="32"/>
        <v>18</v>
      </c>
      <c r="O196" s="70"/>
      <c r="P196" s="71"/>
      <c r="S196" s="6"/>
    </row>
    <row r="197" spans="1:19" ht="15.95" hidden="1" customHeight="1" thickBot="1">
      <c r="A197" s="14"/>
      <c r="B197" s="5"/>
      <c r="C197" s="3"/>
      <c r="E197" s="65"/>
      <c r="G197" s="2"/>
      <c r="H197" s="57"/>
      <c r="I197" s="67"/>
      <c r="J197" s="8"/>
      <c r="K197" s="2"/>
      <c r="L197" s="58" t="s">
        <v>10</v>
      </c>
      <c r="M197" s="3" t="s">
        <v>9</v>
      </c>
      <c r="N197" s="59">
        <f>SUM(N195:N196)</f>
        <v>34</v>
      </c>
      <c r="O197" s="65"/>
      <c r="P197" s="68"/>
      <c r="Q197" s="68"/>
      <c r="S197" s="3"/>
    </row>
    <row r="198" spans="1:19" ht="15.95" hidden="1" customHeight="1">
      <c r="A198" s="14"/>
      <c r="B198" s="64" t="s">
        <v>37</v>
      </c>
      <c r="C198" s="6"/>
      <c r="E198" s="65"/>
      <c r="G198" s="2"/>
      <c r="H198" s="57"/>
      <c r="I198" s="67"/>
      <c r="J198" s="8"/>
      <c r="K198" s="67"/>
      <c r="L198" s="2"/>
      <c r="M198" s="2"/>
      <c r="N198" s="68"/>
      <c r="O198" s="73"/>
      <c r="P198" s="68"/>
      <c r="Q198" s="68"/>
      <c r="S198" s="6"/>
    </row>
    <row r="199" spans="1:19" ht="15.95" hidden="1" customHeight="1">
      <c r="A199" s="14"/>
      <c r="C199" s="64"/>
      <c r="D199" s="178">
        <f>N193</f>
        <v>173</v>
      </c>
      <c r="E199" s="178"/>
      <c r="F199" s="178"/>
      <c r="G199" s="2" t="s">
        <v>38</v>
      </c>
      <c r="H199" s="74">
        <f>N197</f>
        <v>34</v>
      </c>
      <c r="I199" s="58" t="s">
        <v>9</v>
      </c>
      <c r="J199" s="179">
        <f>D199-H199</f>
        <v>139</v>
      </c>
      <c r="K199" s="179"/>
      <c r="L199" s="55"/>
      <c r="M199" s="2"/>
      <c r="N199" s="75"/>
      <c r="O199" s="65"/>
      <c r="P199" s="68"/>
      <c r="Q199" s="68"/>
      <c r="S199" s="64"/>
    </row>
    <row r="200" spans="1:19" s="21" customFormat="1" ht="15.95" customHeight="1">
      <c r="A200" s="22"/>
      <c r="C200" s="173">
        <f>J199</f>
        <v>139</v>
      </c>
      <c r="D200" s="173"/>
      <c r="E200" s="173"/>
      <c r="F200" s="24" t="s">
        <v>11</v>
      </c>
      <c r="G200" s="37" t="s">
        <v>12</v>
      </c>
      <c r="H200" s="172">
        <v>13112.99</v>
      </c>
      <c r="I200" s="172"/>
      <c r="J200" s="172"/>
      <c r="K200" s="172"/>
      <c r="L200" s="174" t="s">
        <v>98</v>
      </c>
      <c r="M200" s="174"/>
      <c r="N200" s="50"/>
      <c r="O200" s="35" t="s">
        <v>14</v>
      </c>
      <c r="P200" s="20">
        <f>ROUND(C200*H200/100,0)</f>
        <v>18227</v>
      </c>
      <c r="S200" s="41"/>
    </row>
    <row r="201" spans="1:19" s="21" customFormat="1" ht="15.95" customHeight="1">
      <c r="A201" s="22">
        <v>12</v>
      </c>
      <c r="B201" s="168" t="s">
        <v>72</v>
      </c>
      <c r="C201" s="168"/>
      <c r="D201" s="168"/>
      <c r="E201" s="168"/>
      <c r="F201" s="168"/>
      <c r="G201" s="168"/>
      <c r="H201" s="168"/>
      <c r="I201" s="168"/>
      <c r="J201" s="168"/>
      <c r="K201" s="168"/>
      <c r="L201" s="168"/>
      <c r="M201" s="168"/>
      <c r="N201" s="168"/>
      <c r="O201" s="54"/>
      <c r="P201" s="20"/>
    </row>
    <row r="202" spans="1:19" ht="15.95" hidden="1" customHeight="1">
      <c r="A202" s="14"/>
      <c r="B202" s="62" t="s">
        <v>208</v>
      </c>
      <c r="C202" s="56"/>
      <c r="D202" s="5">
        <v>2</v>
      </c>
      <c r="E202" s="6" t="s">
        <v>8</v>
      </c>
      <c r="F202" s="5">
        <v>2</v>
      </c>
      <c r="G202" s="5" t="s">
        <v>17</v>
      </c>
      <c r="H202" s="57">
        <v>18</v>
      </c>
      <c r="I202" s="5" t="s">
        <v>18</v>
      </c>
      <c r="J202" s="8">
        <v>14</v>
      </c>
      <c r="K202" s="5" t="s">
        <v>19</v>
      </c>
      <c r="L202" s="8">
        <v>12</v>
      </c>
      <c r="M202" s="3" t="s">
        <v>9</v>
      </c>
      <c r="N202" s="103">
        <f t="shared" ref="N202" si="33">ROUND(D202*F202*(H202+J202)*L202,0)</f>
        <v>1536</v>
      </c>
      <c r="O202" s="16"/>
      <c r="S202" s="56"/>
    </row>
    <row r="203" spans="1:19" ht="15.95" hidden="1" customHeight="1">
      <c r="A203" s="14"/>
      <c r="B203" s="62" t="s">
        <v>303</v>
      </c>
      <c r="C203" s="56"/>
      <c r="D203" s="5">
        <v>1</v>
      </c>
      <c r="E203" s="6" t="s">
        <v>8</v>
      </c>
      <c r="F203" s="5">
        <v>2</v>
      </c>
      <c r="G203" s="5" t="s">
        <v>17</v>
      </c>
      <c r="H203" s="57">
        <v>36.75</v>
      </c>
      <c r="I203" s="5" t="s">
        <v>18</v>
      </c>
      <c r="J203" s="8">
        <v>6</v>
      </c>
      <c r="K203" s="5" t="s">
        <v>19</v>
      </c>
      <c r="L203" s="8">
        <v>12</v>
      </c>
      <c r="M203" s="3" t="s">
        <v>9</v>
      </c>
      <c r="N203" s="103">
        <f t="shared" ref="N203" si="34">ROUND(D203*F203*(H203+J203)*L203,0)</f>
        <v>1026</v>
      </c>
      <c r="O203" s="16"/>
      <c r="S203" s="56"/>
    </row>
    <row r="204" spans="1:19" ht="15.95" hidden="1" customHeight="1">
      <c r="A204" s="14"/>
      <c r="B204" s="62" t="s">
        <v>304</v>
      </c>
      <c r="C204" s="56"/>
      <c r="D204" s="24">
        <v>1</v>
      </c>
      <c r="E204" s="23" t="s">
        <v>8</v>
      </c>
      <c r="F204" s="24">
        <v>1</v>
      </c>
      <c r="G204" s="24" t="s">
        <v>8</v>
      </c>
      <c r="H204" s="25">
        <v>38.25</v>
      </c>
      <c r="I204" s="24" t="s">
        <v>8</v>
      </c>
      <c r="J204" s="26">
        <v>12</v>
      </c>
      <c r="K204" s="24"/>
      <c r="L204" s="26"/>
      <c r="M204" s="21" t="s">
        <v>9</v>
      </c>
      <c r="N204" s="27">
        <f t="shared" ref="N204" si="35">ROUND(D204*F204*H204*J204,0)</f>
        <v>459</v>
      </c>
      <c r="O204" s="16"/>
      <c r="S204" s="56"/>
    </row>
    <row r="205" spans="1:19" ht="15.95" hidden="1" customHeight="1">
      <c r="A205" s="14"/>
      <c r="B205" s="62" t="s">
        <v>305</v>
      </c>
      <c r="C205" s="56"/>
      <c r="D205" s="24">
        <v>1</v>
      </c>
      <c r="E205" s="23" t="s">
        <v>8</v>
      </c>
      <c r="F205" s="24">
        <v>2</v>
      </c>
      <c r="G205" s="24" t="s">
        <v>8</v>
      </c>
      <c r="H205" s="25">
        <v>8</v>
      </c>
      <c r="I205" s="24" t="s">
        <v>8</v>
      </c>
      <c r="J205" s="26">
        <v>12</v>
      </c>
      <c r="K205" s="24"/>
      <c r="L205" s="26"/>
      <c r="M205" s="21" t="s">
        <v>9</v>
      </c>
      <c r="N205" s="27">
        <f t="shared" ref="N205" si="36">ROUND(D205*F205*H205*J205,0)</f>
        <v>192</v>
      </c>
      <c r="O205" s="16"/>
      <c r="S205" s="56"/>
    </row>
    <row r="206" spans="1:19" ht="15.95" hidden="1" customHeight="1">
      <c r="A206" s="14"/>
      <c r="B206" s="62" t="s">
        <v>306</v>
      </c>
      <c r="C206" s="56"/>
      <c r="D206" s="5">
        <v>1</v>
      </c>
      <c r="E206" s="6" t="s">
        <v>8</v>
      </c>
      <c r="F206" s="5">
        <v>2</v>
      </c>
      <c r="G206" s="5" t="s">
        <v>17</v>
      </c>
      <c r="H206" s="57">
        <v>38.630000000000003</v>
      </c>
      <c r="I206" s="5" t="s">
        <v>18</v>
      </c>
      <c r="J206" s="8">
        <v>22.63</v>
      </c>
      <c r="K206" s="5" t="s">
        <v>19</v>
      </c>
      <c r="L206" s="8">
        <v>4</v>
      </c>
      <c r="M206" s="3" t="s">
        <v>9</v>
      </c>
      <c r="N206" s="103">
        <f t="shared" ref="N206:N207" si="37">ROUND(D206*F206*(H206+J206)*L206,0)</f>
        <v>490</v>
      </c>
      <c r="O206" s="16"/>
      <c r="S206" s="56"/>
    </row>
    <row r="207" spans="1:19" ht="15.95" hidden="1" customHeight="1">
      <c r="A207" s="14"/>
      <c r="B207" s="62" t="s">
        <v>111</v>
      </c>
      <c r="C207" s="56"/>
      <c r="D207" s="24">
        <v>1</v>
      </c>
      <c r="E207" s="23" t="s">
        <v>8</v>
      </c>
      <c r="F207" s="24">
        <v>2</v>
      </c>
      <c r="G207" s="5" t="s">
        <v>17</v>
      </c>
      <c r="H207" s="57">
        <v>12</v>
      </c>
      <c r="I207" s="5" t="s">
        <v>18</v>
      </c>
      <c r="J207" s="8">
        <v>6</v>
      </c>
      <c r="K207" s="5" t="s">
        <v>19</v>
      </c>
      <c r="L207" s="8">
        <v>9</v>
      </c>
      <c r="M207" s="3" t="s">
        <v>9</v>
      </c>
      <c r="N207" s="103">
        <f t="shared" si="37"/>
        <v>324</v>
      </c>
      <c r="O207" s="16"/>
      <c r="S207" s="56"/>
    </row>
    <row r="208" spans="1:19" ht="15.95" hidden="1" customHeight="1">
      <c r="A208" s="14"/>
      <c r="B208" s="63" t="s">
        <v>307</v>
      </c>
      <c r="C208" s="56"/>
      <c r="D208" s="24">
        <v>1</v>
      </c>
      <c r="E208" s="23" t="s">
        <v>8</v>
      </c>
      <c r="F208" s="24">
        <v>2</v>
      </c>
      <c r="G208" s="5" t="s">
        <v>17</v>
      </c>
      <c r="H208" s="57">
        <v>13.5</v>
      </c>
      <c r="I208" s="5" t="s">
        <v>18</v>
      </c>
      <c r="J208" s="8">
        <v>7.5</v>
      </c>
      <c r="K208" s="5" t="s">
        <v>19</v>
      </c>
      <c r="L208" s="8">
        <v>9</v>
      </c>
      <c r="M208" s="3" t="s">
        <v>9</v>
      </c>
      <c r="N208" s="103">
        <f t="shared" ref="N208" si="38">ROUND(D208*F208*(H208+J208)*L208,0)</f>
        <v>378</v>
      </c>
      <c r="O208" s="16"/>
      <c r="S208" s="56"/>
    </row>
    <row r="209" spans="1:19" ht="15.95" hidden="1" customHeight="1">
      <c r="A209" s="14"/>
      <c r="B209" s="62" t="s">
        <v>73</v>
      </c>
      <c r="C209" s="56"/>
      <c r="D209" s="24">
        <v>1</v>
      </c>
      <c r="E209" s="23" t="s">
        <v>8</v>
      </c>
      <c r="F209" s="24">
        <v>1</v>
      </c>
      <c r="G209" s="24" t="s">
        <v>8</v>
      </c>
      <c r="H209" s="25">
        <v>50</v>
      </c>
      <c r="I209" s="24" t="s">
        <v>8</v>
      </c>
      <c r="J209" s="26">
        <v>4</v>
      </c>
      <c r="K209" s="24"/>
      <c r="L209" s="26"/>
      <c r="M209" s="21" t="s">
        <v>9</v>
      </c>
      <c r="N209" s="27">
        <f t="shared" ref="N209" si="39">ROUND(D209*F209*H209*J209,0)</f>
        <v>200</v>
      </c>
      <c r="O209" s="16"/>
      <c r="S209" s="56"/>
    </row>
    <row r="210" spans="1:19" ht="15.95" hidden="1" customHeight="1" thickBot="1">
      <c r="A210" s="14"/>
      <c r="B210" s="62" t="s">
        <v>99</v>
      </c>
      <c r="C210" s="56"/>
      <c r="D210" s="24">
        <v>1</v>
      </c>
      <c r="E210" s="23" t="s">
        <v>8</v>
      </c>
      <c r="F210" s="24">
        <v>2</v>
      </c>
      <c r="G210" s="24" t="s">
        <v>8</v>
      </c>
      <c r="H210" s="25">
        <v>50</v>
      </c>
      <c r="I210" s="24" t="s">
        <v>8</v>
      </c>
      <c r="J210" s="26">
        <v>1.5</v>
      </c>
      <c r="K210" s="24"/>
      <c r="L210" s="26"/>
      <c r="M210" s="21" t="s">
        <v>9</v>
      </c>
      <c r="N210" s="27">
        <f t="shared" ref="N210" si="40">ROUND(D210*F210*H210*J210,0)</f>
        <v>150</v>
      </c>
      <c r="O210" s="16"/>
      <c r="S210" s="56"/>
    </row>
    <row r="211" spans="1:19" s="21" customFormat="1" ht="15.95" hidden="1" customHeight="1" thickBot="1">
      <c r="A211" s="22"/>
      <c r="B211" s="47"/>
      <c r="C211" s="23"/>
      <c r="D211" s="24"/>
      <c r="E211" s="23"/>
      <c r="F211" s="24"/>
      <c r="G211" s="24"/>
      <c r="H211" s="102"/>
      <c r="I211" s="24"/>
      <c r="J211" s="26"/>
      <c r="K211" s="24"/>
      <c r="L211" s="31" t="s">
        <v>10</v>
      </c>
      <c r="N211" s="104">
        <f>SUM(N202:N210)</f>
        <v>4755</v>
      </c>
      <c r="O211" s="35"/>
      <c r="P211" s="20"/>
      <c r="S211" s="23"/>
    </row>
    <row r="212" spans="1:19" s="21" customFormat="1" ht="15.95" hidden="1" customHeight="1">
      <c r="A212" s="22"/>
      <c r="B212" s="91" t="s">
        <v>29</v>
      </c>
      <c r="C212" s="23"/>
      <c r="D212" s="24"/>
      <c r="E212" s="35"/>
      <c r="F212" s="24"/>
      <c r="G212" s="20"/>
      <c r="H212" s="25"/>
      <c r="I212" s="38"/>
      <c r="J212" s="26"/>
      <c r="K212" s="20"/>
      <c r="L212" s="26"/>
      <c r="M212" s="92"/>
      <c r="N212" s="92"/>
      <c r="O212" s="35"/>
      <c r="P212" s="20"/>
      <c r="Q212" s="92"/>
      <c r="S212" s="23"/>
    </row>
    <row r="213" spans="1:19" s="21" customFormat="1" ht="15.95" hidden="1" customHeight="1">
      <c r="A213" s="22"/>
      <c r="B213" s="21" t="s">
        <v>125</v>
      </c>
      <c r="C213" s="23"/>
      <c r="D213" s="24">
        <v>1</v>
      </c>
      <c r="E213" s="23" t="s">
        <v>8</v>
      </c>
      <c r="F213" s="24">
        <v>2</v>
      </c>
      <c r="G213" s="24" t="s">
        <v>8</v>
      </c>
      <c r="H213" s="25">
        <v>4</v>
      </c>
      <c r="I213" s="24" t="s">
        <v>8</v>
      </c>
      <c r="J213" s="26">
        <v>7</v>
      </c>
      <c r="K213" s="24" t="s">
        <v>8</v>
      </c>
      <c r="L213" s="26"/>
      <c r="M213" s="21" t="s">
        <v>9</v>
      </c>
      <c r="N213" s="27">
        <f>ROUND(D213*F213*H213*J213,0)</f>
        <v>56</v>
      </c>
      <c r="O213" s="34"/>
      <c r="P213" s="28"/>
      <c r="S213" s="23"/>
    </row>
    <row r="214" spans="1:19" s="21" customFormat="1" ht="15.95" hidden="1" customHeight="1">
      <c r="A214" s="22"/>
      <c r="B214" s="21" t="s">
        <v>308</v>
      </c>
      <c r="C214" s="23"/>
      <c r="D214" s="24">
        <v>1</v>
      </c>
      <c r="E214" s="23" t="s">
        <v>8</v>
      </c>
      <c r="F214" s="24">
        <v>1</v>
      </c>
      <c r="G214" s="24" t="s">
        <v>8</v>
      </c>
      <c r="H214" s="25">
        <v>3</v>
      </c>
      <c r="I214" s="24" t="s">
        <v>8</v>
      </c>
      <c r="J214" s="26">
        <v>7</v>
      </c>
      <c r="K214" s="24" t="s">
        <v>8</v>
      </c>
      <c r="L214" s="26"/>
      <c r="M214" s="21" t="s">
        <v>9</v>
      </c>
      <c r="N214" s="27">
        <f>ROUND(D214*F214*H214*J214,0)</f>
        <v>21</v>
      </c>
      <c r="O214" s="34"/>
      <c r="P214" s="28"/>
      <c r="S214" s="23"/>
    </row>
    <row r="215" spans="1:19" s="21" customFormat="1" ht="15.95" hidden="1" customHeight="1">
      <c r="A215" s="22"/>
      <c r="B215" s="21" t="s">
        <v>31</v>
      </c>
      <c r="C215" s="23"/>
      <c r="D215" s="24">
        <v>1</v>
      </c>
      <c r="E215" s="23" t="s">
        <v>8</v>
      </c>
      <c r="F215" s="24">
        <v>4</v>
      </c>
      <c r="G215" s="24" t="s">
        <v>8</v>
      </c>
      <c r="H215" s="25">
        <v>4</v>
      </c>
      <c r="I215" s="24" t="s">
        <v>8</v>
      </c>
      <c r="J215" s="26">
        <v>4</v>
      </c>
      <c r="K215" s="24" t="s">
        <v>8</v>
      </c>
      <c r="L215" s="26"/>
      <c r="M215" s="21" t="s">
        <v>9</v>
      </c>
      <c r="N215" s="27">
        <f>ROUND(D215*F215*H215*J215,0)</f>
        <v>64</v>
      </c>
      <c r="O215" s="34"/>
      <c r="P215" s="28"/>
      <c r="S215" s="23"/>
    </row>
    <row r="216" spans="1:19" s="21" customFormat="1" ht="15.95" hidden="1" customHeight="1">
      <c r="A216" s="22"/>
      <c r="B216" s="21" t="s">
        <v>34</v>
      </c>
      <c r="C216" s="23"/>
      <c r="D216" s="24">
        <v>1</v>
      </c>
      <c r="E216" s="23" t="s">
        <v>8</v>
      </c>
      <c r="F216" s="24">
        <v>1</v>
      </c>
      <c r="G216" s="24" t="s">
        <v>8</v>
      </c>
      <c r="H216" s="25">
        <v>6.5</v>
      </c>
      <c r="I216" s="24" t="s">
        <v>8</v>
      </c>
      <c r="J216" s="26">
        <v>7</v>
      </c>
      <c r="K216" s="24" t="s">
        <v>8</v>
      </c>
      <c r="L216" s="26"/>
      <c r="M216" s="21" t="s">
        <v>9</v>
      </c>
      <c r="N216" s="27">
        <f>ROUND(D216*F216*H216*J216,0)</f>
        <v>46</v>
      </c>
      <c r="O216" s="34"/>
      <c r="P216" s="28"/>
      <c r="S216" s="23"/>
    </row>
    <row r="217" spans="1:19" s="21" customFormat="1" ht="15.95" hidden="1" customHeight="1" thickBot="1">
      <c r="A217" s="22"/>
      <c r="B217" s="21" t="s">
        <v>34</v>
      </c>
      <c r="C217" s="23"/>
      <c r="D217" s="24">
        <v>1</v>
      </c>
      <c r="E217" s="23" t="s">
        <v>8</v>
      </c>
      <c r="F217" s="24">
        <v>4</v>
      </c>
      <c r="G217" s="24" t="s">
        <v>8</v>
      </c>
      <c r="H217" s="25">
        <v>6.5</v>
      </c>
      <c r="I217" s="24" t="s">
        <v>8</v>
      </c>
      <c r="J217" s="26">
        <v>4</v>
      </c>
      <c r="K217" s="24" t="s">
        <v>8</v>
      </c>
      <c r="L217" s="26"/>
      <c r="M217" s="21" t="s">
        <v>9</v>
      </c>
      <c r="N217" s="27">
        <f>ROUND(D217*F217*H217*J217,0)</f>
        <v>104</v>
      </c>
      <c r="O217" s="34"/>
      <c r="P217" s="28"/>
      <c r="S217" s="23"/>
    </row>
    <row r="218" spans="1:19" s="21" customFormat="1" ht="15.95" hidden="1" customHeight="1" thickBot="1">
      <c r="A218" s="22"/>
      <c r="B218" s="24"/>
      <c r="D218" s="24"/>
      <c r="E218" s="35"/>
      <c r="F218" s="24"/>
      <c r="G218" s="20"/>
      <c r="H218" s="25"/>
      <c r="I218" s="38"/>
      <c r="J218" s="26"/>
      <c r="K218" s="20"/>
      <c r="L218" s="31" t="s">
        <v>10</v>
      </c>
      <c r="M218" s="21" t="s">
        <v>9</v>
      </c>
      <c r="N218" s="49">
        <f>SUM(N212:N217)</f>
        <v>291</v>
      </c>
      <c r="O218" s="35"/>
      <c r="P218" s="92"/>
      <c r="Q218" s="92"/>
    </row>
    <row r="219" spans="1:19" s="21" customFormat="1" ht="15.95" hidden="1" customHeight="1">
      <c r="A219" s="22"/>
      <c r="B219" s="91" t="s">
        <v>37</v>
      </c>
      <c r="C219" s="23"/>
      <c r="D219" s="24"/>
      <c r="E219" s="35"/>
      <c r="F219" s="24"/>
      <c r="G219" s="20"/>
      <c r="H219" s="25"/>
      <c r="I219" s="38"/>
      <c r="J219" s="26"/>
      <c r="K219" s="38"/>
      <c r="L219" s="20"/>
      <c r="M219" s="20"/>
      <c r="N219" s="92"/>
      <c r="O219" s="93"/>
      <c r="P219" s="92"/>
      <c r="Q219" s="92"/>
      <c r="S219" s="23"/>
    </row>
    <row r="220" spans="1:19" s="21" customFormat="1" ht="15.95" hidden="1" customHeight="1">
      <c r="A220" s="22"/>
      <c r="C220" s="91"/>
      <c r="D220" s="176">
        <f>N211</f>
        <v>4755</v>
      </c>
      <c r="E220" s="176"/>
      <c r="F220" s="176"/>
      <c r="G220" s="20" t="s">
        <v>38</v>
      </c>
      <c r="H220" s="94">
        <f>N218</f>
        <v>291</v>
      </c>
      <c r="I220" s="31" t="s">
        <v>9</v>
      </c>
      <c r="J220" s="156">
        <f>D220-H220</f>
        <v>4464</v>
      </c>
      <c r="K220" s="156"/>
      <c r="L220" s="32" t="s">
        <v>39</v>
      </c>
      <c r="M220" s="20"/>
      <c r="N220" s="47"/>
      <c r="O220" s="35"/>
      <c r="P220" s="92"/>
      <c r="Q220" s="92"/>
      <c r="S220" s="91"/>
    </row>
    <row r="221" spans="1:19" s="21" customFormat="1" ht="15.95" customHeight="1">
      <c r="A221" s="22"/>
      <c r="B221" s="24"/>
      <c r="C221" s="105">
        <f>J220</f>
        <v>4464</v>
      </c>
      <c r="D221" s="20" t="s">
        <v>41</v>
      </c>
      <c r="E221" s="35"/>
      <c r="F221" s="24"/>
      <c r="G221" s="37" t="s">
        <v>12</v>
      </c>
      <c r="H221" s="172">
        <v>2206.6</v>
      </c>
      <c r="I221" s="172"/>
      <c r="J221" s="26"/>
      <c r="K221" s="38"/>
      <c r="L221" s="20" t="s">
        <v>76</v>
      </c>
      <c r="M221" s="32"/>
      <c r="N221" s="106"/>
      <c r="O221" s="35" t="s">
        <v>74</v>
      </c>
      <c r="P221" s="20">
        <f>ROUND(C221*H221/100,0)</f>
        <v>98503</v>
      </c>
      <c r="Q221" s="92"/>
      <c r="S221" s="107"/>
    </row>
    <row r="222" spans="1:19" s="21" customFormat="1" ht="15.95" customHeight="1">
      <c r="A222" s="22">
        <v>13</v>
      </c>
      <c r="B222" s="168" t="s">
        <v>84</v>
      </c>
      <c r="C222" s="168"/>
      <c r="D222" s="168"/>
      <c r="E222" s="168"/>
      <c r="F222" s="168"/>
      <c r="G222" s="168"/>
      <c r="H222" s="168"/>
      <c r="I222" s="168"/>
      <c r="J222" s="168"/>
      <c r="K222" s="168"/>
      <c r="L222" s="168"/>
      <c r="M222" s="168"/>
      <c r="N222" s="168"/>
      <c r="O222" s="54"/>
      <c r="P222" s="20"/>
    </row>
    <row r="223" spans="1:19" s="21" customFormat="1" ht="15.95" hidden="1" customHeight="1" thickBot="1">
      <c r="A223" s="22"/>
      <c r="B223" s="108" t="s">
        <v>309</v>
      </c>
      <c r="C223" s="96"/>
      <c r="D223" s="24"/>
      <c r="E223" s="23"/>
      <c r="F223" s="24"/>
      <c r="G223" s="24"/>
      <c r="H223" s="25"/>
      <c r="I223" s="24"/>
      <c r="J223" s="26"/>
      <c r="K223" s="24"/>
      <c r="L223" s="26"/>
      <c r="M223" s="21" t="s">
        <v>9</v>
      </c>
      <c r="N223" s="27">
        <f>C221</f>
        <v>4464</v>
      </c>
      <c r="O223" s="19"/>
      <c r="P223" s="20"/>
      <c r="S223" s="96"/>
    </row>
    <row r="224" spans="1:19" s="21" customFormat="1" ht="15.95" hidden="1" customHeight="1" thickBot="1">
      <c r="A224" s="22"/>
      <c r="B224" s="47"/>
      <c r="C224" s="23"/>
      <c r="D224" s="24"/>
      <c r="E224" s="23"/>
      <c r="F224" s="24"/>
      <c r="G224" s="24"/>
      <c r="H224" s="102"/>
      <c r="I224" s="24"/>
      <c r="J224" s="26"/>
      <c r="K224" s="24"/>
      <c r="L224" s="31" t="s">
        <v>10</v>
      </c>
      <c r="N224" s="49">
        <f>N223</f>
        <v>4464</v>
      </c>
      <c r="O224" s="35"/>
      <c r="P224" s="20"/>
      <c r="S224" s="23"/>
    </row>
    <row r="225" spans="1:24" s="21" customFormat="1" ht="15.95" customHeight="1">
      <c r="A225" s="22"/>
      <c r="C225" s="109">
        <f>N224</f>
        <v>4464</v>
      </c>
      <c r="D225" s="170" t="s">
        <v>41</v>
      </c>
      <c r="E225" s="171"/>
      <c r="F225" s="24"/>
      <c r="G225" s="37" t="s">
        <v>12</v>
      </c>
      <c r="H225" s="172">
        <v>2197.52</v>
      </c>
      <c r="I225" s="172"/>
      <c r="J225" s="172"/>
      <c r="K225" s="172"/>
      <c r="L225" s="20" t="s">
        <v>76</v>
      </c>
      <c r="M225" s="20"/>
      <c r="N225" s="39"/>
      <c r="O225" s="35" t="s">
        <v>14</v>
      </c>
      <c r="P225" s="20">
        <f>ROUND(C225*H225/100,0)</f>
        <v>98097</v>
      </c>
      <c r="Q225" s="92"/>
      <c r="R225" s="92"/>
      <c r="S225" s="109"/>
      <c r="T225" s="92"/>
      <c r="U225" s="92"/>
      <c r="V225" s="92"/>
      <c r="W225" s="92"/>
      <c r="X225" s="92"/>
    </row>
    <row r="226" spans="1:24" s="21" customFormat="1" ht="37.5" customHeight="1">
      <c r="A226" s="110" t="s">
        <v>190</v>
      </c>
      <c r="B226" s="197" t="s">
        <v>154</v>
      </c>
      <c r="C226" s="197"/>
      <c r="D226" s="197"/>
      <c r="E226" s="197"/>
      <c r="F226" s="197"/>
      <c r="G226" s="197"/>
      <c r="H226" s="197"/>
      <c r="I226" s="197"/>
      <c r="J226" s="197"/>
      <c r="K226" s="197"/>
      <c r="L226" s="197"/>
      <c r="M226" s="197"/>
      <c r="N226" s="197"/>
      <c r="O226" s="197"/>
      <c r="P226" s="20"/>
      <c r="Q226" s="92"/>
      <c r="R226" s="92"/>
      <c r="S226" s="92"/>
      <c r="T226" s="92"/>
      <c r="U226" s="92"/>
      <c r="V226" s="92"/>
      <c r="W226" s="92"/>
      <c r="X226" s="92"/>
    </row>
    <row r="227" spans="1:24" s="21" customFormat="1" ht="15.95" customHeight="1">
      <c r="A227" s="22"/>
      <c r="B227" s="21" t="s">
        <v>310</v>
      </c>
      <c r="C227" s="96"/>
      <c r="D227" s="24"/>
      <c r="E227" s="23"/>
      <c r="F227" s="24"/>
      <c r="G227" s="24"/>
      <c r="H227" s="25"/>
      <c r="I227" s="24"/>
      <c r="J227" s="26"/>
      <c r="K227" s="24"/>
      <c r="L227" s="26"/>
      <c r="N227" s="27"/>
      <c r="O227" s="34"/>
      <c r="P227" s="28"/>
      <c r="S227" s="96"/>
    </row>
    <row r="228" spans="1:24" s="21" customFormat="1" ht="15.95" hidden="1" customHeight="1">
      <c r="A228" s="22"/>
      <c r="B228" s="21" t="s">
        <v>298</v>
      </c>
      <c r="C228" s="96"/>
      <c r="D228" s="24">
        <v>1</v>
      </c>
      <c r="E228" s="23" t="s">
        <v>8</v>
      </c>
      <c r="F228" s="24">
        <v>2</v>
      </c>
      <c r="G228" s="24" t="s">
        <v>8</v>
      </c>
      <c r="H228" s="25">
        <v>18</v>
      </c>
      <c r="I228" s="24"/>
      <c r="J228" s="26"/>
      <c r="K228" s="24"/>
      <c r="L228" s="26"/>
      <c r="M228" s="21" t="s">
        <v>9</v>
      </c>
      <c r="N228" s="27">
        <f>ROUND(D228*F228*H228,0)</f>
        <v>36</v>
      </c>
      <c r="O228" s="34"/>
      <c r="P228" s="28"/>
      <c r="S228" s="96"/>
    </row>
    <row r="229" spans="1:24" s="21" customFormat="1" ht="15.95" hidden="1" customHeight="1" thickBot="1">
      <c r="A229" s="22"/>
      <c r="B229" s="21" t="s">
        <v>308</v>
      </c>
      <c r="C229" s="96"/>
      <c r="D229" s="24">
        <v>1</v>
      </c>
      <c r="E229" s="23" t="s">
        <v>8</v>
      </c>
      <c r="F229" s="24">
        <v>1</v>
      </c>
      <c r="G229" s="24" t="s">
        <v>8</v>
      </c>
      <c r="H229" s="25">
        <v>17</v>
      </c>
      <c r="I229" s="24"/>
      <c r="J229" s="26"/>
      <c r="K229" s="24"/>
      <c r="L229" s="26"/>
      <c r="M229" s="21" t="s">
        <v>9</v>
      </c>
      <c r="N229" s="27">
        <f>ROUND(D229*F229*H229,0)</f>
        <v>17</v>
      </c>
      <c r="O229" s="34"/>
      <c r="P229" s="28"/>
      <c r="S229" s="96"/>
    </row>
    <row r="230" spans="1:24" s="21" customFormat="1" ht="15.95" hidden="1" customHeight="1" thickBot="1">
      <c r="A230" s="22"/>
      <c r="C230" s="111"/>
      <c r="D230" s="20"/>
      <c r="E230" s="23"/>
      <c r="F230" s="24"/>
      <c r="G230" s="24"/>
      <c r="H230" s="112"/>
      <c r="I230" s="93"/>
      <c r="J230" s="31"/>
      <c r="K230" s="93"/>
      <c r="L230" s="20" t="s">
        <v>10</v>
      </c>
      <c r="M230" s="93"/>
      <c r="N230" s="49">
        <f>SUM(N228:N229)</f>
        <v>53</v>
      </c>
      <c r="O230" s="35"/>
      <c r="P230" s="20"/>
      <c r="S230" s="111"/>
    </row>
    <row r="231" spans="1:24" s="21" customFormat="1" ht="15.95" customHeight="1">
      <c r="A231" s="22"/>
      <c r="B231" s="92"/>
      <c r="C231" s="109">
        <f>N230</f>
        <v>53</v>
      </c>
      <c r="D231" s="185" t="s">
        <v>106</v>
      </c>
      <c r="E231" s="174"/>
      <c r="F231" s="93"/>
      <c r="G231" s="37" t="s">
        <v>12</v>
      </c>
      <c r="H231" s="172">
        <v>228.9</v>
      </c>
      <c r="I231" s="172"/>
      <c r="J231" s="172"/>
      <c r="K231" s="38"/>
      <c r="L231" s="185" t="s">
        <v>107</v>
      </c>
      <c r="M231" s="174"/>
      <c r="O231" s="35" t="s">
        <v>14</v>
      </c>
      <c r="P231" s="20">
        <f>ROUND(C231*H231,0)</f>
        <v>12132</v>
      </c>
      <c r="S231" s="109"/>
    </row>
    <row r="232" spans="1:24" s="21" customFormat="1" ht="15.95" customHeight="1">
      <c r="A232" s="22"/>
      <c r="B232" s="21" t="s">
        <v>155</v>
      </c>
      <c r="C232" s="96"/>
      <c r="D232" s="24"/>
      <c r="E232" s="23"/>
      <c r="F232" s="24"/>
      <c r="G232" s="24"/>
      <c r="H232" s="25"/>
      <c r="I232" s="24"/>
      <c r="J232" s="26"/>
      <c r="K232" s="24"/>
      <c r="L232" s="26"/>
      <c r="N232" s="27"/>
      <c r="O232" s="34"/>
      <c r="P232" s="28"/>
      <c r="S232" s="96"/>
    </row>
    <row r="233" spans="1:24" s="21" customFormat="1" ht="15.95" hidden="1" customHeight="1" thickBot="1">
      <c r="A233" s="22"/>
      <c r="B233" s="21" t="s">
        <v>20</v>
      </c>
      <c r="C233" s="96"/>
      <c r="D233" s="24">
        <v>6</v>
      </c>
      <c r="E233" s="23" t="s">
        <v>8</v>
      </c>
      <c r="F233" s="24">
        <v>8</v>
      </c>
      <c r="G233" s="24" t="s">
        <v>8</v>
      </c>
      <c r="H233" s="25">
        <v>4</v>
      </c>
      <c r="I233" s="24"/>
      <c r="J233" s="26"/>
      <c r="K233" s="24"/>
      <c r="L233" s="26"/>
      <c r="M233" s="21" t="s">
        <v>9</v>
      </c>
      <c r="N233" s="27">
        <f>ROUND(D233*F233*H233,0)</f>
        <v>192</v>
      </c>
      <c r="O233" s="34"/>
      <c r="P233" s="28"/>
      <c r="S233" s="96"/>
    </row>
    <row r="234" spans="1:24" s="21" customFormat="1" ht="15.95" hidden="1" customHeight="1" thickBot="1">
      <c r="A234" s="22"/>
      <c r="C234" s="111"/>
      <c r="D234" s="20"/>
      <c r="E234" s="23"/>
      <c r="F234" s="24"/>
      <c r="G234" s="24"/>
      <c r="H234" s="112"/>
      <c r="I234" s="93"/>
      <c r="J234" s="31"/>
      <c r="K234" s="93"/>
      <c r="L234" s="20" t="s">
        <v>10</v>
      </c>
      <c r="M234" s="93"/>
      <c r="N234" s="49">
        <f>SUM(N233:N233)</f>
        <v>192</v>
      </c>
      <c r="O234" s="35"/>
      <c r="P234" s="20"/>
      <c r="S234" s="111"/>
    </row>
    <row r="235" spans="1:24" s="21" customFormat="1" ht="15.95" customHeight="1">
      <c r="A235" s="22"/>
      <c r="B235" s="92"/>
      <c r="C235" s="109">
        <f>N234</f>
        <v>192</v>
      </c>
      <c r="D235" s="185" t="s">
        <v>106</v>
      </c>
      <c r="E235" s="174"/>
      <c r="F235" s="93"/>
      <c r="G235" s="37" t="s">
        <v>12</v>
      </c>
      <c r="H235" s="172">
        <v>240.5</v>
      </c>
      <c r="I235" s="172"/>
      <c r="J235" s="172"/>
      <c r="K235" s="38"/>
      <c r="L235" s="185" t="s">
        <v>107</v>
      </c>
      <c r="M235" s="174"/>
      <c r="O235" s="35" t="s">
        <v>14</v>
      </c>
      <c r="P235" s="20">
        <f>ROUND(C235*H235,0)</f>
        <v>46176</v>
      </c>
      <c r="S235" s="109"/>
    </row>
    <row r="236" spans="1:24" ht="33" customHeight="1">
      <c r="A236" s="113">
        <v>15</v>
      </c>
      <c r="B236" s="197" t="s">
        <v>177</v>
      </c>
      <c r="C236" s="197"/>
      <c r="D236" s="197"/>
      <c r="E236" s="197"/>
      <c r="F236" s="197"/>
      <c r="G236" s="197"/>
      <c r="H236" s="197"/>
      <c r="I236" s="197"/>
      <c r="J236" s="197"/>
      <c r="K236" s="197"/>
      <c r="L236" s="197"/>
      <c r="M236" s="197"/>
      <c r="N236" s="197"/>
      <c r="O236" s="65"/>
      <c r="P236" s="68"/>
      <c r="Q236" s="68"/>
      <c r="S236" s="3"/>
    </row>
    <row r="237" spans="1:24" ht="15.95" hidden="1" customHeight="1" thickBot="1">
      <c r="A237" s="14"/>
      <c r="B237" s="3" t="s">
        <v>227</v>
      </c>
      <c r="C237" s="56"/>
      <c r="D237" s="5">
        <v>6</v>
      </c>
      <c r="E237" s="6" t="s">
        <v>8</v>
      </c>
      <c r="F237" s="5">
        <v>3</v>
      </c>
      <c r="G237" s="5" t="s">
        <v>8</v>
      </c>
      <c r="H237" s="57">
        <v>1.08</v>
      </c>
      <c r="I237" s="5" t="s">
        <v>8</v>
      </c>
      <c r="J237" s="8">
        <v>3.67</v>
      </c>
      <c r="K237" s="5"/>
      <c r="L237" s="8"/>
      <c r="M237" s="3" t="s">
        <v>9</v>
      </c>
      <c r="N237" s="61">
        <f>ROUND(D237*F237*H237*J237,0)</f>
        <v>71</v>
      </c>
      <c r="O237" s="16"/>
      <c r="S237" s="56"/>
    </row>
    <row r="238" spans="1:24" ht="15.95" hidden="1" customHeight="1" thickBot="1">
      <c r="E238" s="79"/>
      <c r="G238" s="2"/>
      <c r="H238" s="57"/>
      <c r="I238" s="67"/>
      <c r="J238" s="58"/>
      <c r="K238" s="67"/>
      <c r="L238" s="58" t="s">
        <v>10</v>
      </c>
      <c r="M238" s="2"/>
      <c r="N238" s="59">
        <f>SUM(N237:N237)</f>
        <v>71</v>
      </c>
      <c r="O238" s="70"/>
    </row>
    <row r="239" spans="1:24" ht="15.95" customHeight="1">
      <c r="A239" s="14"/>
      <c r="C239" s="166">
        <f>N238</f>
        <v>71</v>
      </c>
      <c r="D239" s="166"/>
      <c r="E239" s="166"/>
      <c r="F239" s="2" t="s">
        <v>41</v>
      </c>
      <c r="G239" s="83" t="s">
        <v>12</v>
      </c>
      <c r="H239" s="157">
        <v>180.5</v>
      </c>
      <c r="I239" s="157"/>
      <c r="J239" s="157"/>
      <c r="K239" s="157"/>
      <c r="L239" s="158" t="s">
        <v>65</v>
      </c>
      <c r="M239" s="158"/>
      <c r="N239" s="114"/>
      <c r="O239" s="65" t="s">
        <v>14</v>
      </c>
      <c r="P239" s="2">
        <f>ROUND(C239*H239,0)</f>
        <v>12816</v>
      </c>
      <c r="S239" s="77"/>
    </row>
    <row r="240" spans="1:24" ht="42.75" customHeight="1">
      <c r="A240" s="113">
        <v>16</v>
      </c>
      <c r="B240" s="197" t="s">
        <v>311</v>
      </c>
      <c r="C240" s="197"/>
      <c r="D240" s="197"/>
      <c r="E240" s="197"/>
      <c r="F240" s="197"/>
      <c r="G240" s="197"/>
      <c r="H240" s="197"/>
      <c r="I240" s="197"/>
      <c r="J240" s="197"/>
      <c r="K240" s="197"/>
      <c r="L240" s="197"/>
      <c r="M240" s="197"/>
      <c r="N240" s="197"/>
      <c r="O240" s="65"/>
      <c r="P240" s="68"/>
      <c r="Q240" s="68"/>
      <c r="S240" s="3"/>
    </row>
    <row r="241" spans="1:19" ht="15.95" hidden="1" customHeight="1" thickBot="1">
      <c r="A241" s="14"/>
      <c r="B241" s="3" t="s">
        <v>312</v>
      </c>
      <c r="C241" s="56"/>
      <c r="D241" s="5">
        <v>1</v>
      </c>
      <c r="E241" s="6" t="s">
        <v>8</v>
      </c>
      <c r="F241" s="5">
        <v>1</v>
      </c>
      <c r="G241" s="5" t="s">
        <v>8</v>
      </c>
      <c r="H241" s="57">
        <v>6</v>
      </c>
      <c r="I241" s="5" t="s">
        <v>8</v>
      </c>
      <c r="J241" s="8">
        <v>4</v>
      </c>
      <c r="K241" s="5"/>
      <c r="L241" s="8"/>
      <c r="M241" s="3" t="s">
        <v>9</v>
      </c>
      <c r="N241" s="61">
        <f>ROUND(D241*F241*H241*J241,0)</f>
        <v>24</v>
      </c>
      <c r="O241" s="16"/>
      <c r="S241" s="56"/>
    </row>
    <row r="242" spans="1:19" ht="15.95" hidden="1" customHeight="1" thickBot="1">
      <c r="E242" s="79"/>
      <c r="G242" s="2"/>
      <c r="H242" s="57"/>
      <c r="I242" s="67"/>
      <c r="J242" s="58"/>
      <c r="K242" s="67"/>
      <c r="L242" s="58" t="s">
        <v>10</v>
      </c>
      <c r="M242" s="2"/>
      <c r="N242" s="59">
        <f>SUM(N241:N241)</f>
        <v>24</v>
      </c>
      <c r="O242" s="70"/>
    </row>
    <row r="243" spans="1:19" ht="15.95" customHeight="1">
      <c r="A243" s="14"/>
      <c r="C243" s="166">
        <f>N242</f>
        <v>24</v>
      </c>
      <c r="D243" s="166"/>
      <c r="E243" s="166"/>
      <c r="F243" s="2" t="s">
        <v>41</v>
      </c>
      <c r="G243" s="83" t="s">
        <v>12</v>
      </c>
      <c r="H243" s="157">
        <v>194.16</v>
      </c>
      <c r="I243" s="157"/>
      <c r="J243" s="157"/>
      <c r="K243" s="157"/>
      <c r="L243" s="158" t="s">
        <v>65</v>
      </c>
      <c r="M243" s="158"/>
      <c r="N243" s="114"/>
      <c r="O243" s="65" t="s">
        <v>14</v>
      </c>
      <c r="P243" s="2">
        <f>ROUND(C243*H243,0)</f>
        <v>4660</v>
      </c>
      <c r="S243" s="77"/>
    </row>
    <row r="244" spans="1:19" ht="49.5" customHeight="1">
      <c r="A244" s="113">
        <v>17</v>
      </c>
      <c r="B244" s="197" t="s">
        <v>313</v>
      </c>
      <c r="C244" s="197"/>
      <c r="D244" s="197"/>
      <c r="E244" s="197"/>
      <c r="F244" s="197"/>
      <c r="G244" s="197"/>
      <c r="H244" s="197"/>
      <c r="I244" s="197"/>
      <c r="J244" s="197"/>
      <c r="K244" s="197"/>
      <c r="L244" s="197"/>
      <c r="M244" s="197"/>
      <c r="N244" s="197"/>
      <c r="O244" s="65"/>
      <c r="P244" s="68"/>
      <c r="Q244" s="68"/>
      <c r="S244" s="3"/>
    </row>
    <row r="245" spans="1:19" ht="15.95" hidden="1" customHeight="1" thickBot="1">
      <c r="A245" s="14"/>
      <c r="B245" s="3" t="s">
        <v>351</v>
      </c>
      <c r="C245" s="56"/>
      <c r="D245" s="5">
        <v>1</v>
      </c>
      <c r="E245" s="6" t="s">
        <v>8</v>
      </c>
      <c r="F245" s="5">
        <v>1</v>
      </c>
      <c r="G245" s="5" t="s">
        <v>8</v>
      </c>
      <c r="H245" s="57">
        <v>2</v>
      </c>
      <c r="I245" s="5" t="s">
        <v>8</v>
      </c>
      <c r="J245" s="8">
        <v>3</v>
      </c>
      <c r="K245" s="5"/>
      <c r="L245" s="8"/>
      <c r="M245" s="3" t="s">
        <v>9</v>
      </c>
      <c r="N245" s="61">
        <f>ROUND(D245*F245*H245*J245,0)</f>
        <v>6</v>
      </c>
      <c r="O245" s="16"/>
      <c r="S245" s="56"/>
    </row>
    <row r="246" spans="1:19" ht="15.95" hidden="1" customHeight="1" thickBot="1">
      <c r="E246" s="79"/>
      <c r="G246" s="2"/>
      <c r="H246" s="57"/>
      <c r="I246" s="67"/>
      <c r="J246" s="58"/>
      <c r="K246" s="67"/>
      <c r="L246" s="58" t="s">
        <v>10</v>
      </c>
      <c r="M246" s="2"/>
      <c r="N246" s="59">
        <f>SUM(N245)</f>
        <v>6</v>
      </c>
      <c r="O246" s="70"/>
    </row>
    <row r="247" spans="1:19" ht="15.95" customHeight="1">
      <c r="A247" s="14"/>
      <c r="C247" s="166">
        <f>N246</f>
        <v>6</v>
      </c>
      <c r="D247" s="166"/>
      <c r="E247" s="166"/>
      <c r="F247" s="2" t="s">
        <v>41</v>
      </c>
      <c r="G247" s="83" t="s">
        <v>12</v>
      </c>
      <c r="H247" s="157">
        <v>231.6</v>
      </c>
      <c r="I247" s="157"/>
      <c r="J247" s="157"/>
      <c r="K247" s="157"/>
      <c r="L247" s="158" t="s">
        <v>65</v>
      </c>
      <c r="M247" s="158"/>
      <c r="N247" s="114"/>
      <c r="O247" s="65" t="s">
        <v>14</v>
      </c>
      <c r="P247" s="2">
        <f>ROUND(C247*H247,0)</f>
        <v>1390</v>
      </c>
      <c r="S247" s="77"/>
    </row>
    <row r="248" spans="1:19" s="21" customFormat="1" ht="33.75" customHeight="1">
      <c r="A248" s="18">
        <v>18</v>
      </c>
      <c r="B248" s="197" t="s">
        <v>102</v>
      </c>
      <c r="C248" s="197"/>
      <c r="D248" s="197"/>
      <c r="E248" s="197"/>
      <c r="F248" s="197"/>
      <c r="G248" s="197"/>
      <c r="H248" s="197"/>
      <c r="I248" s="197"/>
      <c r="J248" s="197"/>
      <c r="K248" s="197"/>
      <c r="L248" s="197"/>
      <c r="M248" s="197"/>
      <c r="N248" s="197"/>
      <c r="O248" s="35"/>
      <c r="P248" s="92"/>
      <c r="Q248" s="92"/>
    </row>
    <row r="249" spans="1:19" s="21" customFormat="1" ht="15.95" hidden="1" customHeight="1">
      <c r="A249" s="22"/>
      <c r="B249" s="21" t="s">
        <v>82</v>
      </c>
      <c r="C249" s="96"/>
      <c r="D249" s="24">
        <v>1</v>
      </c>
      <c r="E249" s="23" t="s">
        <v>8</v>
      </c>
      <c r="F249" s="24">
        <v>2</v>
      </c>
      <c r="G249" s="24" t="s">
        <v>8</v>
      </c>
      <c r="H249" s="25">
        <v>4</v>
      </c>
      <c r="I249" s="24" t="s">
        <v>8</v>
      </c>
      <c r="J249" s="26">
        <v>7</v>
      </c>
      <c r="K249" s="24"/>
      <c r="L249" s="26"/>
      <c r="M249" s="21" t="s">
        <v>9</v>
      </c>
      <c r="N249" s="27">
        <f>ROUND(D249*F249*H249*J249,0)</f>
        <v>56</v>
      </c>
      <c r="O249" s="19"/>
      <c r="P249" s="20"/>
      <c r="S249" s="96"/>
    </row>
    <row r="250" spans="1:19" s="21" customFormat="1" ht="15.95" hidden="1" customHeight="1">
      <c r="A250" s="22"/>
      <c r="B250" s="21" t="s">
        <v>308</v>
      </c>
      <c r="C250" s="96"/>
      <c r="D250" s="24">
        <v>1</v>
      </c>
      <c r="E250" s="23" t="s">
        <v>8</v>
      </c>
      <c r="F250" s="24">
        <v>1</v>
      </c>
      <c r="G250" s="24" t="s">
        <v>8</v>
      </c>
      <c r="H250" s="25">
        <v>3</v>
      </c>
      <c r="I250" s="24" t="s">
        <v>8</v>
      </c>
      <c r="J250" s="26">
        <v>7</v>
      </c>
      <c r="K250" s="24"/>
      <c r="L250" s="26"/>
      <c r="M250" s="21" t="s">
        <v>9</v>
      </c>
      <c r="N250" s="27">
        <f>ROUND(D250*F250*H250*J250,0)</f>
        <v>21</v>
      </c>
      <c r="O250" s="19"/>
      <c r="P250" s="20"/>
      <c r="S250" s="96"/>
    </row>
    <row r="251" spans="1:19" s="21" customFormat="1" ht="15.95" hidden="1" customHeight="1" thickBot="1">
      <c r="A251" s="22"/>
      <c r="B251" s="21" t="s">
        <v>31</v>
      </c>
      <c r="C251" s="96"/>
      <c r="D251" s="24">
        <v>1</v>
      </c>
      <c r="E251" s="23" t="s">
        <v>8</v>
      </c>
      <c r="F251" s="24">
        <v>6</v>
      </c>
      <c r="G251" s="24" t="s">
        <v>8</v>
      </c>
      <c r="H251" s="25">
        <v>4</v>
      </c>
      <c r="I251" s="24" t="s">
        <v>8</v>
      </c>
      <c r="J251" s="26">
        <v>4</v>
      </c>
      <c r="K251" s="24"/>
      <c r="L251" s="26"/>
      <c r="M251" s="21" t="s">
        <v>9</v>
      </c>
      <c r="N251" s="27">
        <f>ROUND(D251*F251*H251*J251,0)</f>
        <v>96</v>
      </c>
      <c r="O251" s="19"/>
      <c r="P251" s="20"/>
      <c r="S251" s="96"/>
    </row>
    <row r="252" spans="1:19" s="21" customFormat="1" ht="15.95" hidden="1" customHeight="1" thickBot="1">
      <c r="A252" s="22"/>
      <c r="C252" s="39"/>
      <c r="D252" s="24"/>
      <c r="E252" s="48"/>
      <c r="F252" s="24"/>
      <c r="G252" s="20"/>
      <c r="H252" s="25"/>
      <c r="I252" s="38"/>
      <c r="J252" s="31"/>
      <c r="K252" s="38"/>
      <c r="L252" s="31" t="s">
        <v>10</v>
      </c>
      <c r="M252" s="20"/>
      <c r="N252" s="49">
        <f>SUM(N249:N251)</f>
        <v>173</v>
      </c>
      <c r="O252" s="34"/>
      <c r="P252" s="20"/>
      <c r="S252" s="39"/>
    </row>
    <row r="253" spans="1:19" s="21" customFormat="1" ht="15.95" customHeight="1">
      <c r="A253" s="20"/>
      <c r="C253" s="173">
        <f>N252</f>
        <v>173</v>
      </c>
      <c r="D253" s="173"/>
      <c r="E253" s="173"/>
      <c r="F253" s="24"/>
      <c r="G253" s="37" t="s">
        <v>12</v>
      </c>
      <c r="H253" s="172">
        <v>902.93</v>
      </c>
      <c r="I253" s="172"/>
      <c r="J253" s="172"/>
      <c r="K253" s="172"/>
      <c r="L253" s="174" t="s">
        <v>65</v>
      </c>
      <c r="M253" s="174"/>
      <c r="N253" s="50"/>
      <c r="O253" s="35" t="s">
        <v>14</v>
      </c>
      <c r="P253" s="20">
        <f>ROUND(C253*H253,0)</f>
        <v>156207</v>
      </c>
      <c r="S253" s="41"/>
    </row>
    <row r="254" spans="1:19" s="21" customFormat="1" ht="15.95" customHeight="1">
      <c r="A254" s="22">
        <v>19</v>
      </c>
      <c r="B254" s="168" t="s">
        <v>117</v>
      </c>
      <c r="C254" s="168"/>
      <c r="D254" s="168"/>
      <c r="E254" s="168"/>
      <c r="F254" s="168"/>
      <c r="G254" s="168"/>
      <c r="H254" s="168"/>
      <c r="I254" s="168"/>
      <c r="J254" s="168"/>
      <c r="K254" s="168"/>
      <c r="L254" s="168"/>
      <c r="M254" s="168"/>
      <c r="N254" s="168"/>
      <c r="O254" s="106"/>
      <c r="P254" s="20"/>
    </row>
    <row r="255" spans="1:19" s="21" customFormat="1" ht="15.95" hidden="1" customHeight="1" thickBot="1">
      <c r="A255" s="22"/>
      <c r="B255" s="21" t="s">
        <v>118</v>
      </c>
      <c r="C255" s="96"/>
      <c r="D255" s="24">
        <v>1</v>
      </c>
      <c r="E255" s="23" t="s">
        <v>8</v>
      </c>
      <c r="F255" s="24">
        <v>2</v>
      </c>
      <c r="G255" s="24" t="s">
        <v>8</v>
      </c>
      <c r="H255" s="25">
        <v>8</v>
      </c>
      <c r="I255" s="24" t="s">
        <v>8</v>
      </c>
      <c r="J255" s="26">
        <v>4</v>
      </c>
      <c r="K255" s="24"/>
      <c r="L255" s="26"/>
      <c r="M255" s="21" t="s">
        <v>9</v>
      </c>
      <c r="N255" s="27">
        <f>ROUND(D255*F255*H255*J255,0)</f>
        <v>64</v>
      </c>
      <c r="O255" s="19"/>
      <c r="P255" s="20"/>
      <c r="S255" s="96"/>
    </row>
    <row r="256" spans="1:19" s="21" customFormat="1" ht="15.95" hidden="1" customHeight="1" thickBot="1">
      <c r="A256" s="20"/>
      <c r="C256" s="39"/>
      <c r="D256" s="24"/>
      <c r="E256" s="48"/>
      <c r="F256" s="24"/>
      <c r="G256" s="20"/>
      <c r="H256" s="25"/>
      <c r="I256" s="38"/>
      <c r="J256" s="31"/>
      <c r="K256" s="38"/>
      <c r="L256" s="31" t="s">
        <v>10</v>
      </c>
      <c r="M256" s="20"/>
      <c r="N256" s="49">
        <f>SUM(N255:N255)</f>
        <v>64</v>
      </c>
      <c r="O256" s="34"/>
      <c r="P256" s="20"/>
      <c r="S256" s="39"/>
    </row>
    <row r="257" spans="1:24" s="21" customFormat="1" ht="15.95" customHeight="1">
      <c r="A257" s="22"/>
      <c r="B257" s="92"/>
      <c r="C257" s="41">
        <f>N256</f>
        <v>64</v>
      </c>
      <c r="D257" s="24" t="s">
        <v>41</v>
      </c>
      <c r="E257" s="41"/>
      <c r="F257" s="24"/>
      <c r="G257" s="92" t="s">
        <v>12</v>
      </c>
      <c r="H257" s="38">
        <v>58.11</v>
      </c>
      <c r="I257" s="38"/>
      <c r="J257" s="26"/>
      <c r="K257" s="38"/>
      <c r="L257" s="20" t="s">
        <v>65</v>
      </c>
      <c r="M257" s="20"/>
      <c r="N257" s="92"/>
      <c r="O257" s="35" t="s">
        <v>14</v>
      </c>
      <c r="P257" s="20">
        <f>(C257*H257)</f>
        <v>3719.04</v>
      </c>
      <c r="S257" s="41"/>
    </row>
    <row r="258" spans="1:24" ht="15.95" customHeight="1">
      <c r="A258" s="14">
        <v>20</v>
      </c>
      <c r="B258" s="168" t="s">
        <v>75</v>
      </c>
      <c r="C258" s="168"/>
      <c r="D258" s="168"/>
      <c r="E258" s="168"/>
      <c r="F258" s="168"/>
      <c r="G258" s="168"/>
      <c r="H258" s="168"/>
      <c r="I258" s="168"/>
      <c r="J258" s="168"/>
      <c r="K258" s="168"/>
      <c r="L258" s="168"/>
      <c r="M258" s="168"/>
      <c r="N258" s="168"/>
      <c r="O258" s="54"/>
      <c r="S258" s="3"/>
    </row>
    <row r="259" spans="1:24" ht="15.95" hidden="1" customHeight="1">
      <c r="A259" s="14"/>
      <c r="B259" s="3" t="s">
        <v>314</v>
      </c>
      <c r="C259" s="56"/>
      <c r="D259" s="5">
        <v>1</v>
      </c>
      <c r="E259" s="6" t="s">
        <v>8</v>
      </c>
      <c r="F259" s="5">
        <v>2</v>
      </c>
      <c r="G259" s="5" t="s">
        <v>8</v>
      </c>
      <c r="H259" s="57">
        <v>16.88</v>
      </c>
      <c r="I259" s="5" t="s">
        <v>8</v>
      </c>
      <c r="J259" s="8">
        <v>10</v>
      </c>
      <c r="K259" s="5"/>
      <c r="L259" s="8"/>
      <c r="M259" s="3" t="s">
        <v>9</v>
      </c>
      <c r="N259" s="61">
        <f>ROUND(D259*F259*H259*J259,0)</f>
        <v>338</v>
      </c>
      <c r="O259" s="16"/>
      <c r="S259" s="56"/>
    </row>
    <row r="260" spans="1:24" ht="15.95" hidden="1" customHeight="1">
      <c r="A260" s="14"/>
      <c r="B260" s="3" t="s">
        <v>305</v>
      </c>
      <c r="C260" s="56"/>
      <c r="D260" s="5">
        <v>1</v>
      </c>
      <c r="E260" s="6" t="s">
        <v>8</v>
      </c>
      <c r="F260" s="5">
        <v>2</v>
      </c>
      <c r="G260" s="5" t="s">
        <v>8</v>
      </c>
      <c r="H260" s="57">
        <v>14</v>
      </c>
      <c r="I260" s="5" t="s">
        <v>8</v>
      </c>
      <c r="J260" s="8">
        <v>10</v>
      </c>
      <c r="K260" s="5"/>
      <c r="L260" s="8"/>
      <c r="M260" s="3" t="s">
        <v>9</v>
      </c>
      <c r="N260" s="61">
        <f>ROUND(D260*F260*H260*J260,0)</f>
        <v>280</v>
      </c>
      <c r="O260" s="16"/>
      <c r="S260" s="56"/>
    </row>
    <row r="261" spans="1:24" ht="15.95" hidden="1" customHeight="1">
      <c r="A261" s="14"/>
      <c r="B261" s="3" t="s">
        <v>315</v>
      </c>
      <c r="C261" s="56"/>
      <c r="D261" s="5">
        <v>1</v>
      </c>
      <c r="E261" s="6" t="s">
        <v>8</v>
      </c>
      <c r="F261" s="5">
        <v>1</v>
      </c>
      <c r="G261" s="5" t="s">
        <v>8</v>
      </c>
      <c r="H261" s="57">
        <v>6</v>
      </c>
      <c r="I261" s="5" t="s">
        <v>8</v>
      </c>
      <c r="J261" s="8">
        <v>10</v>
      </c>
      <c r="K261" s="5"/>
      <c r="L261" s="8"/>
      <c r="M261" s="3" t="s">
        <v>9</v>
      </c>
      <c r="N261" s="61">
        <f>ROUND(D261*F261*H261*J261,0)</f>
        <v>60</v>
      </c>
      <c r="O261" s="16"/>
      <c r="S261" s="56"/>
    </row>
    <row r="262" spans="1:24" ht="15.95" hidden="1" customHeight="1" thickBot="1">
      <c r="A262" s="14"/>
      <c r="B262" s="3" t="s">
        <v>349</v>
      </c>
      <c r="C262" s="56"/>
      <c r="D262" s="5">
        <v>1</v>
      </c>
      <c r="E262" s="6" t="s">
        <v>8</v>
      </c>
      <c r="F262" s="5">
        <v>1</v>
      </c>
      <c r="G262" s="5" t="s">
        <v>8</v>
      </c>
      <c r="H262" s="57">
        <v>50</v>
      </c>
      <c r="I262" s="5" t="s">
        <v>8</v>
      </c>
      <c r="J262" s="8">
        <v>4</v>
      </c>
      <c r="K262" s="5"/>
      <c r="L262" s="8"/>
      <c r="M262" s="3" t="s">
        <v>9</v>
      </c>
      <c r="N262" s="61">
        <f>ROUND(D262*F262*H262*J262,0)</f>
        <v>200</v>
      </c>
      <c r="O262" s="16"/>
      <c r="S262" s="56"/>
    </row>
    <row r="263" spans="1:24" ht="15.95" hidden="1" customHeight="1" thickBot="1">
      <c r="E263" s="79"/>
      <c r="G263" s="2"/>
      <c r="H263" s="57"/>
      <c r="I263" s="67"/>
      <c r="J263" s="58"/>
      <c r="K263" s="67"/>
      <c r="L263" s="58" t="s">
        <v>10</v>
      </c>
      <c r="M263" s="2"/>
      <c r="N263" s="59">
        <f>SUM(N259:N262)</f>
        <v>878</v>
      </c>
      <c r="O263" s="70"/>
    </row>
    <row r="264" spans="1:24" s="21" customFormat="1" ht="15.95" hidden="1" customHeight="1">
      <c r="A264" s="22"/>
      <c r="B264" s="91" t="s">
        <v>29</v>
      </c>
      <c r="C264" s="23"/>
      <c r="D264" s="24"/>
      <c r="E264" s="35"/>
      <c r="F264" s="24"/>
      <c r="G264" s="20"/>
      <c r="H264" s="25"/>
      <c r="I264" s="38"/>
      <c r="J264" s="26"/>
      <c r="K264" s="20"/>
      <c r="L264" s="26"/>
      <c r="M264" s="92"/>
      <c r="N264" s="92"/>
      <c r="O264" s="35"/>
      <c r="P264" s="20"/>
      <c r="Q264" s="92"/>
      <c r="S264" s="23"/>
    </row>
    <row r="265" spans="1:24" s="21" customFormat="1" ht="15.95" hidden="1" customHeight="1">
      <c r="A265" s="22"/>
      <c r="B265" s="21" t="s">
        <v>31</v>
      </c>
      <c r="C265" s="23"/>
      <c r="D265" s="24">
        <v>1</v>
      </c>
      <c r="E265" s="23" t="s">
        <v>8</v>
      </c>
      <c r="F265" s="24">
        <v>4</v>
      </c>
      <c r="G265" s="24" t="s">
        <v>8</v>
      </c>
      <c r="H265" s="25">
        <v>4</v>
      </c>
      <c r="I265" s="24" t="s">
        <v>8</v>
      </c>
      <c r="J265" s="26">
        <v>4</v>
      </c>
      <c r="K265" s="24"/>
      <c r="L265" s="26"/>
      <c r="M265" s="21" t="s">
        <v>9</v>
      </c>
      <c r="N265" s="27">
        <f>ROUND(D265*F265*H265*J265,0)</f>
        <v>64</v>
      </c>
      <c r="O265" s="34"/>
      <c r="P265" s="28"/>
      <c r="S265" s="23"/>
    </row>
    <row r="266" spans="1:24" s="21" customFormat="1" ht="15.95" hidden="1" customHeight="1" thickBot="1">
      <c r="A266" s="22"/>
      <c r="B266" s="21" t="s">
        <v>316</v>
      </c>
      <c r="C266" s="23"/>
      <c r="D266" s="24">
        <v>1</v>
      </c>
      <c r="E266" s="23" t="s">
        <v>8</v>
      </c>
      <c r="F266" s="24">
        <v>4</v>
      </c>
      <c r="G266" s="24" t="s">
        <v>8</v>
      </c>
      <c r="H266" s="25">
        <v>6</v>
      </c>
      <c r="I266" s="24" t="s">
        <v>8</v>
      </c>
      <c r="J266" s="26">
        <v>0.75</v>
      </c>
      <c r="K266" s="24"/>
      <c r="L266" s="26"/>
      <c r="M266" s="21" t="s">
        <v>9</v>
      </c>
      <c r="N266" s="27">
        <f>ROUND(D266*F266*H266*J266,0)</f>
        <v>18</v>
      </c>
      <c r="O266" s="34"/>
      <c r="P266" s="28"/>
      <c r="S266" s="23"/>
    </row>
    <row r="267" spans="1:24" s="21" customFormat="1" ht="15.95" hidden="1" customHeight="1" thickBot="1">
      <c r="A267" s="22"/>
      <c r="B267" s="24"/>
      <c r="D267" s="24"/>
      <c r="E267" s="35"/>
      <c r="F267" s="24"/>
      <c r="G267" s="20"/>
      <c r="H267" s="25"/>
      <c r="I267" s="38"/>
      <c r="J267" s="26"/>
      <c r="K267" s="20"/>
      <c r="L267" s="31" t="s">
        <v>10</v>
      </c>
      <c r="M267" s="21" t="s">
        <v>9</v>
      </c>
      <c r="N267" s="49">
        <f>SUM(N264:N266)</f>
        <v>82</v>
      </c>
      <c r="O267" s="35"/>
      <c r="P267" s="92"/>
      <c r="Q267" s="92"/>
    </row>
    <row r="268" spans="1:24" s="21" customFormat="1" ht="15.95" hidden="1" customHeight="1">
      <c r="A268" s="22"/>
      <c r="B268" s="91" t="s">
        <v>37</v>
      </c>
      <c r="C268" s="23"/>
      <c r="D268" s="24"/>
      <c r="E268" s="35"/>
      <c r="F268" s="24"/>
      <c r="G268" s="20"/>
      <c r="H268" s="25"/>
      <c r="I268" s="38"/>
      <c r="J268" s="26"/>
      <c r="K268" s="38"/>
      <c r="L268" s="20"/>
      <c r="M268" s="20"/>
      <c r="N268" s="92"/>
      <c r="O268" s="93"/>
      <c r="P268" s="92"/>
      <c r="Q268" s="92"/>
      <c r="S268" s="23"/>
    </row>
    <row r="269" spans="1:24" s="21" customFormat="1" ht="15.95" hidden="1" customHeight="1">
      <c r="A269" s="22"/>
      <c r="C269" s="91"/>
      <c r="D269" s="176">
        <f>N263</f>
        <v>878</v>
      </c>
      <c r="E269" s="176"/>
      <c r="F269" s="176"/>
      <c r="G269" s="20" t="s">
        <v>38</v>
      </c>
      <c r="H269" s="94">
        <f>N267</f>
        <v>82</v>
      </c>
      <c r="I269" s="31" t="s">
        <v>9</v>
      </c>
      <c r="J269" s="156">
        <f>D269-H269</f>
        <v>796</v>
      </c>
      <c r="K269" s="156"/>
      <c r="L269" s="32" t="s">
        <v>39</v>
      </c>
      <c r="M269" s="20"/>
      <c r="N269" s="47"/>
      <c r="O269" s="35"/>
      <c r="P269" s="92"/>
      <c r="Q269" s="92"/>
      <c r="S269" s="91"/>
    </row>
    <row r="270" spans="1:24" ht="15.95" customHeight="1">
      <c r="A270" s="14"/>
      <c r="C270" s="115">
        <f>J269</f>
        <v>796</v>
      </c>
      <c r="D270" s="167" t="s">
        <v>41</v>
      </c>
      <c r="E270" s="186"/>
      <c r="G270" s="83" t="s">
        <v>12</v>
      </c>
      <c r="H270" s="157">
        <v>1287.44</v>
      </c>
      <c r="I270" s="157"/>
      <c r="J270" s="157"/>
      <c r="K270" s="157"/>
      <c r="L270" s="2" t="s">
        <v>76</v>
      </c>
      <c r="M270" s="2"/>
      <c r="O270" s="65" t="s">
        <v>14</v>
      </c>
      <c r="P270" s="2">
        <f>ROUND(C270*H270/100,0)</f>
        <v>10248</v>
      </c>
      <c r="Q270" s="68"/>
      <c r="R270" s="68"/>
      <c r="S270" s="115"/>
      <c r="T270" s="68"/>
      <c r="U270" s="68"/>
      <c r="V270" s="68"/>
      <c r="W270" s="68"/>
      <c r="X270" s="68"/>
    </row>
    <row r="271" spans="1:24" s="21" customFormat="1" ht="39.75" customHeight="1">
      <c r="A271" s="18">
        <v>21</v>
      </c>
      <c r="B271" s="197" t="s">
        <v>105</v>
      </c>
      <c r="C271" s="197"/>
      <c r="D271" s="197"/>
      <c r="E271" s="197"/>
      <c r="F271" s="197"/>
      <c r="G271" s="197"/>
      <c r="H271" s="197"/>
      <c r="I271" s="197"/>
      <c r="J271" s="197"/>
      <c r="K271" s="197"/>
      <c r="L271" s="197"/>
      <c r="M271" s="197"/>
      <c r="N271" s="197"/>
      <c r="O271" s="116"/>
      <c r="P271" s="20"/>
      <c r="Q271" s="92"/>
      <c r="R271" s="92"/>
      <c r="S271" s="92"/>
      <c r="T271" s="92"/>
      <c r="U271" s="92"/>
      <c r="V271" s="92"/>
      <c r="W271" s="92"/>
      <c r="X271" s="92"/>
    </row>
    <row r="272" spans="1:24" s="21" customFormat="1" ht="15.95" hidden="1" customHeight="1">
      <c r="A272" s="42"/>
      <c r="B272" s="21" t="s">
        <v>31</v>
      </c>
      <c r="C272" s="23"/>
      <c r="D272" s="24">
        <v>1</v>
      </c>
      <c r="E272" s="23" t="s">
        <v>8</v>
      </c>
      <c r="F272" s="24">
        <v>4</v>
      </c>
      <c r="G272" s="24" t="s">
        <v>8</v>
      </c>
      <c r="H272" s="25">
        <v>13</v>
      </c>
      <c r="I272" s="24"/>
      <c r="J272" s="26"/>
      <c r="K272" s="24"/>
      <c r="L272" s="26"/>
      <c r="M272" s="21" t="s">
        <v>9</v>
      </c>
      <c r="N272" s="27">
        <f>ROUND(D272*F272*H272,0)</f>
        <v>52</v>
      </c>
      <c r="O272" s="34"/>
      <c r="P272" s="28"/>
      <c r="S272" s="23"/>
    </row>
    <row r="273" spans="1:24" s="21" customFormat="1" ht="15.95" hidden="1" customHeight="1">
      <c r="A273" s="42"/>
      <c r="B273" s="21" t="s">
        <v>306</v>
      </c>
      <c r="C273" s="23"/>
      <c r="D273" s="24">
        <v>1</v>
      </c>
      <c r="E273" s="23" t="s">
        <v>8</v>
      </c>
      <c r="F273" s="24">
        <v>2</v>
      </c>
      <c r="G273" s="24" t="s">
        <v>17</v>
      </c>
      <c r="H273" s="25">
        <v>38.630000000000003</v>
      </c>
      <c r="I273" s="24" t="s">
        <v>18</v>
      </c>
      <c r="J273" s="26">
        <v>22.63</v>
      </c>
      <c r="K273" s="24" t="s">
        <v>19</v>
      </c>
      <c r="L273" s="26"/>
      <c r="M273" s="21" t="s">
        <v>9</v>
      </c>
      <c r="N273" s="117">
        <f>ROUND(D273*F273*(H273+J273),0)</f>
        <v>123</v>
      </c>
      <c r="O273" s="34"/>
      <c r="P273" s="28"/>
      <c r="S273" s="23"/>
    </row>
    <row r="274" spans="1:24" ht="15.95" hidden="1" customHeight="1" thickBot="1">
      <c r="A274" s="14"/>
      <c r="B274" s="3" t="s">
        <v>349</v>
      </c>
      <c r="C274" s="56"/>
      <c r="D274" s="5">
        <v>1</v>
      </c>
      <c r="E274" s="6" t="s">
        <v>8</v>
      </c>
      <c r="F274" s="5">
        <v>1</v>
      </c>
      <c r="G274" s="5" t="s">
        <v>8</v>
      </c>
      <c r="H274" s="57">
        <v>50</v>
      </c>
      <c r="I274" s="5"/>
      <c r="J274" s="8"/>
      <c r="K274" s="5"/>
      <c r="L274" s="8"/>
      <c r="M274" s="3" t="s">
        <v>9</v>
      </c>
      <c r="N274" s="61">
        <f>ROUND(D274*F274*H274,0)</f>
        <v>50</v>
      </c>
      <c r="O274" s="16"/>
      <c r="S274" s="56"/>
    </row>
    <row r="275" spans="1:24" s="21" customFormat="1" ht="15.95" hidden="1" customHeight="1" thickBot="1">
      <c r="A275" s="22"/>
      <c r="C275" s="111"/>
      <c r="D275" s="20"/>
      <c r="E275" s="23"/>
      <c r="F275" s="24"/>
      <c r="G275" s="24"/>
      <c r="H275" s="112"/>
      <c r="I275" s="93"/>
      <c r="J275" s="31"/>
      <c r="K275" s="93"/>
      <c r="L275" s="20" t="s">
        <v>10</v>
      </c>
      <c r="M275" s="93"/>
      <c r="N275" s="49">
        <f>SUM(N272:N274)</f>
        <v>225</v>
      </c>
      <c r="O275" s="35"/>
      <c r="P275" s="20"/>
      <c r="S275" s="111"/>
    </row>
    <row r="276" spans="1:24" s="21" customFormat="1" ht="15.95" customHeight="1">
      <c r="A276" s="22"/>
      <c r="B276" s="92"/>
      <c r="C276" s="109">
        <f>N275</f>
        <v>225</v>
      </c>
      <c r="D276" s="185" t="s">
        <v>106</v>
      </c>
      <c r="E276" s="174"/>
      <c r="F276" s="93"/>
      <c r="G276" s="37" t="s">
        <v>12</v>
      </c>
      <c r="H276" s="172">
        <v>19.36</v>
      </c>
      <c r="I276" s="172"/>
      <c r="J276" s="172"/>
      <c r="K276" s="38"/>
      <c r="L276" s="192" t="s">
        <v>107</v>
      </c>
      <c r="M276" s="192"/>
      <c r="O276" s="35" t="s">
        <v>14</v>
      </c>
      <c r="P276" s="20">
        <f>ROUND(C276*H276,0)</f>
        <v>4356</v>
      </c>
      <c r="S276" s="109"/>
    </row>
    <row r="277" spans="1:24" s="21" customFormat="1" ht="47.25" customHeight="1">
      <c r="A277" s="18">
        <v>22</v>
      </c>
      <c r="B277" s="197" t="s">
        <v>108</v>
      </c>
      <c r="C277" s="197"/>
      <c r="D277" s="197"/>
      <c r="E277" s="197"/>
      <c r="F277" s="197"/>
      <c r="G277" s="197"/>
      <c r="H277" s="197"/>
      <c r="I277" s="197"/>
      <c r="J277" s="197"/>
      <c r="K277" s="197"/>
      <c r="L277" s="197"/>
      <c r="M277" s="197"/>
      <c r="N277" s="197"/>
      <c r="O277" s="116"/>
      <c r="P277" s="20"/>
      <c r="Q277" s="92"/>
      <c r="R277" s="92"/>
      <c r="S277" s="92"/>
      <c r="T277" s="92"/>
      <c r="U277" s="92"/>
      <c r="V277" s="92"/>
      <c r="W277" s="92"/>
      <c r="X277" s="92"/>
    </row>
    <row r="278" spans="1:24" s="21" customFormat="1" ht="15.95" hidden="1" customHeight="1">
      <c r="A278" s="42"/>
      <c r="B278" s="21" t="s">
        <v>31</v>
      </c>
      <c r="C278" s="23"/>
      <c r="D278" s="24">
        <v>1</v>
      </c>
      <c r="E278" s="23" t="s">
        <v>8</v>
      </c>
      <c r="F278" s="24">
        <v>4</v>
      </c>
      <c r="G278" s="24" t="s">
        <v>8</v>
      </c>
      <c r="H278" s="25">
        <v>13</v>
      </c>
      <c r="I278" s="24"/>
      <c r="J278" s="26"/>
      <c r="K278" s="24"/>
      <c r="L278" s="26"/>
      <c r="M278" s="21" t="s">
        <v>9</v>
      </c>
      <c r="N278" s="27">
        <f>ROUND(D278*F278*H278,0)</f>
        <v>52</v>
      </c>
      <c r="O278" s="34"/>
      <c r="P278" s="28"/>
      <c r="S278" s="23"/>
    </row>
    <row r="279" spans="1:24" s="21" customFormat="1" ht="15.95" hidden="1" customHeight="1" thickBot="1">
      <c r="A279" s="42"/>
      <c r="B279" s="21" t="s">
        <v>306</v>
      </c>
      <c r="C279" s="23"/>
      <c r="D279" s="24">
        <v>1</v>
      </c>
      <c r="E279" s="23" t="s">
        <v>8</v>
      </c>
      <c r="F279" s="24">
        <v>2</v>
      </c>
      <c r="G279" s="24" t="s">
        <v>17</v>
      </c>
      <c r="H279" s="25">
        <v>38.630000000000003</v>
      </c>
      <c r="I279" s="24" t="s">
        <v>18</v>
      </c>
      <c r="J279" s="26">
        <v>22.63</v>
      </c>
      <c r="K279" s="24" t="s">
        <v>19</v>
      </c>
      <c r="L279" s="26"/>
      <c r="M279" s="21" t="s">
        <v>9</v>
      </c>
      <c r="N279" s="117">
        <f>ROUND(D279*F279*(H279+J279),0)</f>
        <v>123</v>
      </c>
      <c r="O279" s="34"/>
      <c r="P279" s="28"/>
      <c r="S279" s="23"/>
    </row>
    <row r="280" spans="1:24" s="21" customFormat="1" ht="15.95" hidden="1" customHeight="1" thickBot="1">
      <c r="A280" s="22"/>
      <c r="C280" s="111"/>
      <c r="D280" s="20"/>
      <c r="E280" s="23"/>
      <c r="F280" s="24"/>
      <c r="G280" s="24"/>
      <c r="H280" s="112"/>
      <c r="I280" s="93"/>
      <c r="J280" s="31"/>
      <c r="K280" s="93"/>
      <c r="L280" s="20" t="s">
        <v>10</v>
      </c>
      <c r="M280" s="93"/>
      <c r="N280" s="49">
        <f>SUM(N278:N279)</f>
        <v>175</v>
      </c>
      <c r="O280" s="35"/>
      <c r="P280" s="20"/>
      <c r="S280" s="111"/>
    </row>
    <row r="281" spans="1:24" s="21" customFormat="1" ht="15.95" customHeight="1">
      <c r="A281" s="22"/>
      <c r="B281" s="92"/>
      <c r="C281" s="109">
        <f>N280</f>
        <v>175</v>
      </c>
      <c r="D281" s="185" t="s">
        <v>106</v>
      </c>
      <c r="E281" s="174"/>
      <c r="F281" s="93"/>
      <c r="G281" s="37" t="s">
        <v>12</v>
      </c>
      <c r="H281" s="172">
        <v>7.71</v>
      </c>
      <c r="I281" s="172"/>
      <c r="J281" s="172"/>
      <c r="K281" s="38"/>
      <c r="L281" s="192" t="s">
        <v>107</v>
      </c>
      <c r="M281" s="192"/>
      <c r="O281" s="35" t="s">
        <v>14</v>
      </c>
      <c r="P281" s="20">
        <f>ROUND(C281*H281,0)</f>
        <v>1349</v>
      </c>
      <c r="S281" s="109"/>
    </row>
    <row r="282" spans="1:24" s="44" customFormat="1" ht="15.95" customHeight="1">
      <c r="A282" s="42" t="s">
        <v>320</v>
      </c>
      <c r="B282" s="207" t="s">
        <v>318</v>
      </c>
      <c r="C282" s="207"/>
      <c r="D282" s="207"/>
      <c r="E282" s="207"/>
      <c r="F282" s="207"/>
      <c r="G282" s="207"/>
      <c r="H282" s="207"/>
      <c r="I282" s="207"/>
      <c r="J282" s="207"/>
      <c r="K282" s="207"/>
      <c r="L282" s="207"/>
      <c r="M282" s="207"/>
      <c r="N282" s="207"/>
      <c r="O282" s="207"/>
      <c r="P282" s="43"/>
    </row>
    <row r="283" spans="1:24" s="21" customFormat="1" ht="15.95" hidden="1" customHeight="1">
      <c r="A283" s="22"/>
      <c r="B283" s="108" t="s">
        <v>87</v>
      </c>
      <c r="C283" s="96"/>
      <c r="D283" s="24">
        <v>1</v>
      </c>
      <c r="E283" s="23" t="s">
        <v>8</v>
      </c>
      <c r="F283" s="24">
        <v>2</v>
      </c>
      <c r="G283" s="24" t="s">
        <v>8</v>
      </c>
      <c r="H283" s="25">
        <v>18</v>
      </c>
      <c r="I283" s="24" t="s">
        <v>8</v>
      </c>
      <c r="J283" s="26">
        <v>14</v>
      </c>
      <c r="K283" s="24" t="s">
        <v>8</v>
      </c>
      <c r="L283" s="26">
        <v>0.16</v>
      </c>
      <c r="M283" s="21" t="s">
        <v>9</v>
      </c>
      <c r="N283" s="27">
        <f>ROUND(D283*F283*H283*J283*L283,0)</f>
        <v>81</v>
      </c>
      <c r="O283" s="19"/>
      <c r="P283" s="20"/>
      <c r="S283" s="96"/>
    </row>
    <row r="284" spans="1:24" s="21" customFormat="1" ht="15.95" hidden="1" customHeight="1">
      <c r="A284" s="22"/>
      <c r="B284" s="21" t="s">
        <v>22</v>
      </c>
      <c r="C284" s="96"/>
      <c r="D284" s="24">
        <v>1</v>
      </c>
      <c r="E284" s="23" t="s">
        <v>8</v>
      </c>
      <c r="F284" s="24">
        <v>1</v>
      </c>
      <c r="G284" s="24" t="s">
        <v>8</v>
      </c>
      <c r="H284" s="25">
        <v>36.75</v>
      </c>
      <c r="I284" s="24" t="s">
        <v>8</v>
      </c>
      <c r="J284" s="26">
        <v>6</v>
      </c>
      <c r="K284" s="24" t="s">
        <v>8</v>
      </c>
      <c r="L284" s="26">
        <v>0.16</v>
      </c>
      <c r="M284" s="21" t="s">
        <v>9</v>
      </c>
      <c r="N284" s="27">
        <f>ROUND(D284*F284*H284*J284*L284,0)</f>
        <v>35</v>
      </c>
      <c r="O284" s="19"/>
      <c r="P284" s="20"/>
      <c r="S284" s="96"/>
    </row>
    <row r="285" spans="1:24" s="21" customFormat="1" ht="15.95" hidden="1" customHeight="1">
      <c r="A285" s="22"/>
      <c r="B285" s="21" t="s">
        <v>319</v>
      </c>
      <c r="C285" s="96"/>
      <c r="D285" s="24">
        <v>1</v>
      </c>
      <c r="E285" s="23" t="s">
        <v>8</v>
      </c>
      <c r="F285" s="24">
        <v>1</v>
      </c>
      <c r="G285" s="24" t="s">
        <v>8</v>
      </c>
      <c r="H285" s="25">
        <v>14</v>
      </c>
      <c r="I285" s="24" t="s">
        <v>8</v>
      </c>
      <c r="J285" s="26">
        <v>10</v>
      </c>
      <c r="K285" s="24" t="s">
        <v>8</v>
      </c>
      <c r="L285" s="26">
        <v>0.25</v>
      </c>
      <c r="M285" s="21" t="s">
        <v>9</v>
      </c>
      <c r="N285" s="27">
        <f t="shared" ref="N285" si="41">ROUND(D285*F285*H285*J285*L285,0)</f>
        <v>35</v>
      </c>
      <c r="O285" s="19"/>
      <c r="P285" s="20"/>
      <c r="S285" s="96"/>
    </row>
    <row r="286" spans="1:24" s="21" customFormat="1" ht="15.95" hidden="1" customHeight="1">
      <c r="A286" s="22"/>
      <c r="C286" s="23"/>
      <c r="D286" s="30"/>
      <c r="E286" s="23"/>
      <c r="F286" s="24"/>
      <c r="G286" s="24"/>
      <c r="H286" s="25"/>
      <c r="I286" s="24"/>
      <c r="J286" s="26"/>
      <c r="K286" s="24"/>
      <c r="L286" s="31" t="s">
        <v>10</v>
      </c>
      <c r="M286" s="32"/>
      <c r="N286" s="33">
        <f>SUM(N283:N285)</f>
        <v>151</v>
      </c>
      <c r="O286" s="34"/>
      <c r="P286" s="28"/>
      <c r="S286" s="23"/>
    </row>
    <row r="287" spans="1:24" s="21" customFormat="1" ht="15.95" customHeight="1">
      <c r="A287" s="22"/>
      <c r="B287" s="35"/>
      <c r="C287" s="173">
        <f>N286</f>
        <v>151</v>
      </c>
      <c r="D287" s="170"/>
      <c r="E287" s="173"/>
      <c r="F287" s="36" t="s">
        <v>11</v>
      </c>
      <c r="G287" s="37" t="s">
        <v>12</v>
      </c>
      <c r="H287" s="38">
        <v>12595</v>
      </c>
      <c r="I287" s="38"/>
      <c r="J287" s="38"/>
      <c r="K287" s="38"/>
      <c r="L287" s="174" t="s">
        <v>13</v>
      </c>
      <c r="M287" s="174"/>
      <c r="N287" s="39"/>
      <c r="O287" s="40" t="s">
        <v>14</v>
      </c>
      <c r="P287" s="20">
        <f>ROUND(C287*H287/100,0)</f>
        <v>19018</v>
      </c>
      <c r="S287" s="41"/>
    </row>
    <row r="288" spans="1:24" s="21" customFormat="1" ht="35.25" customHeight="1">
      <c r="A288" s="18">
        <v>24</v>
      </c>
      <c r="B288" s="190" t="s">
        <v>122</v>
      </c>
      <c r="C288" s="190"/>
      <c r="D288" s="215"/>
      <c r="E288" s="190"/>
      <c r="F288" s="215"/>
      <c r="G288" s="190"/>
      <c r="H288" s="215"/>
      <c r="I288" s="190"/>
      <c r="J288" s="215"/>
      <c r="K288" s="190"/>
      <c r="L288" s="190"/>
      <c r="M288" s="190"/>
      <c r="N288" s="190"/>
      <c r="O288" s="190"/>
      <c r="P288" s="20"/>
    </row>
    <row r="289" spans="1:19" s="21" customFormat="1" ht="15.95" hidden="1" customHeight="1">
      <c r="A289" s="22"/>
      <c r="B289" s="21" t="s">
        <v>118</v>
      </c>
      <c r="C289" s="96"/>
      <c r="D289" s="24">
        <v>1</v>
      </c>
      <c r="E289" s="23" t="s">
        <v>8</v>
      </c>
      <c r="F289" s="24">
        <v>2</v>
      </c>
      <c r="G289" s="24" t="s">
        <v>8</v>
      </c>
      <c r="H289" s="25">
        <v>18</v>
      </c>
      <c r="I289" s="24" t="s">
        <v>8</v>
      </c>
      <c r="J289" s="26">
        <v>14</v>
      </c>
      <c r="K289" s="24"/>
      <c r="L289" s="26"/>
      <c r="M289" s="21" t="s">
        <v>9</v>
      </c>
      <c r="N289" s="27">
        <f>ROUND(D289*F289*H289*J289,0)</f>
        <v>504</v>
      </c>
      <c r="O289" s="19"/>
      <c r="P289" s="20"/>
      <c r="S289" s="96"/>
    </row>
    <row r="290" spans="1:19" s="21" customFormat="1" ht="15.95" hidden="1" customHeight="1" thickBot="1">
      <c r="A290" s="22"/>
      <c r="B290" s="21" t="s">
        <v>319</v>
      </c>
      <c r="C290" s="96"/>
      <c r="D290" s="24">
        <v>1</v>
      </c>
      <c r="E290" s="23" t="s">
        <v>8</v>
      </c>
      <c r="F290" s="24">
        <v>1</v>
      </c>
      <c r="G290" s="24" t="s">
        <v>8</v>
      </c>
      <c r="H290" s="25">
        <v>14</v>
      </c>
      <c r="I290" s="24" t="s">
        <v>8</v>
      </c>
      <c r="J290" s="26">
        <v>10</v>
      </c>
      <c r="K290" s="24"/>
      <c r="L290" s="26"/>
      <c r="M290" s="21" t="s">
        <v>9</v>
      </c>
      <c r="N290" s="27">
        <f>ROUND(D290*F290*H290*J290,0)</f>
        <v>140</v>
      </c>
      <c r="O290" s="19"/>
      <c r="P290" s="20"/>
      <c r="S290" s="96"/>
    </row>
    <row r="291" spans="1:19" s="21" customFormat="1" ht="15.95" hidden="1" customHeight="1" thickBot="1">
      <c r="A291" s="20"/>
      <c r="C291" s="39"/>
      <c r="D291" s="24"/>
      <c r="E291" s="48"/>
      <c r="F291" s="24"/>
      <c r="G291" s="20"/>
      <c r="H291" s="25"/>
      <c r="I291" s="38"/>
      <c r="J291" s="31"/>
      <c r="K291" s="38"/>
      <c r="L291" s="31" t="s">
        <v>10</v>
      </c>
      <c r="M291" s="20"/>
      <c r="N291" s="49">
        <f>SUM(N289:N290)</f>
        <v>644</v>
      </c>
      <c r="O291" s="34"/>
      <c r="P291" s="20"/>
      <c r="S291" s="39"/>
    </row>
    <row r="292" spans="1:19" s="21" customFormat="1" ht="15.95" customHeight="1">
      <c r="A292" s="22"/>
      <c r="B292" s="92"/>
      <c r="C292" s="118">
        <f>N291</f>
        <v>644</v>
      </c>
      <c r="D292" s="24" t="s">
        <v>41</v>
      </c>
      <c r="E292" s="41"/>
      <c r="F292" s="24"/>
      <c r="G292" s="92" t="s">
        <v>12</v>
      </c>
      <c r="H292" s="38">
        <v>10962.34</v>
      </c>
      <c r="I292" s="38"/>
      <c r="J292" s="26"/>
      <c r="K292" s="38"/>
      <c r="L292" s="20" t="s">
        <v>68</v>
      </c>
      <c r="M292" s="20"/>
      <c r="N292" s="92"/>
      <c r="O292" s="35" t="s">
        <v>14</v>
      </c>
      <c r="P292" s="20">
        <f>(C292*H292/100)</f>
        <v>70597.469599999997</v>
      </c>
      <c r="S292" s="41"/>
    </row>
    <row r="293" spans="1:19" s="21" customFormat="1" ht="82.5" customHeight="1">
      <c r="A293" s="18">
        <v>25</v>
      </c>
      <c r="B293" s="190" t="s">
        <v>321</v>
      </c>
      <c r="C293" s="190"/>
      <c r="D293" s="190"/>
      <c r="E293" s="190"/>
      <c r="F293" s="190"/>
      <c r="G293" s="190"/>
      <c r="H293" s="190"/>
      <c r="I293" s="190"/>
      <c r="J293" s="190"/>
      <c r="K293" s="190"/>
      <c r="L293" s="190"/>
      <c r="M293" s="190"/>
      <c r="N293" s="190"/>
      <c r="O293" s="106"/>
      <c r="P293" s="20"/>
    </row>
    <row r="294" spans="1:19" s="21" customFormat="1" ht="15.95" hidden="1" customHeight="1">
      <c r="A294" s="22"/>
      <c r="B294" s="21" t="s">
        <v>322</v>
      </c>
      <c r="C294" s="96"/>
      <c r="D294" s="24">
        <v>2</v>
      </c>
      <c r="E294" s="23" t="s">
        <v>8</v>
      </c>
      <c r="F294" s="24">
        <v>2</v>
      </c>
      <c r="G294" s="5" t="s">
        <v>17</v>
      </c>
      <c r="H294" s="57">
        <v>18</v>
      </c>
      <c r="I294" s="5" t="s">
        <v>18</v>
      </c>
      <c r="J294" s="8">
        <v>14</v>
      </c>
      <c r="K294" s="5" t="s">
        <v>19</v>
      </c>
      <c r="L294" s="8">
        <v>0.5</v>
      </c>
      <c r="M294" s="3" t="s">
        <v>9</v>
      </c>
      <c r="N294" s="103">
        <f>ROUND(D294*F294*(H294+J294)*L294,0)</f>
        <v>64</v>
      </c>
      <c r="O294" s="19"/>
      <c r="P294" s="20"/>
      <c r="S294" s="96"/>
    </row>
    <row r="295" spans="1:19" s="21" customFormat="1" ht="15.95" hidden="1" customHeight="1" thickBot="1">
      <c r="A295" s="22"/>
      <c r="B295" s="21" t="s">
        <v>323</v>
      </c>
      <c r="C295" s="96"/>
      <c r="D295" s="24">
        <v>1</v>
      </c>
      <c r="E295" s="23" t="s">
        <v>8</v>
      </c>
      <c r="F295" s="24">
        <v>2</v>
      </c>
      <c r="G295" s="5" t="s">
        <v>17</v>
      </c>
      <c r="H295" s="57">
        <v>36.75</v>
      </c>
      <c r="I295" s="5" t="s">
        <v>18</v>
      </c>
      <c r="J295" s="8">
        <v>6</v>
      </c>
      <c r="K295" s="5" t="s">
        <v>19</v>
      </c>
      <c r="L295" s="8">
        <v>0.5</v>
      </c>
      <c r="M295" s="3" t="s">
        <v>9</v>
      </c>
      <c r="N295" s="103">
        <f>ROUND(D295*F295*(H295+J295)*L295,0)</f>
        <v>43</v>
      </c>
      <c r="O295" s="19"/>
      <c r="P295" s="20"/>
      <c r="S295" s="96"/>
    </row>
    <row r="296" spans="1:19" s="21" customFormat="1" ht="15.95" hidden="1" customHeight="1" thickBot="1">
      <c r="A296" s="20"/>
      <c r="C296" s="39"/>
      <c r="D296" s="24"/>
      <c r="E296" s="48"/>
      <c r="F296" s="24"/>
      <c r="G296" s="20"/>
      <c r="H296" s="25"/>
      <c r="I296" s="38"/>
      <c r="J296" s="31"/>
      <c r="K296" s="38"/>
      <c r="L296" s="31" t="s">
        <v>10</v>
      </c>
      <c r="M296" s="20"/>
      <c r="N296" s="49">
        <f>SUM(N294:N295)</f>
        <v>107</v>
      </c>
      <c r="O296" s="34"/>
      <c r="P296" s="20"/>
      <c r="S296" s="39"/>
    </row>
    <row r="297" spans="1:19" s="21" customFormat="1" ht="15.95" customHeight="1">
      <c r="A297" s="22"/>
      <c r="B297" s="92"/>
      <c r="C297" s="41">
        <v>43</v>
      </c>
      <c r="D297" s="24" t="s">
        <v>41</v>
      </c>
      <c r="E297" s="41"/>
      <c r="F297" s="24"/>
      <c r="G297" s="92" t="s">
        <v>12</v>
      </c>
      <c r="H297" s="38">
        <v>186.04</v>
      </c>
      <c r="I297" s="38"/>
      <c r="J297" s="26"/>
      <c r="K297" s="38"/>
      <c r="L297" s="20" t="s">
        <v>65</v>
      </c>
      <c r="M297" s="20"/>
      <c r="N297" s="92"/>
      <c r="O297" s="35" t="s">
        <v>14</v>
      </c>
      <c r="P297" s="20">
        <f>(C297*H297)</f>
        <v>7999.7199999999993</v>
      </c>
      <c r="S297" s="41"/>
    </row>
    <row r="298" spans="1:19" s="21" customFormat="1" ht="80.25" customHeight="1">
      <c r="A298" s="18">
        <v>26</v>
      </c>
      <c r="B298" s="169" t="s">
        <v>70</v>
      </c>
      <c r="C298" s="169"/>
      <c r="D298" s="169"/>
      <c r="E298" s="169"/>
      <c r="F298" s="169"/>
      <c r="G298" s="169"/>
      <c r="H298" s="169"/>
      <c r="I298" s="169"/>
      <c r="J298" s="169"/>
      <c r="K298" s="169"/>
      <c r="L298" s="169"/>
      <c r="M298" s="169"/>
      <c r="N298" s="169"/>
      <c r="O298" s="106"/>
      <c r="P298" s="20"/>
    </row>
    <row r="299" spans="1:19" s="21" customFormat="1" ht="15.95" hidden="1" customHeight="1" thickBot="1">
      <c r="A299" s="22"/>
      <c r="B299" s="21" t="s">
        <v>22</v>
      </c>
      <c r="C299" s="96"/>
      <c r="D299" s="24">
        <v>1</v>
      </c>
      <c r="E299" s="23" t="s">
        <v>8</v>
      </c>
      <c r="F299" s="24">
        <v>1</v>
      </c>
      <c r="G299" s="24" t="s">
        <v>8</v>
      </c>
      <c r="H299" s="25">
        <v>36.75</v>
      </c>
      <c r="I299" s="24" t="s">
        <v>8</v>
      </c>
      <c r="J299" s="26">
        <v>6</v>
      </c>
      <c r="K299" s="24"/>
      <c r="L299" s="26"/>
      <c r="M299" s="21" t="s">
        <v>9</v>
      </c>
      <c r="N299" s="27">
        <f>ROUND(D299*F299*H299*J299,0)</f>
        <v>221</v>
      </c>
      <c r="O299" s="19"/>
      <c r="P299" s="20"/>
      <c r="S299" s="96"/>
    </row>
    <row r="300" spans="1:19" s="21" customFormat="1" ht="15.95" hidden="1" customHeight="1" thickBot="1">
      <c r="A300" s="20"/>
      <c r="C300" s="39"/>
      <c r="D300" s="24"/>
      <c r="E300" s="48"/>
      <c r="F300" s="24"/>
      <c r="G300" s="20"/>
      <c r="H300" s="25"/>
      <c r="I300" s="38"/>
      <c r="J300" s="31"/>
      <c r="K300" s="38"/>
      <c r="L300" s="31" t="s">
        <v>10</v>
      </c>
      <c r="M300" s="20"/>
      <c r="N300" s="49">
        <f>SUM(N299:N299)</f>
        <v>221</v>
      </c>
      <c r="O300" s="34"/>
      <c r="P300" s="20"/>
      <c r="S300" s="39"/>
    </row>
    <row r="301" spans="1:19" s="21" customFormat="1" ht="15.95" customHeight="1">
      <c r="A301" s="22"/>
      <c r="B301" s="92"/>
      <c r="C301" s="41">
        <f>N300</f>
        <v>221</v>
      </c>
      <c r="D301" s="24" t="s">
        <v>41</v>
      </c>
      <c r="E301" s="41"/>
      <c r="F301" s="24"/>
      <c r="G301" s="92" t="s">
        <v>12</v>
      </c>
      <c r="H301" s="38">
        <v>310.43</v>
      </c>
      <c r="I301" s="38"/>
      <c r="J301" s="26"/>
      <c r="K301" s="38"/>
      <c r="L301" s="20" t="s">
        <v>65</v>
      </c>
      <c r="M301" s="20"/>
      <c r="N301" s="92"/>
      <c r="O301" s="35" t="s">
        <v>14</v>
      </c>
      <c r="P301" s="20">
        <f>(C301*H301)</f>
        <v>68605.03</v>
      </c>
      <c r="S301" s="41"/>
    </row>
    <row r="302" spans="1:19" s="21" customFormat="1" ht="48" customHeight="1">
      <c r="A302" s="110" t="s">
        <v>324</v>
      </c>
      <c r="B302" s="190" t="s">
        <v>325</v>
      </c>
      <c r="C302" s="190"/>
      <c r="D302" s="190"/>
      <c r="E302" s="190"/>
      <c r="F302" s="190"/>
      <c r="G302" s="190"/>
      <c r="H302" s="190"/>
      <c r="I302" s="190"/>
      <c r="J302" s="190"/>
      <c r="K302" s="190"/>
      <c r="L302" s="190"/>
      <c r="M302" s="190"/>
      <c r="N302" s="190"/>
      <c r="O302" s="106"/>
      <c r="P302" s="20"/>
    </row>
    <row r="303" spans="1:19" s="21" customFormat="1" ht="15.95" hidden="1" customHeight="1" thickBot="1">
      <c r="A303" s="22"/>
      <c r="B303" s="21" t="s">
        <v>248</v>
      </c>
      <c r="C303" s="96"/>
      <c r="D303" s="24">
        <v>1</v>
      </c>
      <c r="E303" s="23" t="s">
        <v>8</v>
      </c>
      <c r="F303" s="24">
        <v>1</v>
      </c>
      <c r="G303" s="24" t="s">
        <v>8</v>
      </c>
      <c r="H303" s="25">
        <v>12</v>
      </c>
      <c r="I303" s="24" t="s">
        <v>8</v>
      </c>
      <c r="J303" s="26">
        <v>25</v>
      </c>
      <c r="K303" s="24"/>
      <c r="L303" s="26"/>
      <c r="M303" s="21" t="s">
        <v>9</v>
      </c>
      <c r="N303" s="27">
        <f>ROUND(D303*F303*H303*J303,0)</f>
        <v>300</v>
      </c>
      <c r="O303" s="19"/>
      <c r="P303" s="20"/>
      <c r="S303" s="96"/>
    </row>
    <row r="304" spans="1:19" s="21" customFormat="1" ht="15.95" hidden="1" customHeight="1" thickBot="1">
      <c r="A304" s="20"/>
      <c r="C304" s="39"/>
      <c r="D304" s="24"/>
      <c r="E304" s="48"/>
      <c r="F304" s="24"/>
      <c r="G304" s="20"/>
      <c r="H304" s="25"/>
      <c r="I304" s="38"/>
      <c r="J304" s="31"/>
      <c r="K304" s="38"/>
      <c r="L304" s="31" t="s">
        <v>10</v>
      </c>
      <c r="M304" s="20"/>
      <c r="N304" s="49">
        <f>SUM(N303:N303)</f>
        <v>300</v>
      </c>
      <c r="O304" s="34"/>
      <c r="P304" s="20"/>
      <c r="S304" s="39"/>
    </row>
    <row r="305" spans="1:19" s="21" customFormat="1" ht="15.95" customHeight="1">
      <c r="A305" s="22"/>
      <c r="B305" s="92"/>
      <c r="C305" s="41">
        <f>N304</f>
        <v>300</v>
      </c>
      <c r="D305" s="24" t="s">
        <v>41</v>
      </c>
      <c r="E305" s="41"/>
      <c r="F305" s="24"/>
      <c r="G305" s="92" t="s">
        <v>12</v>
      </c>
      <c r="H305" s="38">
        <v>223.97</v>
      </c>
      <c r="I305" s="38"/>
      <c r="J305" s="26"/>
      <c r="K305" s="38"/>
      <c r="L305" s="20" t="s">
        <v>65</v>
      </c>
      <c r="M305" s="20"/>
      <c r="N305" s="92"/>
      <c r="O305" s="35" t="s">
        <v>14</v>
      </c>
      <c r="P305" s="20">
        <f>(C305*H305)</f>
        <v>67191</v>
      </c>
      <c r="S305" s="41"/>
    </row>
    <row r="306" spans="1:19" s="21" customFormat="1" ht="67.5" customHeight="1">
      <c r="A306" s="18">
        <v>28</v>
      </c>
      <c r="B306" s="197" t="s">
        <v>139</v>
      </c>
      <c r="C306" s="197"/>
      <c r="D306" s="197"/>
      <c r="E306" s="197"/>
      <c r="F306" s="197"/>
      <c r="G306" s="197"/>
      <c r="H306" s="197"/>
      <c r="I306" s="197"/>
      <c r="J306" s="197"/>
      <c r="K306" s="197"/>
      <c r="L306" s="197"/>
      <c r="M306" s="197"/>
      <c r="N306" s="197"/>
      <c r="O306" s="116"/>
      <c r="P306" s="20"/>
    </row>
    <row r="307" spans="1:19" s="21" customFormat="1" ht="15.95" hidden="1" customHeight="1">
      <c r="A307" s="22"/>
      <c r="B307" s="108" t="s">
        <v>233</v>
      </c>
      <c r="C307" s="96"/>
      <c r="D307" s="24">
        <v>1</v>
      </c>
      <c r="E307" s="23" t="s">
        <v>8</v>
      </c>
      <c r="F307" s="24">
        <v>6</v>
      </c>
      <c r="G307" s="24" t="s">
        <v>8</v>
      </c>
      <c r="H307" s="25">
        <v>0.67</v>
      </c>
      <c r="I307" s="24" t="s">
        <v>8</v>
      </c>
      <c r="J307" s="26">
        <v>12</v>
      </c>
      <c r="K307" s="24"/>
      <c r="L307" s="26"/>
      <c r="M307" s="21" t="s">
        <v>9</v>
      </c>
      <c r="N307" s="27">
        <f>ROUND(D307*F307*H307*J307,0)</f>
        <v>48</v>
      </c>
      <c r="O307" s="19"/>
      <c r="P307" s="20"/>
      <c r="S307" s="96"/>
    </row>
    <row r="308" spans="1:19" s="21" customFormat="1" ht="15.95" hidden="1" customHeight="1">
      <c r="A308" s="22"/>
      <c r="B308" s="108" t="s">
        <v>110</v>
      </c>
      <c r="C308" s="96"/>
      <c r="D308" s="24">
        <v>1</v>
      </c>
      <c r="E308" s="23" t="s">
        <v>8</v>
      </c>
      <c r="F308" s="24">
        <v>2</v>
      </c>
      <c r="G308" s="24" t="s">
        <v>8</v>
      </c>
      <c r="H308" s="25">
        <v>1.33</v>
      </c>
      <c r="I308" s="24" t="s">
        <v>8</v>
      </c>
      <c r="J308" s="26">
        <v>10</v>
      </c>
      <c r="K308" s="24"/>
      <c r="L308" s="26"/>
      <c r="M308" s="21" t="s">
        <v>9</v>
      </c>
      <c r="N308" s="27">
        <f>ROUND(D308*F308*H308*J308,0)</f>
        <v>27</v>
      </c>
      <c r="O308" s="19"/>
      <c r="P308" s="20"/>
      <c r="S308" s="96"/>
    </row>
    <row r="309" spans="1:19" s="21" customFormat="1" ht="15.95" hidden="1" customHeight="1">
      <c r="A309" s="22"/>
      <c r="C309" s="23"/>
      <c r="D309" s="30"/>
      <c r="E309" s="23"/>
      <c r="F309" s="24"/>
      <c r="G309" s="24"/>
      <c r="H309" s="25"/>
      <c r="I309" s="24"/>
      <c r="J309" s="26"/>
      <c r="K309" s="24"/>
      <c r="L309" s="31" t="s">
        <v>10</v>
      </c>
      <c r="M309" s="32"/>
      <c r="N309" s="33">
        <f>SUM(N307:N308)</f>
        <v>75</v>
      </c>
      <c r="O309" s="34"/>
      <c r="P309" s="28"/>
      <c r="S309" s="23"/>
    </row>
    <row r="310" spans="1:19" s="21" customFormat="1" ht="15.95" customHeight="1">
      <c r="A310" s="22"/>
      <c r="C310" s="41">
        <f>N309</f>
        <v>75</v>
      </c>
      <c r="D310" s="119"/>
      <c r="E310" s="41"/>
      <c r="F310" s="36" t="s">
        <v>41</v>
      </c>
      <c r="G310" s="37" t="s">
        <v>12</v>
      </c>
      <c r="H310" s="172">
        <v>34520.31</v>
      </c>
      <c r="I310" s="172"/>
      <c r="J310" s="172"/>
      <c r="K310" s="38"/>
      <c r="L310" s="174" t="s">
        <v>68</v>
      </c>
      <c r="M310" s="174"/>
      <c r="N310" s="39"/>
      <c r="O310" s="40" t="s">
        <v>14</v>
      </c>
      <c r="P310" s="20">
        <f>ROUND(C310*H310/100,0)</f>
        <v>25890</v>
      </c>
      <c r="S310" s="41"/>
    </row>
    <row r="311" spans="1:19" s="21" customFormat="1" ht="54.75" customHeight="1">
      <c r="A311" s="18">
        <v>29</v>
      </c>
      <c r="B311" s="177" t="s">
        <v>193</v>
      </c>
      <c r="C311" s="177"/>
      <c r="D311" s="177"/>
      <c r="E311" s="177"/>
      <c r="F311" s="177"/>
      <c r="G311" s="177"/>
      <c r="H311" s="177"/>
      <c r="I311" s="177"/>
      <c r="J311" s="177"/>
      <c r="K311" s="177"/>
      <c r="L311" s="177"/>
      <c r="M311" s="177"/>
      <c r="N311" s="177"/>
      <c r="O311" s="177"/>
      <c r="P311" s="20"/>
    </row>
    <row r="312" spans="1:19" s="21" customFormat="1" ht="15.95" hidden="1" customHeight="1">
      <c r="A312" s="22"/>
      <c r="B312" s="108" t="s">
        <v>110</v>
      </c>
      <c r="C312" s="96"/>
      <c r="D312" s="24">
        <v>1</v>
      </c>
      <c r="E312" s="23" t="s">
        <v>8</v>
      </c>
      <c r="F312" s="24">
        <v>1</v>
      </c>
      <c r="G312" s="24" t="s">
        <v>8</v>
      </c>
      <c r="H312" s="25">
        <v>4</v>
      </c>
      <c r="I312" s="24" t="s">
        <v>8</v>
      </c>
      <c r="J312" s="26">
        <v>4</v>
      </c>
      <c r="K312" s="21" t="s">
        <v>9</v>
      </c>
      <c r="L312" s="27">
        <f>ROUND(D312*F312*H312*J312,0)</f>
        <v>16</v>
      </c>
      <c r="O312" s="19"/>
      <c r="P312" s="20"/>
      <c r="S312" s="96"/>
    </row>
    <row r="313" spans="1:19" s="21" customFormat="1" ht="15.95" hidden="1" customHeight="1" thickBot="1">
      <c r="A313" s="22"/>
      <c r="B313" s="108" t="s">
        <v>110</v>
      </c>
      <c r="C313" s="96"/>
      <c r="D313" s="24">
        <v>16</v>
      </c>
      <c r="E313" s="23" t="s">
        <v>8</v>
      </c>
      <c r="F313" s="24">
        <v>4</v>
      </c>
      <c r="G313" s="24"/>
      <c r="H313" s="25"/>
      <c r="I313" s="24"/>
      <c r="J313" s="26"/>
      <c r="K313" s="24"/>
      <c r="L313" s="26"/>
      <c r="M313" s="21" t="s">
        <v>9</v>
      </c>
      <c r="N313" s="27">
        <f>ROUND(D313*F313,0)</f>
        <v>64</v>
      </c>
      <c r="O313" s="19"/>
      <c r="P313" s="20"/>
      <c r="S313" s="96"/>
    </row>
    <row r="314" spans="1:19" s="21" customFormat="1" ht="15.95" hidden="1" customHeight="1" thickBot="1">
      <c r="A314" s="22"/>
      <c r="C314" s="23"/>
      <c r="D314" s="30"/>
      <c r="E314" s="23"/>
      <c r="F314" s="24"/>
      <c r="G314" s="24"/>
      <c r="H314" s="25"/>
      <c r="I314" s="24"/>
      <c r="J314" s="26"/>
      <c r="K314" s="24"/>
      <c r="L314" s="31" t="s">
        <v>10</v>
      </c>
      <c r="M314" s="32"/>
      <c r="N314" s="49">
        <f>SUM(N313:N313)</f>
        <v>64</v>
      </c>
      <c r="O314" s="34"/>
      <c r="P314" s="28"/>
      <c r="S314" s="23"/>
    </row>
    <row r="315" spans="1:19" s="21" customFormat="1" ht="15.95" customHeight="1">
      <c r="A315" s="22"/>
      <c r="C315" s="173">
        <f>N314</f>
        <v>64</v>
      </c>
      <c r="D315" s="170"/>
      <c r="E315" s="173"/>
      <c r="F315" s="36" t="s">
        <v>134</v>
      </c>
      <c r="G315" s="37" t="s">
        <v>12</v>
      </c>
      <c r="H315" s="172">
        <v>222</v>
      </c>
      <c r="I315" s="172"/>
      <c r="J315" s="172"/>
      <c r="K315" s="38"/>
      <c r="L315" s="174" t="s">
        <v>104</v>
      </c>
      <c r="M315" s="174"/>
      <c r="N315" s="39"/>
      <c r="O315" s="40" t="s">
        <v>14</v>
      </c>
      <c r="P315" s="20">
        <f>ROUND(C315*H315,0)</f>
        <v>14208</v>
      </c>
      <c r="S315" s="41"/>
    </row>
    <row r="316" spans="1:19" s="92" customFormat="1" ht="33" customHeight="1">
      <c r="A316" s="18">
        <v>30</v>
      </c>
      <c r="B316" s="177" t="s">
        <v>128</v>
      </c>
      <c r="C316" s="177"/>
      <c r="D316" s="177"/>
      <c r="E316" s="177"/>
      <c r="F316" s="177"/>
      <c r="G316" s="177"/>
      <c r="H316" s="177"/>
      <c r="I316" s="177"/>
      <c r="J316" s="177"/>
      <c r="K316" s="177"/>
      <c r="L316" s="177"/>
      <c r="M316" s="177"/>
      <c r="N316" s="177"/>
      <c r="O316" s="35"/>
      <c r="P316" s="20"/>
      <c r="Q316" s="120"/>
    </row>
    <row r="317" spans="1:19" s="92" customFormat="1" ht="15.95" customHeight="1">
      <c r="A317" s="22"/>
      <c r="B317" s="96" t="s">
        <v>129</v>
      </c>
      <c r="C317" s="96"/>
      <c r="D317" s="96"/>
      <c r="E317" s="96"/>
      <c r="F317" s="96"/>
      <c r="G317" s="96"/>
      <c r="H317" s="96"/>
      <c r="I317" s="96"/>
      <c r="J317" s="96"/>
      <c r="K317" s="96"/>
      <c r="L317" s="96"/>
      <c r="M317" s="96"/>
      <c r="N317" s="96"/>
      <c r="O317" s="35"/>
      <c r="P317" s="20"/>
      <c r="Q317" s="120"/>
      <c r="S317" s="96"/>
    </row>
    <row r="318" spans="1:19" s="21" customFormat="1" ht="15.95" hidden="1" customHeight="1">
      <c r="A318" s="22"/>
      <c r="B318" s="108" t="s">
        <v>67</v>
      </c>
      <c r="C318" s="96"/>
      <c r="D318" s="24">
        <v>1</v>
      </c>
      <c r="E318" s="23" t="s">
        <v>8</v>
      </c>
      <c r="F318" s="24">
        <v>1</v>
      </c>
      <c r="G318" s="24" t="s">
        <v>8</v>
      </c>
      <c r="H318" s="25">
        <v>41.25</v>
      </c>
      <c r="I318" s="24" t="s">
        <v>8</v>
      </c>
      <c r="J318" s="26">
        <v>25.25</v>
      </c>
      <c r="K318" s="24"/>
      <c r="L318" s="26"/>
      <c r="M318" s="21" t="s">
        <v>9</v>
      </c>
      <c r="N318" s="27">
        <f>ROUND(D318*F318*H318*J318,0)</f>
        <v>1042</v>
      </c>
      <c r="O318" s="19"/>
      <c r="P318" s="28"/>
      <c r="S318" s="96"/>
    </row>
    <row r="319" spans="1:19" s="21" customFormat="1" ht="15.95" hidden="1" customHeight="1">
      <c r="A319" s="22"/>
      <c r="C319" s="23"/>
      <c r="D319" s="30"/>
      <c r="E319" s="23"/>
      <c r="F319" s="24"/>
      <c r="G319" s="24"/>
      <c r="H319" s="25"/>
      <c r="I319" s="24"/>
      <c r="J319" s="26"/>
      <c r="K319" s="24"/>
      <c r="L319" s="31" t="s">
        <v>10</v>
      </c>
      <c r="M319" s="32"/>
      <c r="N319" s="33">
        <f>SUM(N318:N318)</f>
        <v>1042</v>
      </c>
      <c r="O319" s="34"/>
      <c r="P319" s="28"/>
      <c r="S319" s="23"/>
    </row>
    <row r="320" spans="1:19" s="21" customFormat="1" ht="15.95" hidden="1" customHeight="1">
      <c r="A320" s="22"/>
      <c r="B320" s="91" t="s">
        <v>29</v>
      </c>
      <c r="C320" s="23"/>
      <c r="D320" s="24"/>
      <c r="E320" s="35"/>
      <c r="F320" s="24"/>
      <c r="G320" s="20"/>
      <c r="H320" s="25"/>
      <c r="I320" s="38"/>
      <c r="J320" s="26"/>
      <c r="K320" s="20"/>
      <c r="L320" s="26"/>
      <c r="M320" s="92"/>
      <c r="N320" s="92"/>
      <c r="O320" s="35"/>
      <c r="P320" s="20"/>
      <c r="Q320" s="92"/>
      <c r="S320" s="23"/>
    </row>
    <row r="321" spans="1:24" s="21" customFormat="1" ht="15.95" hidden="1" customHeight="1" thickBot="1">
      <c r="A321" s="22"/>
      <c r="B321" s="21" t="s">
        <v>111</v>
      </c>
      <c r="C321" s="23"/>
      <c r="D321" s="24">
        <v>1</v>
      </c>
      <c r="E321" s="23" t="s">
        <v>8</v>
      </c>
      <c r="F321" s="24">
        <v>1</v>
      </c>
      <c r="G321" s="24" t="s">
        <v>8</v>
      </c>
      <c r="H321" s="25">
        <v>13.5</v>
      </c>
      <c r="I321" s="24" t="s">
        <v>8</v>
      </c>
      <c r="J321" s="26">
        <v>7.5</v>
      </c>
      <c r="K321" s="24" t="s">
        <v>8</v>
      </c>
      <c r="L321" s="26"/>
      <c r="M321" s="21" t="s">
        <v>9</v>
      </c>
      <c r="N321" s="27">
        <f>ROUND(D321*F321*H321*J321,0)</f>
        <v>101</v>
      </c>
      <c r="O321" s="34"/>
      <c r="P321" s="28"/>
      <c r="S321" s="23"/>
    </row>
    <row r="322" spans="1:24" s="21" customFormat="1" ht="15.95" hidden="1" customHeight="1" thickBot="1">
      <c r="A322" s="22"/>
      <c r="B322" s="24"/>
      <c r="D322" s="24"/>
      <c r="E322" s="35"/>
      <c r="F322" s="24"/>
      <c r="G322" s="20"/>
      <c r="H322" s="25"/>
      <c r="I322" s="38"/>
      <c r="J322" s="26"/>
      <c r="K322" s="20"/>
      <c r="L322" s="31" t="s">
        <v>10</v>
      </c>
      <c r="M322" s="21" t="s">
        <v>9</v>
      </c>
      <c r="N322" s="49">
        <f>SUM(N320:N321)</f>
        <v>101</v>
      </c>
      <c r="O322" s="35"/>
      <c r="P322" s="92"/>
      <c r="Q322" s="92"/>
    </row>
    <row r="323" spans="1:24" s="21" customFormat="1" ht="15.95" hidden="1" customHeight="1">
      <c r="A323" s="22"/>
      <c r="B323" s="91" t="s">
        <v>37</v>
      </c>
      <c r="C323" s="23"/>
      <c r="D323" s="24"/>
      <c r="E323" s="35"/>
      <c r="F323" s="24"/>
      <c r="G323" s="20"/>
      <c r="H323" s="25"/>
      <c r="I323" s="38"/>
      <c r="J323" s="26"/>
      <c r="K323" s="38"/>
      <c r="L323" s="20"/>
      <c r="M323" s="20"/>
      <c r="N323" s="92"/>
      <c r="O323" s="93"/>
      <c r="P323" s="92"/>
      <c r="Q323" s="92"/>
      <c r="S323" s="23"/>
    </row>
    <row r="324" spans="1:24" s="21" customFormat="1" ht="15.95" hidden="1" customHeight="1">
      <c r="A324" s="22"/>
      <c r="C324" s="91"/>
      <c r="D324" s="176">
        <f>N319</f>
        <v>1042</v>
      </c>
      <c r="E324" s="176"/>
      <c r="F324" s="176"/>
      <c r="G324" s="20" t="s">
        <v>38</v>
      </c>
      <c r="H324" s="94">
        <f>N322</f>
        <v>101</v>
      </c>
      <c r="I324" s="31" t="s">
        <v>9</v>
      </c>
      <c r="J324" s="156">
        <f>D324-H324</f>
        <v>941</v>
      </c>
      <c r="K324" s="156"/>
      <c r="L324" s="32" t="s">
        <v>39</v>
      </c>
      <c r="M324" s="20"/>
      <c r="N324" s="47"/>
      <c r="O324" s="35"/>
      <c r="P324" s="92"/>
      <c r="Q324" s="92"/>
      <c r="S324" s="91"/>
    </row>
    <row r="325" spans="1:24" s="21" customFormat="1" ht="15.95" customHeight="1">
      <c r="A325" s="22"/>
      <c r="C325" s="109">
        <f>J324</f>
        <v>941</v>
      </c>
      <c r="D325" s="170" t="s">
        <v>41</v>
      </c>
      <c r="E325" s="170"/>
      <c r="F325" s="24"/>
      <c r="G325" s="37" t="s">
        <v>12</v>
      </c>
      <c r="H325" s="172">
        <v>3275.5</v>
      </c>
      <c r="I325" s="172"/>
      <c r="J325" s="172"/>
      <c r="K325" s="172"/>
      <c r="L325" s="20" t="s">
        <v>76</v>
      </c>
      <c r="M325" s="20"/>
      <c r="N325" s="39"/>
      <c r="O325" s="35" t="s">
        <v>14</v>
      </c>
      <c r="P325" s="20">
        <f>ROUND(C325*H325/100,0)</f>
        <v>30822</v>
      </c>
      <c r="Q325" s="92"/>
      <c r="R325" s="92"/>
      <c r="S325" s="109"/>
      <c r="T325" s="92"/>
      <c r="U325" s="92"/>
      <c r="V325" s="92"/>
      <c r="W325" s="92"/>
      <c r="X325" s="92"/>
    </row>
    <row r="326" spans="1:24" s="92" customFormat="1" ht="15.95" customHeight="1">
      <c r="A326" s="22"/>
      <c r="B326" s="96" t="s">
        <v>189</v>
      </c>
      <c r="C326" s="96"/>
      <c r="D326" s="96"/>
      <c r="E326" s="96"/>
      <c r="F326" s="96"/>
      <c r="G326" s="96"/>
      <c r="H326" s="96"/>
      <c r="I326" s="96"/>
      <c r="J326" s="96"/>
      <c r="K326" s="96"/>
      <c r="L326" s="96"/>
      <c r="M326" s="96"/>
      <c r="N326" s="96"/>
      <c r="O326" s="35"/>
      <c r="P326" s="20"/>
      <c r="Q326" s="120"/>
      <c r="S326" s="96"/>
    </row>
    <row r="327" spans="1:24" s="21" customFormat="1" ht="15.95" hidden="1" customHeight="1">
      <c r="A327" s="22"/>
      <c r="B327" s="108" t="s">
        <v>326</v>
      </c>
      <c r="C327" s="96"/>
      <c r="D327" s="24">
        <v>1</v>
      </c>
      <c r="E327" s="23" t="s">
        <v>8</v>
      </c>
      <c r="F327" s="24">
        <v>1</v>
      </c>
      <c r="G327" s="24" t="s">
        <v>8</v>
      </c>
      <c r="H327" s="25">
        <v>16.5</v>
      </c>
      <c r="I327" s="24" t="s">
        <v>8</v>
      </c>
      <c r="J327" s="26">
        <v>10.5</v>
      </c>
      <c r="K327" s="24"/>
      <c r="L327" s="26"/>
      <c r="M327" s="21" t="s">
        <v>9</v>
      </c>
      <c r="N327" s="27">
        <f>ROUND(D327*F327*H327*J327,0)</f>
        <v>173</v>
      </c>
      <c r="O327" s="19"/>
      <c r="P327" s="28"/>
      <c r="S327" s="96"/>
    </row>
    <row r="328" spans="1:24" s="21" customFormat="1" ht="15.95" hidden="1" customHeight="1">
      <c r="A328" s="22"/>
      <c r="C328" s="23"/>
      <c r="D328" s="30"/>
      <c r="E328" s="23"/>
      <c r="F328" s="24"/>
      <c r="G328" s="24"/>
      <c r="H328" s="25"/>
      <c r="I328" s="24"/>
      <c r="J328" s="26"/>
      <c r="K328" s="24"/>
      <c r="L328" s="31" t="s">
        <v>10</v>
      </c>
      <c r="M328" s="32"/>
      <c r="N328" s="33">
        <f>SUM(N327:N327)</f>
        <v>173</v>
      </c>
      <c r="O328" s="34"/>
      <c r="P328" s="28"/>
      <c r="S328" s="23"/>
    </row>
    <row r="329" spans="1:24" s="21" customFormat="1" ht="15.95" customHeight="1">
      <c r="A329" s="22"/>
      <c r="C329" s="109">
        <f>N328</f>
        <v>173</v>
      </c>
      <c r="D329" s="170" t="s">
        <v>41</v>
      </c>
      <c r="E329" s="170"/>
      <c r="F329" s="24"/>
      <c r="G329" s="37" t="s">
        <v>12</v>
      </c>
      <c r="H329" s="172">
        <v>2548.29</v>
      </c>
      <c r="I329" s="172"/>
      <c r="J329" s="172"/>
      <c r="K329" s="172"/>
      <c r="L329" s="20" t="s">
        <v>76</v>
      </c>
      <c r="M329" s="20"/>
      <c r="N329" s="39"/>
      <c r="O329" s="35" t="s">
        <v>14</v>
      </c>
      <c r="P329" s="20">
        <f>ROUND(C329*H329/100,0)</f>
        <v>4409</v>
      </c>
      <c r="Q329" s="92"/>
      <c r="R329" s="92"/>
      <c r="S329" s="109"/>
      <c r="T329" s="92"/>
      <c r="U329" s="92"/>
      <c r="V329" s="92"/>
      <c r="W329" s="92"/>
      <c r="X329" s="92"/>
    </row>
    <row r="330" spans="1:24" s="21" customFormat="1" ht="40.5" customHeight="1">
      <c r="A330" s="110" t="s">
        <v>327</v>
      </c>
      <c r="B330" s="190" t="s">
        <v>150</v>
      </c>
      <c r="C330" s="190"/>
      <c r="D330" s="190"/>
      <c r="E330" s="190"/>
      <c r="F330" s="190"/>
      <c r="G330" s="190"/>
      <c r="H330" s="190"/>
      <c r="I330" s="190"/>
      <c r="J330" s="190"/>
      <c r="K330" s="190"/>
      <c r="L330" s="190"/>
      <c r="M330" s="190"/>
      <c r="N330" s="190"/>
      <c r="O330" s="106"/>
      <c r="P330" s="20"/>
    </row>
    <row r="331" spans="1:24" s="21" customFormat="1" ht="15.95" hidden="1" customHeight="1">
      <c r="A331" s="22"/>
      <c r="B331" s="21" t="s">
        <v>328</v>
      </c>
      <c r="C331" s="96"/>
      <c r="D331" s="24">
        <v>1</v>
      </c>
      <c r="E331" s="23" t="s">
        <v>8</v>
      </c>
      <c r="F331" s="24">
        <v>3</v>
      </c>
      <c r="G331" s="24" t="s">
        <v>8</v>
      </c>
      <c r="H331" s="25">
        <v>38.630000000000003</v>
      </c>
      <c r="I331" s="24" t="s">
        <v>8</v>
      </c>
      <c r="J331" s="26">
        <v>1.1299999999999999</v>
      </c>
      <c r="K331" s="24"/>
      <c r="L331" s="26"/>
      <c r="M331" s="21" t="s">
        <v>9</v>
      </c>
      <c r="N331" s="27">
        <f>ROUND(D331*F331*H331*J331,0)</f>
        <v>131</v>
      </c>
      <c r="O331" s="19"/>
      <c r="P331" s="20"/>
      <c r="S331" s="96"/>
    </row>
    <row r="332" spans="1:24" s="21" customFormat="1" ht="15.95" hidden="1" customHeight="1">
      <c r="A332" s="22"/>
      <c r="B332" s="21" t="s">
        <v>329</v>
      </c>
      <c r="C332" s="96"/>
      <c r="D332" s="24">
        <v>1</v>
      </c>
      <c r="E332" s="23" t="s">
        <v>8</v>
      </c>
      <c r="F332" s="24">
        <v>3</v>
      </c>
      <c r="G332" s="24" t="s">
        <v>8</v>
      </c>
      <c r="H332" s="25">
        <v>13.63</v>
      </c>
      <c r="I332" s="24" t="s">
        <v>8</v>
      </c>
      <c r="J332" s="26">
        <v>1.1299999999999999</v>
      </c>
      <c r="K332" s="24"/>
      <c r="L332" s="26"/>
      <c r="M332" s="21" t="s">
        <v>9</v>
      </c>
      <c r="N332" s="27">
        <f>ROUND(D332*F332*H332*J332,0)</f>
        <v>46</v>
      </c>
      <c r="O332" s="19"/>
      <c r="P332" s="20"/>
      <c r="S332" s="96"/>
    </row>
    <row r="333" spans="1:24" s="21" customFormat="1" ht="15.95" hidden="1" customHeight="1" thickBot="1">
      <c r="A333" s="22"/>
      <c r="B333" s="21" t="s">
        <v>330</v>
      </c>
      <c r="C333" s="96"/>
      <c r="D333" s="24">
        <v>1</v>
      </c>
      <c r="E333" s="23" t="s">
        <v>8</v>
      </c>
      <c r="F333" s="24">
        <v>2</v>
      </c>
      <c r="G333" s="24" t="s">
        <v>8</v>
      </c>
      <c r="H333" s="25">
        <v>5.63</v>
      </c>
      <c r="I333" s="24" t="s">
        <v>8</v>
      </c>
      <c r="J333" s="26">
        <v>1.1299999999999999</v>
      </c>
      <c r="K333" s="24"/>
      <c r="L333" s="26"/>
      <c r="M333" s="21" t="s">
        <v>9</v>
      </c>
      <c r="N333" s="27">
        <f>ROUND(D333*F333*H333*J333,0)</f>
        <v>13</v>
      </c>
      <c r="O333" s="19"/>
      <c r="P333" s="20"/>
      <c r="S333" s="96"/>
    </row>
    <row r="334" spans="1:24" s="21" customFormat="1" ht="15.95" hidden="1" customHeight="1" thickBot="1">
      <c r="A334" s="20"/>
      <c r="C334" s="39"/>
      <c r="D334" s="24"/>
      <c r="E334" s="48"/>
      <c r="F334" s="24"/>
      <c r="G334" s="20"/>
      <c r="H334" s="25"/>
      <c r="I334" s="38"/>
      <c r="J334" s="31"/>
      <c r="K334" s="38"/>
      <c r="L334" s="31" t="s">
        <v>10</v>
      </c>
      <c r="M334" s="20"/>
      <c r="N334" s="49">
        <f>SUM(N331:N333)</f>
        <v>190</v>
      </c>
      <c r="O334" s="34"/>
      <c r="P334" s="20"/>
      <c r="S334" s="39"/>
    </row>
    <row r="335" spans="1:24" s="21" customFormat="1" ht="15.95" customHeight="1">
      <c r="A335" s="22"/>
      <c r="B335" s="92"/>
      <c r="C335" s="41">
        <f>N334</f>
        <v>190</v>
      </c>
      <c r="D335" s="24" t="s">
        <v>41</v>
      </c>
      <c r="E335" s="41"/>
      <c r="F335" s="24"/>
      <c r="G335" s="92" t="s">
        <v>12</v>
      </c>
      <c r="H335" s="38">
        <v>10.7</v>
      </c>
      <c r="I335" s="38"/>
      <c r="J335" s="26"/>
      <c r="K335" s="38"/>
      <c r="L335" s="20" t="s">
        <v>65</v>
      </c>
      <c r="M335" s="20"/>
      <c r="N335" s="92"/>
      <c r="O335" s="35" t="s">
        <v>14</v>
      </c>
      <c r="P335" s="20">
        <f>(C335*H335)</f>
        <v>2032.9999999999998</v>
      </c>
      <c r="S335" s="41"/>
    </row>
    <row r="336" spans="1:24" s="21" customFormat="1" ht="15.95" customHeight="1">
      <c r="A336" s="42" t="s">
        <v>331</v>
      </c>
      <c r="B336" s="169" t="s">
        <v>147</v>
      </c>
      <c r="C336" s="169"/>
      <c r="D336" s="169"/>
      <c r="E336" s="169"/>
      <c r="F336" s="169"/>
      <c r="G336" s="169"/>
      <c r="H336" s="169"/>
      <c r="I336" s="169"/>
      <c r="J336" s="169"/>
      <c r="K336" s="169"/>
      <c r="L336" s="169"/>
      <c r="M336" s="169"/>
      <c r="N336" s="169"/>
      <c r="O336" s="106"/>
      <c r="P336" s="20"/>
    </row>
    <row r="337" spans="1:24" s="21" customFormat="1" ht="15.95" hidden="1" customHeight="1">
      <c r="A337" s="22"/>
      <c r="B337" s="21" t="s">
        <v>328</v>
      </c>
      <c r="C337" s="96"/>
      <c r="D337" s="24">
        <v>1</v>
      </c>
      <c r="E337" s="23" t="s">
        <v>8</v>
      </c>
      <c r="F337" s="24">
        <v>3</v>
      </c>
      <c r="G337" s="24" t="s">
        <v>8</v>
      </c>
      <c r="H337" s="25">
        <v>38.630000000000003</v>
      </c>
      <c r="I337" s="24" t="s">
        <v>8</v>
      </c>
      <c r="J337" s="26">
        <v>1.1299999999999999</v>
      </c>
      <c r="K337" s="24"/>
      <c r="L337" s="26"/>
      <c r="M337" s="21" t="s">
        <v>9</v>
      </c>
      <c r="N337" s="27">
        <f>ROUND(D337*F337*H337*J337,0)</f>
        <v>131</v>
      </c>
      <c r="O337" s="19"/>
      <c r="P337" s="20"/>
      <c r="S337" s="96"/>
    </row>
    <row r="338" spans="1:24" s="21" customFormat="1" ht="15.95" hidden="1" customHeight="1">
      <c r="A338" s="22"/>
      <c r="B338" s="21" t="s">
        <v>329</v>
      </c>
      <c r="C338" s="96"/>
      <c r="D338" s="24">
        <v>1</v>
      </c>
      <c r="E338" s="23" t="s">
        <v>8</v>
      </c>
      <c r="F338" s="24">
        <v>3</v>
      </c>
      <c r="G338" s="24" t="s">
        <v>8</v>
      </c>
      <c r="H338" s="25">
        <v>13.63</v>
      </c>
      <c r="I338" s="24" t="s">
        <v>8</v>
      </c>
      <c r="J338" s="26">
        <v>1.1299999999999999</v>
      </c>
      <c r="K338" s="24"/>
      <c r="L338" s="26"/>
      <c r="M338" s="21" t="s">
        <v>9</v>
      </c>
      <c r="N338" s="27">
        <f>ROUND(D338*F338*H338*J338,0)</f>
        <v>46</v>
      </c>
      <c r="O338" s="19"/>
      <c r="P338" s="20"/>
      <c r="S338" s="96"/>
    </row>
    <row r="339" spans="1:24" s="21" customFormat="1" ht="15.95" hidden="1" customHeight="1" thickBot="1">
      <c r="A339" s="22"/>
      <c r="B339" s="21" t="s">
        <v>330</v>
      </c>
      <c r="C339" s="96"/>
      <c r="D339" s="24">
        <v>1</v>
      </c>
      <c r="E339" s="23" t="s">
        <v>8</v>
      </c>
      <c r="F339" s="24">
        <v>2</v>
      </c>
      <c r="G339" s="24" t="s">
        <v>8</v>
      </c>
      <c r="H339" s="25">
        <v>5.63</v>
      </c>
      <c r="I339" s="24" t="s">
        <v>8</v>
      </c>
      <c r="J339" s="26">
        <v>1.1299999999999999</v>
      </c>
      <c r="K339" s="24"/>
      <c r="L339" s="26"/>
      <c r="M339" s="21" t="s">
        <v>9</v>
      </c>
      <c r="N339" s="27">
        <f>ROUND(D339*F339*H339*J339,0)</f>
        <v>13</v>
      </c>
      <c r="O339" s="19"/>
      <c r="P339" s="20"/>
      <c r="S339" s="96"/>
    </row>
    <row r="340" spans="1:24" s="21" customFormat="1" ht="15.95" hidden="1" customHeight="1" thickBot="1">
      <c r="A340" s="20"/>
      <c r="C340" s="39"/>
      <c r="D340" s="24"/>
      <c r="E340" s="48"/>
      <c r="F340" s="24"/>
      <c r="G340" s="20"/>
      <c r="H340" s="25"/>
      <c r="I340" s="38"/>
      <c r="J340" s="31"/>
      <c r="K340" s="38"/>
      <c r="L340" s="31" t="s">
        <v>10</v>
      </c>
      <c r="M340" s="20"/>
      <c r="N340" s="49">
        <f>SUM(N337:N339)</f>
        <v>190</v>
      </c>
      <c r="O340" s="34"/>
      <c r="P340" s="20"/>
      <c r="S340" s="39"/>
    </row>
    <row r="341" spans="1:24" s="21" customFormat="1" ht="15.95" customHeight="1">
      <c r="A341" s="22"/>
      <c r="B341" s="92"/>
      <c r="C341" s="41">
        <f>N340</f>
        <v>190</v>
      </c>
      <c r="D341" s="24" t="s">
        <v>41</v>
      </c>
      <c r="E341" s="41"/>
      <c r="F341" s="24"/>
      <c r="G341" s="92" t="s">
        <v>12</v>
      </c>
      <c r="H341" s="38">
        <v>778.09</v>
      </c>
      <c r="I341" s="38"/>
      <c r="J341" s="26"/>
      <c r="K341" s="38"/>
      <c r="L341" s="20" t="s">
        <v>68</v>
      </c>
      <c r="M341" s="20"/>
      <c r="N341" s="92"/>
      <c r="O341" s="35" t="s">
        <v>14</v>
      </c>
      <c r="P341" s="20">
        <f>(C341*H341/100)</f>
        <v>1478.3710000000001</v>
      </c>
      <c r="S341" s="41"/>
    </row>
    <row r="342" spans="1:24" s="21" customFormat="1" ht="15.95" customHeight="1">
      <c r="A342" s="22">
        <v>33</v>
      </c>
      <c r="B342" s="168" t="s">
        <v>103</v>
      </c>
      <c r="C342" s="168"/>
      <c r="D342" s="168"/>
      <c r="E342" s="168"/>
      <c r="F342" s="168"/>
      <c r="G342" s="168"/>
      <c r="H342" s="168"/>
      <c r="I342" s="168"/>
      <c r="J342" s="168"/>
      <c r="K342" s="168"/>
      <c r="L342" s="168"/>
      <c r="M342" s="168"/>
      <c r="N342" s="168"/>
      <c r="O342" s="35"/>
      <c r="P342" s="92"/>
      <c r="Q342" s="92"/>
    </row>
    <row r="343" spans="1:24" s="21" customFormat="1" ht="15.95" hidden="1" customHeight="1" thickBot="1">
      <c r="A343" s="22"/>
      <c r="B343" s="3" t="s">
        <v>116</v>
      </c>
      <c r="C343" s="56"/>
      <c r="D343" s="5">
        <v>1</v>
      </c>
      <c r="E343" s="6" t="s">
        <v>8</v>
      </c>
      <c r="F343" s="5">
        <v>3</v>
      </c>
      <c r="G343" s="5"/>
      <c r="H343" s="57"/>
      <c r="I343" s="5"/>
      <c r="J343" s="8"/>
      <c r="K343" s="5"/>
      <c r="L343" s="8"/>
      <c r="M343" s="3" t="s">
        <v>9</v>
      </c>
      <c r="N343" s="61">
        <f>ROUND(D343*F343,0)</f>
        <v>3</v>
      </c>
      <c r="O343" s="19"/>
      <c r="P343" s="20"/>
      <c r="S343" s="56"/>
    </row>
    <row r="344" spans="1:24" s="21" customFormat="1" ht="15.95" hidden="1" customHeight="1" thickBot="1">
      <c r="A344" s="20"/>
      <c r="C344" s="39"/>
      <c r="D344" s="24"/>
      <c r="E344" s="48"/>
      <c r="F344" s="24"/>
      <c r="G344" s="20"/>
      <c r="H344" s="25"/>
      <c r="I344" s="38"/>
      <c r="J344" s="31"/>
      <c r="K344" s="38"/>
      <c r="L344" s="31" t="s">
        <v>10</v>
      </c>
      <c r="M344" s="20"/>
      <c r="N344" s="49">
        <f>SUM(N343:N343)</f>
        <v>3</v>
      </c>
      <c r="O344" s="34"/>
      <c r="P344" s="20"/>
      <c r="S344" s="39"/>
    </row>
    <row r="345" spans="1:24" s="21" customFormat="1" ht="15.95" customHeight="1">
      <c r="A345" s="22"/>
      <c r="C345" s="173">
        <f>N344</f>
        <v>3</v>
      </c>
      <c r="D345" s="173"/>
      <c r="E345" s="173"/>
      <c r="F345" s="24"/>
      <c r="G345" s="37" t="s">
        <v>12</v>
      </c>
      <c r="H345" s="172">
        <v>261.25</v>
      </c>
      <c r="I345" s="172"/>
      <c r="J345" s="172"/>
      <c r="K345" s="172"/>
      <c r="L345" s="174" t="s">
        <v>104</v>
      </c>
      <c r="M345" s="174"/>
      <c r="N345" s="50"/>
      <c r="O345" s="35" t="s">
        <v>14</v>
      </c>
      <c r="P345" s="20">
        <f>ROUND(C345*H345,0)</f>
        <v>784</v>
      </c>
      <c r="S345" s="41"/>
    </row>
    <row r="346" spans="1:24" s="21" customFormat="1" ht="15.95" customHeight="1">
      <c r="A346" s="22"/>
      <c r="C346" s="41"/>
      <c r="D346" s="41"/>
      <c r="E346" s="41"/>
      <c r="F346" s="24"/>
      <c r="G346" s="37"/>
      <c r="H346" s="38"/>
      <c r="I346" s="38"/>
      <c r="J346" s="38"/>
      <c r="K346" s="38"/>
      <c r="L346" s="20"/>
      <c r="M346" s="20"/>
      <c r="N346" s="50"/>
      <c r="O346" s="35"/>
      <c r="P346" s="20"/>
      <c r="S346" s="41"/>
    </row>
    <row r="347" spans="1:24" s="21" customFormat="1" ht="15.95" hidden="1" customHeight="1">
      <c r="A347" s="22"/>
      <c r="C347" s="41"/>
      <c r="D347" s="41"/>
      <c r="E347" s="41"/>
      <c r="F347" s="24"/>
      <c r="G347" s="37"/>
      <c r="H347" s="38"/>
      <c r="I347" s="38"/>
      <c r="J347" s="38"/>
      <c r="K347" s="38"/>
      <c r="L347" s="20"/>
      <c r="M347" s="20"/>
      <c r="N347" s="50"/>
      <c r="O347" s="35"/>
      <c r="P347" s="20"/>
      <c r="S347" s="41"/>
    </row>
    <row r="348" spans="1:24" ht="15.95" customHeight="1">
      <c r="A348" s="14">
        <v>34</v>
      </c>
      <c r="B348" s="193" t="s">
        <v>78</v>
      </c>
      <c r="C348" s="193"/>
      <c r="D348" s="194"/>
      <c r="E348" s="193"/>
      <c r="F348" s="194"/>
      <c r="G348" s="193"/>
      <c r="H348" s="194"/>
      <c r="I348" s="193"/>
      <c r="J348" s="194"/>
      <c r="K348" s="193"/>
      <c r="L348" s="193"/>
      <c r="M348" s="193"/>
      <c r="N348" s="193"/>
      <c r="O348" s="193"/>
      <c r="Q348" s="68"/>
      <c r="R348" s="68"/>
      <c r="S348" s="68"/>
      <c r="T348" s="68"/>
      <c r="U348" s="68"/>
      <c r="V348" s="68"/>
      <c r="W348" s="68"/>
      <c r="X348" s="68"/>
    </row>
    <row r="349" spans="1:24" s="21" customFormat="1" ht="15.95" hidden="1" customHeight="1" thickBot="1">
      <c r="A349" s="22"/>
      <c r="B349" s="108" t="s">
        <v>332</v>
      </c>
      <c r="C349" s="96"/>
      <c r="D349" s="24"/>
      <c r="E349" s="23"/>
      <c r="F349" s="24"/>
      <c r="G349" s="24"/>
      <c r="H349" s="25"/>
      <c r="I349" s="24"/>
      <c r="J349" s="26"/>
      <c r="K349" s="24"/>
      <c r="L349" s="26"/>
      <c r="M349" s="21" t="s">
        <v>9</v>
      </c>
      <c r="N349" s="27">
        <f>N223</f>
        <v>4464</v>
      </c>
      <c r="O349" s="19"/>
      <c r="P349" s="20"/>
      <c r="S349" s="96"/>
    </row>
    <row r="350" spans="1:24" s="21" customFormat="1" ht="15.95" hidden="1" customHeight="1" thickBot="1">
      <c r="A350" s="22"/>
      <c r="B350" s="47"/>
      <c r="C350" s="23"/>
      <c r="D350" s="24"/>
      <c r="E350" s="23"/>
      <c r="F350" s="24"/>
      <c r="G350" s="24"/>
      <c r="H350" s="102"/>
      <c r="I350" s="24"/>
      <c r="J350" s="26"/>
      <c r="K350" s="24"/>
      <c r="L350" s="31" t="s">
        <v>10</v>
      </c>
      <c r="N350" s="49">
        <f>N349</f>
        <v>4464</v>
      </c>
      <c r="O350" s="35"/>
      <c r="P350" s="20"/>
      <c r="S350" s="23"/>
    </row>
    <row r="351" spans="1:24" ht="15.95" customHeight="1">
      <c r="A351" s="14"/>
      <c r="C351" s="115">
        <f>N350</f>
        <v>4464</v>
      </c>
      <c r="D351" s="167" t="s">
        <v>41</v>
      </c>
      <c r="E351" s="167"/>
      <c r="G351" s="83" t="s">
        <v>12</v>
      </c>
      <c r="H351" s="157">
        <v>442.75</v>
      </c>
      <c r="I351" s="157"/>
      <c r="J351" s="157"/>
      <c r="K351" s="157"/>
      <c r="L351" s="2" t="s">
        <v>76</v>
      </c>
      <c r="M351" s="2"/>
      <c r="O351" s="65" t="s">
        <v>14</v>
      </c>
      <c r="P351" s="2">
        <f>ROUND(C351*H351/100,0)</f>
        <v>19764</v>
      </c>
      <c r="Q351" s="68"/>
      <c r="R351" s="68"/>
      <c r="S351" s="115"/>
      <c r="T351" s="68"/>
      <c r="U351" s="68"/>
      <c r="V351" s="68"/>
      <c r="W351" s="68"/>
      <c r="X351" s="68"/>
    </row>
    <row r="352" spans="1:24" ht="15.95" customHeight="1">
      <c r="A352" s="85" t="s">
        <v>334</v>
      </c>
      <c r="B352" s="193" t="s">
        <v>79</v>
      </c>
      <c r="C352" s="193"/>
      <c r="D352" s="194"/>
      <c r="E352" s="193"/>
      <c r="F352" s="194"/>
      <c r="G352" s="193"/>
      <c r="H352" s="194"/>
      <c r="I352" s="193"/>
      <c r="J352" s="194"/>
      <c r="K352" s="193"/>
      <c r="L352" s="193"/>
      <c r="M352" s="193"/>
      <c r="N352" s="193"/>
      <c r="O352" s="193"/>
      <c r="Q352" s="68"/>
      <c r="R352" s="68"/>
      <c r="S352" s="68"/>
      <c r="T352" s="68"/>
      <c r="U352" s="68"/>
      <c r="V352" s="68"/>
      <c r="W352" s="68"/>
      <c r="X352" s="68"/>
    </row>
    <row r="353" spans="1:24" ht="15.95" hidden="1" customHeight="1">
      <c r="B353" s="3" t="s">
        <v>333</v>
      </c>
      <c r="C353" s="121"/>
      <c r="E353" s="5"/>
      <c r="H353" s="57"/>
      <c r="I353" s="5"/>
      <c r="J353" s="8"/>
      <c r="K353" s="5"/>
      <c r="L353" s="8"/>
      <c r="M353" s="3" t="s">
        <v>9</v>
      </c>
      <c r="N353" s="103">
        <f>C351</f>
        <v>4464</v>
      </c>
      <c r="O353" s="121"/>
      <c r="Q353" s="68"/>
      <c r="R353" s="68"/>
      <c r="S353" s="121"/>
      <c r="T353" s="68"/>
      <c r="U353" s="68"/>
      <c r="V353" s="68"/>
      <c r="W353" s="68"/>
      <c r="X353" s="68"/>
    </row>
    <row r="354" spans="1:24" ht="15.95" hidden="1" customHeight="1">
      <c r="A354" s="85"/>
      <c r="B354" s="75"/>
      <c r="C354" s="6"/>
      <c r="H354" s="57"/>
      <c r="I354" s="5"/>
      <c r="J354" s="8"/>
      <c r="K354" s="5"/>
      <c r="L354" s="58" t="s">
        <v>10</v>
      </c>
      <c r="N354" s="122">
        <f>SUM(N353:N353)</f>
        <v>4464</v>
      </c>
      <c r="O354" s="65"/>
      <c r="S354" s="6"/>
    </row>
    <row r="355" spans="1:24" ht="15.95" customHeight="1">
      <c r="A355" s="14"/>
      <c r="C355" s="115">
        <f>N354</f>
        <v>4464</v>
      </c>
      <c r="D355" s="167" t="s">
        <v>41</v>
      </c>
      <c r="E355" s="167"/>
      <c r="G355" s="2" t="s">
        <v>12</v>
      </c>
      <c r="H355" s="67">
        <v>1079.6500000000001</v>
      </c>
      <c r="I355" s="67"/>
      <c r="J355" s="67"/>
      <c r="K355" s="67"/>
      <c r="L355" s="2" t="s">
        <v>76</v>
      </c>
      <c r="M355" s="2"/>
      <c r="O355" s="65" t="s">
        <v>14</v>
      </c>
      <c r="P355" s="2">
        <f>ROUND(C355*H355/100,0)</f>
        <v>48196</v>
      </c>
      <c r="Q355" s="68"/>
      <c r="R355" s="68"/>
      <c r="S355" s="115"/>
      <c r="T355" s="68"/>
      <c r="U355" s="68"/>
      <c r="V355" s="68"/>
      <c r="W355" s="68"/>
      <c r="X355" s="68"/>
    </row>
    <row r="356" spans="1:24" s="21" customFormat="1" ht="15.95" customHeight="1">
      <c r="A356" s="22">
        <v>36</v>
      </c>
      <c r="B356" s="191" t="s">
        <v>153</v>
      </c>
      <c r="C356" s="191"/>
      <c r="D356" s="191"/>
      <c r="E356" s="191"/>
      <c r="F356" s="191"/>
      <c r="G356" s="191"/>
      <c r="H356" s="191"/>
      <c r="I356" s="191"/>
      <c r="J356" s="191"/>
      <c r="K356" s="191"/>
      <c r="L356" s="191"/>
      <c r="M356" s="191"/>
      <c r="N356" s="191"/>
      <c r="O356" s="191"/>
      <c r="P356" s="20"/>
    </row>
    <row r="357" spans="1:24" s="21" customFormat="1" ht="15.95" hidden="1" customHeight="1">
      <c r="A357" s="22"/>
      <c r="B357" s="21" t="s">
        <v>335</v>
      </c>
      <c r="C357" s="96"/>
      <c r="D357" s="24">
        <v>1</v>
      </c>
      <c r="E357" s="23" t="s">
        <v>8</v>
      </c>
      <c r="F357" s="24">
        <v>2</v>
      </c>
      <c r="G357" s="24" t="s">
        <v>8</v>
      </c>
      <c r="H357" s="25">
        <v>18</v>
      </c>
      <c r="I357" s="24" t="s">
        <v>8</v>
      </c>
      <c r="J357" s="26">
        <v>14</v>
      </c>
      <c r="K357" s="24"/>
      <c r="L357" s="26"/>
      <c r="M357" s="21" t="s">
        <v>9</v>
      </c>
      <c r="N357" s="27">
        <f>ROUND(D357*F357*H357*J357,0)</f>
        <v>504</v>
      </c>
      <c r="O357" s="19"/>
      <c r="P357" s="123"/>
      <c r="S357" s="96"/>
    </row>
    <row r="358" spans="1:24" s="21" customFormat="1" ht="15.95" hidden="1" customHeight="1">
      <c r="A358" s="22"/>
      <c r="B358" s="21" t="s">
        <v>336</v>
      </c>
      <c r="C358" s="96"/>
      <c r="D358" s="24">
        <v>1</v>
      </c>
      <c r="E358" s="23" t="s">
        <v>8</v>
      </c>
      <c r="F358" s="24">
        <v>1</v>
      </c>
      <c r="G358" s="24" t="s">
        <v>8</v>
      </c>
      <c r="H358" s="25">
        <v>36.75</v>
      </c>
      <c r="I358" s="24" t="s">
        <v>8</v>
      </c>
      <c r="J358" s="26">
        <v>6</v>
      </c>
      <c r="K358" s="24"/>
      <c r="L358" s="26"/>
      <c r="M358" s="21" t="s">
        <v>9</v>
      </c>
      <c r="N358" s="27">
        <f>ROUND(D358*F358*H358*J358,0)</f>
        <v>221</v>
      </c>
      <c r="O358" s="19"/>
      <c r="P358" s="123"/>
      <c r="S358" s="96"/>
    </row>
    <row r="359" spans="1:24" s="21" customFormat="1" ht="15.95" hidden="1" customHeight="1">
      <c r="A359" s="22"/>
      <c r="B359" s="21" t="s">
        <v>337</v>
      </c>
      <c r="C359" s="96"/>
      <c r="D359" s="24">
        <v>1</v>
      </c>
      <c r="E359" s="23" t="s">
        <v>8</v>
      </c>
      <c r="F359" s="24">
        <v>1</v>
      </c>
      <c r="G359" s="24" t="s">
        <v>8</v>
      </c>
      <c r="H359" s="25">
        <v>12</v>
      </c>
      <c r="I359" s="24" t="s">
        <v>8</v>
      </c>
      <c r="J359" s="26">
        <v>6</v>
      </c>
      <c r="K359" s="24"/>
      <c r="L359" s="26"/>
      <c r="M359" s="21" t="s">
        <v>9</v>
      </c>
      <c r="N359" s="27">
        <f>ROUND(D359*F359*H359*J359,0)</f>
        <v>72</v>
      </c>
      <c r="O359" s="19"/>
      <c r="P359" s="123"/>
      <c r="S359" s="96"/>
    </row>
    <row r="360" spans="1:24" s="21" customFormat="1" ht="15.95" hidden="1" customHeight="1">
      <c r="A360" s="22"/>
      <c r="C360" s="23"/>
      <c r="D360" s="30"/>
      <c r="E360" s="23"/>
      <c r="F360" s="24"/>
      <c r="G360" s="24"/>
      <c r="H360" s="25"/>
      <c r="I360" s="24"/>
      <c r="J360" s="26"/>
      <c r="K360" s="24"/>
      <c r="L360" s="31" t="s">
        <v>10</v>
      </c>
      <c r="M360" s="32"/>
      <c r="N360" s="33">
        <f>SUM(N357:N359)</f>
        <v>797</v>
      </c>
      <c r="O360" s="34"/>
      <c r="P360" s="28"/>
      <c r="S360" s="23"/>
    </row>
    <row r="361" spans="1:24" s="21" customFormat="1" ht="15.95" customHeight="1">
      <c r="A361" s="22"/>
      <c r="C361" s="173">
        <f>N360</f>
        <v>797</v>
      </c>
      <c r="D361" s="170"/>
      <c r="E361" s="173"/>
      <c r="F361" s="36" t="s">
        <v>41</v>
      </c>
      <c r="G361" s="37" t="s">
        <v>12</v>
      </c>
      <c r="H361" s="172">
        <v>829.95</v>
      </c>
      <c r="I361" s="172"/>
      <c r="J361" s="172"/>
      <c r="K361" s="38"/>
      <c r="L361" s="174" t="s">
        <v>42</v>
      </c>
      <c r="M361" s="174"/>
      <c r="N361" s="39"/>
      <c r="O361" s="40" t="s">
        <v>14</v>
      </c>
      <c r="P361" s="20">
        <f>ROUND(C361*H361/100,0)</f>
        <v>6615</v>
      </c>
      <c r="S361" s="41"/>
    </row>
    <row r="362" spans="1:24" s="21" customFormat="1" ht="29.25" customHeight="1">
      <c r="A362" s="22">
        <v>37</v>
      </c>
      <c r="B362" s="191" t="s">
        <v>130</v>
      </c>
      <c r="C362" s="191"/>
      <c r="D362" s="191"/>
      <c r="E362" s="191"/>
      <c r="F362" s="191"/>
      <c r="G362" s="191"/>
      <c r="H362" s="191"/>
      <c r="I362" s="191"/>
      <c r="J362" s="191"/>
      <c r="K362" s="191"/>
      <c r="L362" s="191"/>
      <c r="M362" s="191"/>
      <c r="N362" s="191"/>
      <c r="O362" s="191"/>
      <c r="P362" s="20"/>
    </row>
    <row r="363" spans="1:24" ht="15.95" hidden="1" customHeight="1">
      <c r="B363" s="3" t="s">
        <v>338</v>
      </c>
      <c r="C363" s="121"/>
      <c r="E363" s="5"/>
      <c r="H363" s="57"/>
      <c r="I363" s="5"/>
      <c r="J363" s="8"/>
      <c r="K363" s="5"/>
      <c r="L363" s="8"/>
      <c r="M363" s="3" t="s">
        <v>9</v>
      </c>
      <c r="N363" s="103">
        <f>C270</f>
        <v>796</v>
      </c>
      <c r="O363" s="121"/>
      <c r="Q363" s="68"/>
      <c r="R363" s="68"/>
      <c r="S363" s="121"/>
      <c r="T363" s="68"/>
      <c r="U363" s="68"/>
      <c r="V363" s="68"/>
      <c r="W363" s="68"/>
      <c r="X363" s="68"/>
    </row>
    <row r="364" spans="1:24" s="21" customFormat="1" ht="15.95" hidden="1" customHeight="1">
      <c r="A364" s="22"/>
      <c r="C364" s="23"/>
      <c r="D364" s="30"/>
      <c r="E364" s="23"/>
      <c r="F364" s="24"/>
      <c r="G364" s="24"/>
      <c r="H364" s="25"/>
      <c r="I364" s="24"/>
      <c r="J364" s="26"/>
      <c r="K364" s="24"/>
      <c r="L364" s="31" t="s">
        <v>10</v>
      </c>
      <c r="M364" s="32"/>
      <c r="N364" s="33">
        <f>SUM(N363:N363)</f>
        <v>796</v>
      </c>
      <c r="O364" s="34"/>
      <c r="P364" s="28"/>
      <c r="S364" s="23"/>
    </row>
    <row r="365" spans="1:24" s="21" customFormat="1" ht="15.95" customHeight="1">
      <c r="A365" s="22"/>
      <c r="C365" s="173">
        <f>N364</f>
        <v>796</v>
      </c>
      <c r="D365" s="170"/>
      <c r="E365" s="173"/>
      <c r="F365" s="36" t="s">
        <v>41</v>
      </c>
      <c r="G365" s="37" t="s">
        <v>12</v>
      </c>
      <c r="H365" s="172">
        <v>416.63</v>
      </c>
      <c r="I365" s="172"/>
      <c r="J365" s="172"/>
      <c r="K365" s="38"/>
      <c r="L365" s="174" t="s">
        <v>42</v>
      </c>
      <c r="M365" s="174"/>
      <c r="N365" s="39"/>
      <c r="O365" s="40" t="s">
        <v>14</v>
      </c>
      <c r="P365" s="20">
        <f>ROUND(C365*H365/100,0)</f>
        <v>3316</v>
      </c>
      <c r="S365" s="41"/>
    </row>
    <row r="366" spans="1:24" ht="29.25" customHeight="1">
      <c r="A366" s="14">
        <v>38</v>
      </c>
      <c r="B366" s="193" t="s">
        <v>80</v>
      </c>
      <c r="C366" s="193"/>
      <c r="D366" s="194"/>
      <c r="E366" s="193"/>
      <c r="F366" s="194"/>
      <c r="G366" s="193"/>
      <c r="H366" s="194"/>
      <c r="I366" s="193"/>
      <c r="J366" s="194"/>
      <c r="K366" s="193"/>
      <c r="L366" s="193"/>
      <c r="M366" s="193"/>
      <c r="N366" s="193"/>
      <c r="O366" s="193"/>
      <c r="Q366" s="68"/>
      <c r="R366" s="68"/>
      <c r="S366" s="68"/>
      <c r="T366" s="68"/>
      <c r="U366" s="68"/>
      <c r="V366" s="68"/>
      <c r="W366" s="68"/>
      <c r="X366" s="68"/>
    </row>
    <row r="367" spans="1:24" ht="14.25" hidden="1" customHeight="1">
      <c r="A367" s="85"/>
      <c r="B367" s="3" t="s">
        <v>339</v>
      </c>
      <c r="C367" s="121"/>
      <c r="E367" s="5"/>
      <c r="H367" s="57"/>
      <c r="I367" s="5"/>
      <c r="J367" s="8"/>
      <c r="K367" s="5"/>
      <c r="L367" s="8"/>
      <c r="M367" s="3" t="s">
        <v>9</v>
      </c>
      <c r="N367" s="103">
        <f>N363</f>
        <v>796</v>
      </c>
      <c r="O367" s="121"/>
      <c r="Q367" s="68"/>
      <c r="R367" s="68"/>
      <c r="S367" s="121"/>
      <c r="T367" s="68"/>
      <c r="U367" s="68"/>
      <c r="V367" s="68"/>
      <c r="W367" s="68"/>
      <c r="X367" s="68"/>
    </row>
    <row r="368" spans="1:24" ht="15.95" hidden="1" customHeight="1">
      <c r="A368" s="85"/>
      <c r="B368" s="75"/>
      <c r="C368" s="6"/>
      <c r="H368" s="57"/>
      <c r="I368" s="5"/>
      <c r="J368" s="8"/>
      <c r="K368" s="5"/>
      <c r="L368" s="58" t="s">
        <v>10</v>
      </c>
      <c r="N368" s="122">
        <f>SUM(N367:N367)</f>
        <v>796</v>
      </c>
      <c r="O368" s="65" t="s">
        <v>41</v>
      </c>
      <c r="S368" s="6"/>
    </row>
    <row r="369" spans="1:24" ht="15.95" customHeight="1">
      <c r="A369" s="14"/>
      <c r="C369" s="115">
        <f>N368</f>
        <v>796</v>
      </c>
      <c r="D369" s="167" t="s">
        <v>41</v>
      </c>
      <c r="E369" s="167"/>
      <c r="G369" s="2" t="s">
        <v>12</v>
      </c>
      <c r="H369" s="67">
        <v>859.9</v>
      </c>
      <c r="I369" s="67"/>
      <c r="J369" s="67"/>
      <c r="K369" s="67"/>
      <c r="L369" s="2" t="s">
        <v>76</v>
      </c>
      <c r="M369" s="2"/>
      <c r="O369" s="65" t="s">
        <v>14</v>
      </c>
      <c r="P369" s="2">
        <f>ROUND(C369*H369/100,0)</f>
        <v>6845</v>
      </c>
      <c r="Q369" s="68"/>
      <c r="R369" s="68"/>
      <c r="S369" s="115"/>
      <c r="T369" s="68"/>
      <c r="U369" s="68"/>
      <c r="V369" s="68"/>
      <c r="W369" s="68"/>
      <c r="X369" s="68"/>
    </row>
    <row r="370" spans="1:24" s="21" customFormat="1" ht="64.5" customHeight="1">
      <c r="A370" s="18">
        <v>39</v>
      </c>
      <c r="B370" s="177" t="s">
        <v>133</v>
      </c>
      <c r="C370" s="177"/>
      <c r="D370" s="177"/>
      <c r="E370" s="177"/>
      <c r="F370" s="177"/>
      <c r="G370" s="177"/>
      <c r="H370" s="177"/>
      <c r="I370" s="177"/>
      <c r="J370" s="177"/>
      <c r="K370" s="177"/>
      <c r="L370" s="177"/>
      <c r="M370" s="177"/>
      <c r="N370" s="177"/>
      <c r="O370" s="177"/>
      <c r="P370" s="20"/>
    </row>
    <row r="371" spans="1:24" s="21" customFormat="1" ht="15.95" hidden="1" customHeight="1">
      <c r="A371" s="22"/>
      <c r="B371" s="216" t="s">
        <v>340</v>
      </c>
      <c r="C371" s="216"/>
      <c r="D371" s="5"/>
      <c r="E371" s="6"/>
      <c r="F371" s="5"/>
      <c r="G371" s="5"/>
      <c r="H371" s="57"/>
      <c r="I371" s="5"/>
      <c r="J371" s="8"/>
      <c r="K371" s="5"/>
      <c r="L371" s="8"/>
      <c r="M371" s="3" t="s">
        <v>9</v>
      </c>
      <c r="N371" s="103">
        <f>N275*0.5</f>
        <v>112.5</v>
      </c>
      <c r="O371" s="106"/>
      <c r="P371" s="20"/>
      <c r="S371" s="96"/>
    </row>
    <row r="372" spans="1:24" s="21" customFormat="1" ht="15.95" hidden="1" customHeight="1">
      <c r="A372" s="22"/>
      <c r="C372" s="23"/>
      <c r="D372" s="30"/>
      <c r="E372" s="23"/>
      <c r="F372" s="24"/>
      <c r="G372" s="24"/>
      <c r="H372" s="25"/>
      <c r="I372" s="24"/>
      <c r="J372" s="26"/>
      <c r="K372" s="24"/>
      <c r="L372" s="31" t="s">
        <v>10</v>
      </c>
      <c r="M372" s="32"/>
      <c r="N372" s="33">
        <f>SUM(N371:N371)</f>
        <v>112.5</v>
      </c>
      <c r="O372" s="34"/>
      <c r="P372" s="28"/>
      <c r="S372" s="23"/>
    </row>
    <row r="373" spans="1:24" s="21" customFormat="1" ht="15.95" customHeight="1">
      <c r="A373" s="22"/>
      <c r="C373" s="173">
        <f>N372</f>
        <v>112.5</v>
      </c>
      <c r="D373" s="170"/>
      <c r="E373" s="173"/>
      <c r="F373" s="36" t="s">
        <v>41</v>
      </c>
      <c r="G373" s="37" t="s">
        <v>12</v>
      </c>
      <c r="H373" s="172">
        <v>2567.9499999999998</v>
      </c>
      <c r="I373" s="172"/>
      <c r="J373" s="172"/>
      <c r="K373" s="38"/>
      <c r="L373" s="174" t="s">
        <v>42</v>
      </c>
      <c r="M373" s="174"/>
      <c r="N373" s="39"/>
      <c r="O373" s="40" t="s">
        <v>14</v>
      </c>
      <c r="P373" s="20">
        <f>ROUND(C373*H373/100,0)</f>
        <v>2889</v>
      </c>
      <c r="S373" s="41"/>
    </row>
    <row r="374" spans="1:24" s="21" customFormat="1" ht="15.95" customHeight="1">
      <c r="A374" s="22">
        <v>40</v>
      </c>
      <c r="B374" s="191" t="s">
        <v>109</v>
      </c>
      <c r="C374" s="191"/>
      <c r="D374" s="191"/>
      <c r="E374" s="191"/>
      <c r="F374" s="191"/>
      <c r="G374" s="191"/>
      <c r="H374" s="191"/>
      <c r="I374" s="191"/>
      <c r="J374" s="191"/>
      <c r="K374" s="191"/>
      <c r="L374" s="191"/>
      <c r="M374" s="191"/>
      <c r="N374" s="191"/>
      <c r="O374" s="191"/>
      <c r="P374" s="20"/>
      <c r="Q374" s="92"/>
      <c r="R374" s="92"/>
      <c r="S374" s="92"/>
      <c r="T374" s="92"/>
      <c r="U374" s="92"/>
      <c r="V374" s="92"/>
      <c r="W374" s="92"/>
      <c r="X374" s="92"/>
    </row>
    <row r="375" spans="1:24" s="21" customFormat="1" ht="15.95" hidden="1" customHeight="1" thickBot="1">
      <c r="A375" s="42"/>
      <c r="B375" s="21" t="s">
        <v>341</v>
      </c>
      <c r="C375" s="23"/>
      <c r="D375" s="24"/>
      <c r="E375" s="23"/>
      <c r="F375" s="24"/>
      <c r="G375" s="24"/>
      <c r="H375" s="25"/>
      <c r="I375" s="24"/>
      <c r="J375" s="26"/>
      <c r="K375" s="24"/>
      <c r="L375" s="26"/>
      <c r="M375" s="21" t="s">
        <v>9</v>
      </c>
      <c r="N375" s="27">
        <f>C253*2</f>
        <v>346</v>
      </c>
      <c r="O375" s="34"/>
      <c r="P375" s="28"/>
      <c r="S375" s="23"/>
    </row>
    <row r="376" spans="1:24" s="21" customFormat="1" ht="15.95" hidden="1" customHeight="1" thickBot="1">
      <c r="A376" s="22"/>
      <c r="C376" s="111"/>
      <c r="D376" s="20"/>
      <c r="E376" s="23"/>
      <c r="F376" s="24"/>
      <c r="G376" s="24"/>
      <c r="H376" s="112"/>
      <c r="I376" s="93"/>
      <c r="J376" s="31"/>
      <c r="K376" s="93"/>
      <c r="L376" s="20" t="s">
        <v>10</v>
      </c>
      <c r="M376" s="93"/>
      <c r="N376" s="49">
        <f>SUM(N375:N375)</f>
        <v>346</v>
      </c>
      <c r="O376" s="35"/>
      <c r="P376" s="20"/>
      <c r="S376" s="111"/>
    </row>
    <row r="377" spans="1:24" s="21" customFormat="1" ht="35.25" customHeight="1">
      <c r="A377" s="22"/>
      <c r="B377" s="92"/>
      <c r="C377" s="109">
        <f>N376</f>
        <v>346</v>
      </c>
      <c r="D377" s="185" t="s">
        <v>41</v>
      </c>
      <c r="E377" s="174"/>
      <c r="F377" s="93"/>
      <c r="G377" s="37" t="s">
        <v>12</v>
      </c>
      <c r="H377" s="172">
        <v>2116.41</v>
      </c>
      <c r="I377" s="172"/>
      <c r="J377" s="172"/>
      <c r="K377" s="38"/>
      <c r="L377" s="192" t="s">
        <v>76</v>
      </c>
      <c r="M377" s="192"/>
      <c r="O377" s="35" t="s">
        <v>14</v>
      </c>
      <c r="P377" s="20">
        <f>ROUND(C377*H377/100,0)</f>
        <v>7323</v>
      </c>
      <c r="S377" s="109"/>
    </row>
    <row r="378" spans="1:24" s="21" customFormat="1" ht="49.5" customHeight="1">
      <c r="A378" s="18">
        <v>41</v>
      </c>
      <c r="B378" s="197" t="s">
        <v>113</v>
      </c>
      <c r="C378" s="197"/>
      <c r="D378" s="197"/>
      <c r="E378" s="197"/>
      <c r="F378" s="197"/>
      <c r="G378" s="197"/>
      <c r="H378" s="197"/>
      <c r="I378" s="197"/>
      <c r="J378" s="197"/>
      <c r="K378" s="197"/>
      <c r="L378" s="197"/>
      <c r="M378" s="197"/>
      <c r="N378" s="197"/>
      <c r="O378" s="116"/>
      <c r="P378" s="20"/>
      <c r="Q378" s="92"/>
      <c r="R378" s="92"/>
      <c r="S378" s="92"/>
      <c r="T378" s="92"/>
      <c r="U378" s="92"/>
      <c r="V378" s="92"/>
      <c r="W378" s="92"/>
      <c r="X378" s="92"/>
    </row>
    <row r="379" spans="1:24" s="21" customFormat="1" ht="15.95" hidden="1" customHeight="1" thickBot="1">
      <c r="A379" s="42"/>
      <c r="B379" s="21" t="s">
        <v>114</v>
      </c>
      <c r="C379" s="23"/>
      <c r="D379" s="24">
        <v>1</v>
      </c>
      <c r="E379" s="23" t="s">
        <v>8</v>
      </c>
      <c r="F379" s="24">
        <v>1</v>
      </c>
      <c r="G379" s="24" t="s">
        <v>8</v>
      </c>
      <c r="H379" s="25">
        <v>10</v>
      </c>
      <c r="I379" s="24" t="s">
        <v>8</v>
      </c>
      <c r="J379" s="26">
        <v>6</v>
      </c>
      <c r="K379" s="24"/>
      <c r="L379" s="26"/>
      <c r="M379" s="21" t="s">
        <v>9</v>
      </c>
      <c r="N379" s="27">
        <f>ROUND(D379*F379*H379*J379,0)</f>
        <v>60</v>
      </c>
      <c r="O379" s="34"/>
      <c r="P379" s="28"/>
      <c r="S379" s="23"/>
    </row>
    <row r="380" spans="1:24" s="21" customFormat="1" ht="15.95" hidden="1" customHeight="1" thickBot="1">
      <c r="A380" s="22"/>
      <c r="C380" s="111"/>
      <c r="D380" s="20"/>
      <c r="E380" s="23"/>
      <c r="F380" s="24"/>
      <c r="G380" s="24"/>
      <c r="H380" s="112"/>
      <c r="I380" s="93"/>
      <c r="J380" s="31"/>
      <c r="K380" s="93"/>
      <c r="L380" s="20" t="s">
        <v>10</v>
      </c>
      <c r="M380" s="93"/>
      <c r="N380" s="49">
        <f>SUM(N379:N379)</f>
        <v>60</v>
      </c>
      <c r="O380" s="35"/>
      <c r="P380" s="20"/>
      <c r="S380" s="111"/>
    </row>
    <row r="381" spans="1:24" s="21" customFormat="1" ht="15.95" customHeight="1">
      <c r="A381" s="22"/>
      <c r="B381" s="92"/>
      <c r="C381" s="109">
        <f>N380</f>
        <v>60</v>
      </c>
      <c r="D381" s="185" t="s">
        <v>41</v>
      </c>
      <c r="E381" s="174"/>
      <c r="F381" s="93"/>
      <c r="G381" s="37" t="s">
        <v>12</v>
      </c>
      <c r="H381" s="172">
        <v>726.72</v>
      </c>
      <c r="I381" s="172"/>
      <c r="J381" s="172"/>
      <c r="K381" s="38"/>
      <c r="L381" s="192" t="s">
        <v>65</v>
      </c>
      <c r="M381" s="192"/>
      <c r="O381" s="35" t="s">
        <v>14</v>
      </c>
      <c r="P381" s="20">
        <f>ROUND(C381*H381,0)</f>
        <v>43603</v>
      </c>
      <c r="S381" s="109"/>
    </row>
    <row r="382" spans="1:24" s="21" customFormat="1" ht="45.75" customHeight="1">
      <c r="A382" s="110" t="s">
        <v>342</v>
      </c>
      <c r="B382" s="177" t="s">
        <v>115</v>
      </c>
      <c r="C382" s="177"/>
      <c r="D382" s="177"/>
      <c r="E382" s="177"/>
      <c r="F382" s="177"/>
      <c r="G382" s="177"/>
      <c r="H382" s="177"/>
      <c r="I382" s="177"/>
      <c r="J382" s="177"/>
      <c r="K382" s="177"/>
      <c r="L382" s="177"/>
      <c r="M382" s="177"/>
      <c r="N382" s="177"/>
      <c r="O382" s="177"/>
      <c r="P382" s="20"/>
      <c r="Q382" s="92"/>
      <c r="R382" s="92"/>
      <c r="S382" s="92"/>
      <c r="T382" s="92"/>
      <c r="U382" s="92"/>
      <c r="V382" s="92"/>
      <c r="W382" s="92"/>
      <c r="X382" s="92"/>
    </row>
    <row r="383" spans="1:24" s="21" customFormat="1" ht="15.95" hidden="1" customHeight="1" thickBot="1">
      <c r="A383" s="22"/>
      <c r="B383" s="21" t="s">
        <v>114</v>
      </c>
      <c r="C383" s="23"/>
      <c r="D383" s="24">
        <v>1</v>
      </c>
      <c r="E383" s="23" t="s">
        <v>8</v>
      </c>
      <c r="F383" s="24">
        <v>2</v>
      </c>
      <c r="G383" s="24" t="s">
        <v>8</v>
      </c>
      <c r="H383" s="25">
        <v>10</v>
      </c>
      <c r="I383" s="24" t="s">
        <v>8</v>
      </c>
      <c r="J383" s="26">
        <v>6</v>
      </c>
      <c r="K383" s="24"/>
      <c r="L383" s="26"/>
      <c r="M383" s="21" t="s">
        <v>9</v>
      </c>
      <c r="N383" s="27">
        <f>ROUND(D383*F383*H383*J383,0)</f>
        <v>120</v>
      </c>
      <c r="O383" s="34"/>
      <c r="P383" s="28"/>
      <c r="S383" s="23"/>
    </row>
    <row r="384" spans="1:24" s="21" customFormat="1" ht="15.95" hidden="1" customHeight="1" thickBot="1">
      <c r="A384" s="22"/>
      <c r="C384" s="111"/>
      <c r="D384" s="20"/>
      <c r="E384" s="23"/>
      <c r="F384" s="24"/>
      <c r="G384" s="24"/>
      <c r="H384" s="112"/>
      <c r="I384" s="93"/>
      <c r="J384" s="31"/>
      <c r="K384" s="93"/>
      <c r="L384" s="20" t="s">
        <v>10</v>
      </c>
      <c r="M384" s="93"/>
      <c r="N384" s="49">
        <f>SUM(N383:N383)</f>
        <v>120</v>
      </c>
      <c r="O384" s="35"/>
      <c r="P384" s="20"/>
      <c r="S384" s="111"/>
    </row>
    <row r="385" spans="1:64" s="21" customFormat="1" ht="15.95" customHeight="1">
      <c r="A385" s="22"/>
      <c r="B385" s="92"/>
      <c r="C385" s="109">
        <f>N384</f>
        <v>120</v>
      </c>
      <c r="D385" s="185" t="s">
        <v>41</v>
      </c>
      <c r="E385" s="174"/>
      <c r="F385" s="93"/>
      <c r="G385" s="37" t="s">
        <v>12</v>
      </c>
      <c r="H385" s="172">
        <v>1270.83</v>
      </c>
      <c r="I385" s="172"/>
      <c r="J385" s="172"/>
      <c r="K385" s="38"/>
      <c r="L385" s="192" t="s">
        <v>76</v>
      </c>
      <c r="M385" s="192"/>
      <c r="O385" s="35" t="s">
        <v>14</v>
      </c>
      <c r="P385" s="20">
        <f>ROUND(C385*H385/100,0)</f>
        <v>1525</v>
      </c>
      <c r="S385" s="109"/>
    </row>
    <row r="386" spans="1:64" ht="15.75" customHeight="1">
      <c r="A386" s="113">
        <v>43</v>
      </c>
      <c r="B386" s="211" t="s">
        <v>86</v>
      </c>
      <c r="C386" s="211"/>
      <c r="D386" s="211"/>
      <c r="E386" s="211"/>
      <c r="F386" s="211"/>
      <c r="G386" s="211"/>
      <c r="H386" s="211"/>
      <c r="I386" s="211"/>
      <c r="J386" s="211"/>
      <c r="K386" s="211"/>
      <c r="L386" s="211"/>
      <c r="M386" s="211"/>
      <c r="N386" s="211"/>
      <c r="O386" s="211"/>
      <c r="P386" s="65"/>
      <c r="S386" s="3"/>
    </row>
    <row r="387" spans="1:64" ht="15.95" hidden="1" customHeight="1">
      <c r="A387" s="14"/>
      <c r="B387" s="62" t="s">
        <v>346</v>
      </c>
      <c r="C387" s="56"/>
      <c r="D387" s="5">
        <v>1</v>
      </c>
      <c r="E387" s="6" t="s">
        <v>8</v>
      </c>
      <c r="F387" s="5">
        <v>1</v>
      </c>
      <c r="G387" s="5" t="s">
        <v>8</v>
      </c>
      <c r="H387" s="57">
        <v>50</v>
      </c>
      <c r="I387" s="5" t="s">
        <v>8</v>
      </c>
      <c r="J387" s="8">
        <v>1.1299999999999999</v>
      </c>
      <c r="K387" s="5" t="s">
        <v>8</v>
      </c>
      <c r="L387" s="8">
        <v>0.5</v>
      </c>
      <c r="M387" s="3" t="s">
        <v>9</v>
      </c>
      <c r="N387" s="61">
        <f t="shared" ref="N387" si="42">ROUND(D387*F387*H387*J387*L387,0)</f>
        <v>28</v>
      </c>
      <c r="O387" s="16"/>
      <c r="P387" s="65"/>
      <c r="R387" s="17"/>
      <c r="S387" s="56"/>
      <c r="T387" s="17"/>
      <c r="U387" s="17"/>
      <c r="V387" s="17"/>
      <c r="W387" s="17"/>
      <c r="X387" s="17"/>
      <c r="Y387" s="17"/>
      <c r="Z387" s="17"/>
      <c r="AA387" s="17"/>
      <c r="AB387" s="17"/>
      <c r="AC387" s="17"/>
      <c r="AD387" s="17"/>
      <c r="AE387" s="17"/>
      <c r="AF387" s="17"/>
      <c r="AG387" s="17"/>
      <c r="AH387" s="17"/>
      <c r="AI387" s="17"/>
      <c r="AJ387" s="17"/>
      <c r="AK387" s="17"/>
      <c r="AL387" s="17"/>
      <c r="AM387" s="17"/>
      <c r="AN387" s="17"/>
      <c r="AO387" s="17"/>
      <c r="AP387" s="17"/>
      <c r="AQ387" s="17"/>
      <c r="AR387" s="17"/>
      <c r="AS387" s="17"/>
      <c r="AT387" s="17"/>
      <c r="AU387" s="17"/>
      <c r="AV387" s="17"/>
      <c r="AW387" s="17"/>
      <c r="AX387" s="17"/>
      <c r="AY387" s="17"/>
      <c r="AZ387" s="17"/>
      <c r="BA387" s="17"/>
      <c r="BB387" s="17"/>
      <c r="BC387" s="17"/>
      <c r="BD387" s="17"/>
      <c r="BE387" s="17"/>
      <c r="BF387" s="17"/>
      <c r="BG387" s="17"/>
      <c r="BH387" s="17"/>
      <c r="BI387" s="17"/>
      <c r="BJ387" s="17"/>
      <c r="BK387" s="17"/>
      <c r="BL387" s="17"/>
    </row>
    <row r="388" spans="1:64" ht="21" hidden="1" customHeight="1">
      <c r="A388" s="14"/>
      <c r="C388" s="6"/>
      <c r="D388" s="88"/>
      <c r="H388" s="57"/>
      <c r="I388" s="5"/>
      <c r="J388" s="8"/>
      <c r="K388" s="5"/>
      <c r="L388" s="58" t="s">
        <v>10</v>
      </c>
      <c r="M388" s="55"/>
      <c r="N388" s="99">
        <f>SUM(N387:N387)</f>
        <v>28</v>
      </c>
      <c r="O388" s="70"/>
      <c r="P388" s="124"/>
      <c r="S388" s="6"/>
    </row>
    <row r="389" spans="1:64" ht="21.75" customHeight="1">
      <c r="A389" s="14"/>
      <c r="B389" s="15"/>
      <c r="C389" s="166">
        <f>N388</f>
        <v>28</v>
      </c>
      <c r="D389" s="167"/>
      <c r="E389" s="166"/>
      <c r="F389" s="76" t="s">
        <v>11</v>
      </c>
      <c r="G389" s="83" t="s">
        <v>12</v>
      </c>
      <c r="H389" s="100">
        <v>5445</v>
      </c>
      <c r="I389" s="67"/>
      <c r="J389" s="67"/>
      <c r="K389" s="67"/>
      <c r="L389" s="158" t="s">
        <v>13</v>
      </c>
      <c r="M389" s="158"/>
      <c r="O389" s="90" t="s">
        <v>14</v>
      </c>
      <c r="P389" s="65">
        <f>ROUND(C389*H389/100,0)</f>
        <v>1525</v>
      </c>
      <c r="S389" s="77"/>
    </row>
    <row r="390" spans="1:64" ht="15.95" customHeight="1">
      <c r="A390" s="14">
        <v>44</v>
      </c>
      <c r="B390" s="182" t="s">
        <v>92</v>
      </c>
      <c r="C390" s="182"/>
      <c r="D390" s="182"/>
      <c r="E390" s="182"/>
      <c r="F390" s="182"/>
      <c r="G390" s="182"/>
      <c r="H390" s="182"/>
      <c r="I390" s="182"/>
      <c r="J390" s="182"/>
      <c r="K390" s="182"/>
      <c r="L390" s="182"/>
      <c r="M390" s="182"/>
      <c r="N390" s="182"/>
      <c r="O390" s="182"/>
      <c r="P390" s="65"/>
      <c r="S390" s="3"/>
    </row>
    <row r="391" spans="1:64" ht="15.95" hidden="1" customHeight="1">
      <c r="A391" s="14"/>
      <c r="B391" s="62" t="s">
        <v>350</v>
      </c>
      <c r="C391" s="56"/>
      <c r="D391" s="5">
        <v>1</v>
      </c>
      <c r="E391" s="6" t="s">
        <v>8</v>
      </c>
      <c r="F391" s="5">
        <v>1</v>
      </c>
      <c r="G391" s="5" t="s">
        <v>8</v>
      </c>
      <c r="H391" s="57">
        <v>50</v>
      </c>
      <c r="I391" s="5" t="s">
        <v>8</v>
      </c>
      <c r="J391" s="8">
        <v>0.38</v>
      </c>
      <c r="K391" s="5" t="s">
        <v>8</v>
      </c>
      <c r="L391" s="8">
        <v>4</v>
      </c>
      <c r="M391" s="3" t="s">
        <v>9</v>
      </c>
      <c r="N391" s="61">
        <f t="shared" ref="N391" si="43">ROUND(D391*F391*H391*J391*L391,0)</f>
        <v>76</v>
      </c>
      <c r="O391" s="16"/>
      <c r="P391" s="65"/>
      <c r="R391" s="17"/>
      <c r="S391" s="56"/>
      <c r="T391" s="17"/>
      <c r="U391" s="17"/>
      <c r="V391" s="17"/>
      <c r="W391" s="17"/>
      <c r="X391" s="17"/>
      <c r="Y391" s="17"/>
      <c r="Z391" s="17"/>
      <c r="AA391" s="17"/>
      <c r="AB391" s="17"/>
      <c r="AC391" s="17"/>
      <c r="AD391" s="17"/>
      <c r="AE391" s="17"/>
      <c r="AF391" s="17"/>
      <c r="AG391" s="17"/>
      <c r="AH391" s="17"/>
      <c r="AI391" s="17"/>
      <c r="AJ391" s="17"/>
      <c r="AK391" s="17"/>
      <c r="AL391" s="17"/>
      <c r="AM391" s="17"/>
      <c r="AN391" s="17"/>
      <c r="AO391" s="17"/>
      <c r="AP391" s="17"/>
      <c r="AQ391" s="17"/>
      <c r="AR391" s="17"/>
      <c r="AS391" s="17"/>
      <c r="AT391" s="17"/>
      <c r="AU391" s="17"/>
      <c r="AV391" s="17"/>
      <c r="AW391" s="17"/>
      <c r="AX391" s="17"/>
      <c r="AY391" s="17"/>
      <c r="AZ391" s="17"/>
      <c r="BA391" s="17"/>
      <c r="BB391" s="17"/>
      <c r="BC391" s="17"/>
      <c r="BD391" s="17"/>
      <c r="BE391" s="17"/>
      <c r="BF391" s="17"/>
      <c r="BG391" s="17"/>
      <c r="BH391" s="17"/>
      <c r="BI391" s="17"/>
      <c r="BJ391" s="17"/>
      <c r="BK391" s="17"/>
      <c r="BL391" s="17"/>
    </row>
    <row r="392" spans="1:64" ht="16.5" hidden="1" customHeight="1">
      <c r="A392" s="14"/>
      <c r="C392" s="6"/>
      <c r="D392" s="88"/>
      <c r="H392" s="57"/>
      <c r="I392" s="5"/>
      <c r="J392" s="8"/>
      <c r="K392" s="5"/>
      <c r="L392" s="58" t="s">
        <v>10</v>
      </c>
      <c r="M392" s="55"/>
      <c r="N392" s="99">
        <f>SUM(N391:N391)</f>
        <v>76</v>
      </c>
      <c r="O392" s="70"/>
      <c r="P392" s="124"/>
      <c r="S392" s="6"/>
    </row>
    <row r="393" spans="1:64" ht="19.5" customHeight="1">
      <c r="A393" s="14"/>
      <c r="B393" s="15"/>
      <c r="C393" s="166">
        <f>N392</f>
        <v>76</v>
      </c>
      <c r="D393" s="167"/>
      <c r="E393" s="166"/>
      <c r="F393" s="76" t="s">
        <v>11</v>
      </c>
      <c r="G393" s="83" t="s">
        <v>12</v>
      </c>
      <c r="H393" s="100">
        <v>1285.6300000000001</v>
      </c>
      <c r="I393" s="67"/>
      <c r="J393" s="67"/>
      <c r="K393" s="67"/>
      <c r="L393" s="158" t="s">
        <v>13</v>
      </c>
      <c r="M393" s="158"/>
      <c r="O393" s="90" t="s">
        <v>14</v>
      </c>
      <c r="P393" s="65">
        <f>ROUND(C393*H393/100,0)</f>
        <v>977</v>
      </c>
      <c r="S393" s="77"/>
    </row>
    <row r="394" spans="1:64" s="21" customFormat="1" ht="15.95" customHeight="1">
      <c r="A394" s="22">
        <v>45</v>
      </c>
      <c r="B394" s="191" t="s">
        <v>135</v>
      </c>
      <c r="C394" s="191"/>
      <c r="D394" s="191"/>
      <c r="E394" s="191"/>
      <c r="F394" s="191"/>
      <c r="G394" s="191"/>
      <c r="H394" s="191"/>
      <c r="I394" s="191"/>
      <c r="J394" s="191"/>
      <c r="K394" s="191"/>
      <c r="L394" s="191"/>
      <c r="M394" s="191"/>
      <c r="N394" s="191"/>
      <c r="O394" s="191"/>
      <c r="P394" s="20"/>
    </row>
    <row r="395" spans="1:64" s="21" customFormat="1" ht="15.95" hidden="1" customHeight="1">
      <c r="A395" s="22"/>
      <c r="B395" s="108" t="s">
        <v>156</v>
      </c>
      <c r="C395" s="96"/>
      <c r="F395" s="24">
        <v>1</v>
      </c>
      <c r="G395" s="23" t="s">
        <v>8</v>
      </c>
      <c r="H395" s="24">
        <v>0</v>
      </c>
      <c r="I395" s="24" t="s">
        <v>8</v>
      </c>
      <c r="J395" s="125">
        <v>9.6000000000000002E-2</v>
      </c>
      <c r="K395" s="24"/>
      <c r="L395" s="26"/>
      <c r="N395" s="27">
        <f t="shared" ref="N395:N403" si="44">ROUND(H395*J395,0)</f>
        <v>0</v>
      </c>
      <c r="O395" s="19"/>
      <c r="P395" s="20"/>
      <c r="S395" s="96"/>
    </row>
    <row r="396" spans="1:64" s="21" customFormat="1" ht="15.95" hidden="1" customHeight="1">
      <c r="A396" s="22"/>
      <c r="B396" s="108" t="s">
        <v>157</v>
      </c>
      <c r="C396" s="96"/>
      <c r="F396" s="24">
        <v>1</v>
      </c>
      <c r="G396" s="23" t="s">
        <v>8</v>
      </c>
      <c r="H396" s="24">
        <f>C38</f>
        <v>1309</v>
      </c>
      <c r="I396" s="24" t="s">
        <v>8</v>
      </c>
      <c r="J396" s="125">
        <v>7.8E-2</v>
      </c>
      <c r="K396" s="24"/>
      <c r="L396" s="26"/>
      <c r="N396" s="27">
        <f t="shared" si="44"/>
        <v>102</v>
      </c>
      <c r="O396" s="19"/>
      <c r="P396" s="20"/>
      <c r="S396" s="96"/>
    </row>
    <row r="397" spans="1:64" s="21" customFormat="1" ht="15.95" hidden="1" customHeight="1">
      <c r="A397" s="22"/>
      <c r="B397" s="108" t="s">
        <v>192</v>
      </c>
      <c r="C397" s="96"/>
      <c r="F397" s="24">
        <v>1</v>
      </c>
      <c r="G397" s="23" t="s">
        <v>8</v>
      </c>
      <c r="H397" s="24">
        <f>N70</f>
        <v>1305</v>
      </c>
      <c r="I397" s="24" t="s">
        <v>8</v>
      </c>
      <c r="J397" s="125">
        <v>0.17599999999999999</v>
      </c>
      <c r="K397" s="24"/>
      <c r="L397" s="26"/>
      <c r="N397" s="27">
        <f t="shared" si="44"/>
        <v>230</v>
      </c>
      <c r="O397" s="19"/>
      <c r="P397" s="20"/>
      <c r="S397" s="96"/>
    </row>
    <row r="398" spans="1:64" s="21" customFormat="1" ht="15.95" hidden="1" customHeight="1">
      <c r="A398" s="22"/>
      <c r="B398" s="108" t="s">
        <v>158</v>
      </c>
      <c r="C398" s="96"/>
      <c r="F398" s="24">
        <v>1</v>
      </c>
      <c r="G398" s="23" t="s">
        <v>8</v>
      </c>
      <c r="H398" s="24">
        <f>N286</f>
        <v>151</v>
      </c>
      <c r="I398" s="24" t="s">
        <v>8</v>
      </c>
      <c r="J398" s="125">
        <v>0.17599999999999999</v>
      </c>
      <c r="K398" s="24"/>
      <c r="L398" s="26"/>
      <c r="N398" s="27">
        <f t="shared" si="44"/>
        <v>27</v>
      </c>
      <c r="O398" s="19"/>
      <c r="P398" s="20"/>
      <c r="S398" s="96"/>
    </row>
    <row r="399" spans="1:64" s="21" customFormat="1" ht="15.95" hidden="1" customHeight="1">
      <c r="A399" s="22"/>
      <c r="B399" s="108" t="s">
        <v>159</v>
      </c>
      <c r="C399" s="96"/>
      <c r="F399" s="24">
        <v>1</v>
      </c>
      <c r="G399" s="23" t="s">
        <v>8</v>
      </c>
      <c r="H399" s="24">
        <v>0</v>
      </c>
      <c r="I399" s="24" t="s">
        <v>8</v>
      </c>
      <c r="J399" s="125">
        <v>0.13</v>
      </c>
      <c r="K399" s="24"/>
      <c r="L399" s="26"/>
      <c r="N399" s="27">
        <f t="shared" si="44"/>
        <v>0</v>
      </c>
      <c r="O399" s="19"/>
      <c r="P399" s="20"/>
      <c r="S399" s="96"/>
    </row>
    <row r="400" spans="1:64" s="21" customFormat="1" ht="15.95" hidden="1" customHeight="1">
      <c r="A400" s="22"/>
      <c r="B400" s="108" t="s">
        <v>160</v>
      </c>
      <c r="C400" s="96"/>
      <c r="F400" s="24">
        <v>1</v>
      </c>
      <c r="G400" s="23" t="s">
        <v>8</v>
      </c>
      <c r="H400" s="24">
        <f>C54</f>
        <v>919</v>
      </c>
      <c r="I400" s="24" t="s">
        <v>8</v>
      </c>
      <c r="J400" s="125">
        <v>3.44E-2</v>
      </c>
      <c r="K400" s="24"/>
      <c r="L400" s="26"/>
      <c r="N400" s="27">
        <f t="shared" si="44"/>
        <v>32</v>
      </c>
      <c r="O400" s="19"/>
      <c r="P400" s="20"/>
      <c r="S400" s="96"/>
    </row>
    <row r="401" spans="1:64" s="21" customFormat="1" ht="15.95" hidden="1" customHeight="1">
      <c r="A401" s="22"/>
      <c r="B401" s="108" t="s">
        <v>161</v>
      </c>
      <c r="C401" s="96"/>
      <c r="F401" s="24">
        <v>1</v>
      </c>
      <c r="G401" s="23" t="s">
        <v>8</v>
      </c>
      <c r="H401" s="24">
        <v>0</v>
      </c>
      <c r="I401" s="24" t="s">
        <v>8</v>
      </c>
      <c r="J401" s="125">
        <v>4.3999999999999997E-2</v>
      </c>
      <c r="K401" s="24"/>
      <c r="L401" s="26"/>
      <c r="N401" s="27">
        <f t="shared" si="44"/>
        <v>0</v>
      </c>
      <c r="O401" s="19"/>
      <c r="P401" s="20"/>
      <c r="S401" s="96"/>
    </row>
    <row r="402" spans="1:64" s="21" customFormat="1" ht="15.95" hidden="1" customHeight="1">
      <c r="A402" s="22"/>
      <c r="B402" s="108" t="s">
        <v>162</v>
      </c>
      <c r="C402" s="96"/>
      <c r="F402" s="24">
        <v>1</v>
      </c>
      <c r="G402" s="23" t="s">
        <v>8</v>
      </c>
      <c r="H402" s="24">
        <v>0</v>
      </c>
      <c r="I402" s="24" t="s">
        <v>8</v>
      </c>
      <c r="J402" s="125">
        <v>0.03</v>
      </c>
      <c r="K402" s="24"/>
      <c r="L402" s="26"/>
      <c r="N402" s="27">
        <f t="shared" si="44"/>
        <v>0</v>
      </c>
      <c r="O402" s="19"/>
      <c r="P402" s="20"/>
      <c r="S402" s="96"/>
    </row>
    <row r="403" spans="1:64" s="21" customFormat="1" ht="15.95" hidden="1" customHeight="1">
      <c r="A403" s="22"/>
      <c r="B403" s="108" t="s">
        <v>163</v>
      </c>
      <c r="C403" s="96"/>
      <c r="F403" s="24">
        <v>1</v>
      </c>
      <c r="G403" s="23" t="s">
        <v>8</v>
      </c>
      <c r="H403" s="24">
        <v>0</v>
      </c>
      <c r="I403" s="24" t="s">
        <v>8</v>
      </c>
      <c r="J403" s="125">
        <v>2.1999999999999999E-2</v>
      </c>
      <c r="K403" s="24"/>
      <c r="L403" s="26"/>
      <c r="N403" s="27">
        <f t="shared" si="44"/>
        <v>0</v>
      </c>
      <c r="O403" s="19"/>
      <c r="P403" s="20"/>
      <c r="S403" s="96"/>
    </row>
    <row r="404" spans="1:64" s="21" customFormat="1" ht="15.95" hidden="1" customHeight="1">
      <c r="A404" s="22"/>
      <c r="C404" s="23"/>
      <c r="D404" s="30"/>
      <c r="E404" s="23"/>
      <c r="F404" s="24"/>
      <c r="G404" s="24"/>
      <c r="H404" s="25"/>
      <c r="I404" s="24"/>
      <c r="J404" s="26"/>
      <c r="K404" s="24"/>
      <c r="L404" s="31" t="s">
        <v>10</v>
      </c>
      <c r="M404" s="32"/>
      <c r="N404" s="33">
        <f>SUM(N395:N403)</f>
        <v>391</v>
      </c>
      <c r="O404" s="34"/>
      <c r="P404" s="28"/>
      <c r="S404" s="23"/>
    </row>
    <row r="405" spans="1:64" s="21" customFormat="1" ht="15.95" customHeight="1">
      <c r="A405" s="22"/>
      <c r="C405" s="173">
        <v>377</v>
      </c>
      <c r="D405" s="170"/>
      <c r="E405" s="173"/>
      <c r="F405" s="36" t="s">
        <v>134</v>
      </c>
      <c r="G405" s="37" t="s">
        <v>12</v>
      </c>
      <c r="H405" s="172">
        <v>40</v>
      </c>
      <c r="I405" s="172"/>
      <c r="J405" s="172"/>
      <c r="K405" s="38"/>
      <c r="L405" s="174" t="s">
        <v>136</v>
      </c>
      <c r="M405" s="174"/>
      <c r="N405" s="39"/>
      <c r="O405" s="40" t="s">
        <v>14</v>
      </c>
      <c r="P405" s="35">
        <f>ROUND(C405*H405,0)</f>
        <v>15080</v>
      </c>
      <c r="S405" s="41"/>
    </row>
    <row r="406" spans="1:64" ht="21.75" hidden="1" customHeight="1">
      <c r="A406" s="14"/>
      <c r="B406" s="182" t="s">
        <v>194</v>
      </c>
      <c r="C406" s="182"/>
      <c r="D406" s="182"/>
      <c r="E406" s="182"/>
      <c r="F406" s="182"/>
      <c r="G406" s="182"/>
      <c r="H406" s="182"/>
      <c r="I406" s="182"/>
      <c r="J406" s="182"/>
      <c r="K406" s="182"/>
      <c r="L406" s="182"/>
      <c r="M406" s="182"/>
      <c r="N406" s="182"/>
      <c r="O406" s="182"/>
      <c r="P406" s="65"/>
      <c r="S406" s="3"/>
    </row>
    <row r="407" spans="1:64" ht="15.95" hidden="1" customHeight="1">
      <c r="A407" s="14"/>
      <c r="B407" s="62" t="s">
        <v>164</v>
      </c>
      <c r="C407" s="56"/>
      <c r="D407" s="5">
        <v>1</v>
      </c>
      <c r="E407" s="6" t="s">
        <v>8</v>
      </c>
      <c r="F407" s="5">
        <v>1</v>
      </c>
      <c r="G407" s="5" t="s">
        <v>8</v>
      </c>
      <c r="H407" s="57">
        <v>31.375</v>
      </c>
      <c r="I407" s="5" t="s">
        <v>8</v>
      </c>
      <c r="J407" s="8">
        <v>27.375</v>
      </c>
      <c r="K407" s="5"/>
      <c r="L407" s="60"/>
      <c r="M407" s="3" t="s">
        <v>9</v>
      </c>
      <c r="N407" s="61">
        <f>ROUND(D407*F407*H407*J407,0)</f>
        <v>859</v>
      </c>
      <c r="O407" s="16"/>
      <c r="P407" s="65"/>
      <c r="R407" s="17"/>
      <c r="S407" s="56"/>
      <c r="T407" s="17"/>
      <c r="U407" s="17"/>
      <c r="V407" s="17"/>
      <c r="W407" s="17"/>
      <c r="X407" s="17"/>
      <c r="Y407" s="17"/>
      <c r="Z407" s="17"/>
      <c r="AA407" s="17"/>
      <c r="AB407" s="17"/>
      <c r="AC407" s="17"/>
      <c r="AD407" s="17"/>
      <c r="AE407" s="17"/>
      <c r="AF407" s="17"/>
      <c r="AG407" s="17"/>
      <c r="AH407" s="17"/>
      <c r="AI407" s="17"/>
      <c r="AJ407" s="17"/>
      <c r="AK407" s="17"/>
      <c r="AL407" s="17"/>
      <c r="AM407" s="17"/>
      <c r="AN407" s="17"/>
      <c r="AO407" s="17"/>
      <c r="AP407" s="17"/>
      <c r="AQ407" s="17"/>
      <c r="AR407" s="17"/>
      <c r="AS407" s="17"/>
      <c r="AT407" s="17"/>
      <c r="AU407" s="17"/>
      <c r="AV407" s="17"/>
      <c r="AW407" s="17"/>
      <c r="AX407" s="17"/>
      <c r="AY407" s="17"/>
      <c r="AZ407" s="17"/>
      <c r="BA407" s="17"/>
      <c r="BB407" s="17"/>
      <c r="BC407" s="17"/>
      <c r="BD407" s="17"/>
      <c r="BE407" s="17"/>
      <c r="BF407" s="17"/>
      <c r="BG407" s="17"/>
      <c r="BH407" s="17"/>
      <c r="BI407" s="17"/>
      <c r="BJ407" s="17"/>
      <c r="BK407" s="17"/>
      <c r="BL407" s="17"/>
    </row>
    <row r="408" spans="1:64" ht="17.100000000000001" hidden="1" customHeight="1">
      <c r="A408" s="14"/>
      <c r="C408" s="6"/>
      <c r="D408" s="88"/>
      <c r="H408" s="57"/>
      <c r="I408" s="5"/>
      <c r="J408" s="8"/>
      <c r="K408" s="5"/>
      <c r="L408" s="58" t="s">
        <v>10</v>
      </c>
      <c r="M408" s="55"/>
      <c r="N408" s="99"/>
      <c r="O408" s="70"/>
      <c r="P408" s="124"/>
      <c r="S408" s="6"/>
    </row>
    <row r="409" spans="1:64" ht="21.75" hidden="1" customHeight="1">
      <c r="A409" s="14"/>
      <c r="B409" s="15"/>
      <c r="C409" s="166">
        <f>N408</f>
        <v>0</v>
      </c>
      <c r="D409" s="167"/>
      <c r="E409" s="166"/>
      <c r="F409" s="76" t="s">
        <v>41</v>
      </c>
      <c r="G409" s="83" t="s">
        <v>12</v>
      </c>
      <c r="H409" s="100">
        <v>378.13</v>
      </c>
      <c r="I409" s="67"/>
      <c r="J409" s="67"/>
      <c r="K409" s="67"/>
      <c r="L409" s="158" t="s">
        <v>42</v>
      </c>
      <c r="M409" s="158"/>
      <c r="O409" s="90" t="s">
        <v>14</v>
      </c>
      <c r="P409" s="65">
        <f>ROUND(C409*H409/100,0)</f>
        <v>0</v>
      </c>
      <c r="S409" s="77"/>
    </row>
    <row r="410" spans="1:64" ht="15.95" hidden="1" customHeight="1">
      <c r="A410" s="14"/>
      <c r="B410" s="182" t="s">
        <v>195</v>
      </c>
      <c r="C410" s="182"/>
      <c r="D410" s="182"/>
      <c r="E410" s="182"/>
      <c r="F410" s="182"/>
      <c r="G410" s="182"/>
      <c r="H410" s="182"/>
      <c r="I410" s="182"/>
      <c r="J410" s="182"/>
      <c r="K410" s="182"/>
      <c r="L410" s="182"/>
      <c r="M410" s="182"/>
      <c r="N410" s="182"/>
      <c r="O410" s="182"/>
      <c r="P410" s="65"/>
      <c r="S410" s="3"/>
    </row>
    <row r="411" spans="1:64" ht="15.95" hidden="1" customHeight="1">
      <c r="A411" s="14"/>
      <c r="B411" s="62" t="s">
        <v>196</v>
      </c>
      <c r="C411" s="56"/>
      <c r="D411" s="5">
        <v>1</v>
      </c>
      <c r="E411" s="6" t="s">
        <v>8</v>
      </c>
      <c r="F411" s="5">
        <v>1</v>
      </c>
      <c r="G411" s="5" t="s">
        <v>8</v>
      </c>
      <c r="H411" s="57">
        <v>13</v>
      </c>
      <c r="I411" s="5" t="s">
        <v>8</v>
      </c>
      <c r="J411" s="8">
        <v>0.33</v>
      </c>
      <c r="K411" s="5" t="s">
        <v>8</v>
      </c>
      <c r="L411" s="8">
        <v>4</v>
      </c>
      <c r="M411" s="3" t="s">
        <v>9</v>
      </c>
      <c r="N411" s="61">
        <f>ROUND(D411*F411*H411*J411*L411,0)</f>
        <v>17</v>
      </c>
      <c r="O411" s="16"/>
      <c r="P411" s="65"/>
      <c r="R411" s="17"/>
      <c r="S411" s="56"/>
      <c r="T411" s="17"/>
      <c r="U411" s="17"/>
      <c r="V411" s="17"/>
      <c r="W411" s="17"/>
      <c r="X411" s="17"/>
      <c r="Y411" s="17"/>
      <c r="Z411" s="17"/>
      <c r="AA411" s="17"/>
      <c r="AB411" s="17"/>
      <c r="AC411" s="17"/>
      <c r="AD411" s="17"/>
      <c r="AE411" s="17"/>
      <c r="AF411" s="17"/>
      <c r="AG411" s="17"/>
      <c r="AH411" s="17"/>
      <c r="AI411" s="17"/>
      <c r="AJ411" s="17"/>
      <c r="AK411" s="17"/>
      <c r="AL411" s="17"/>
      <c r="AM411" s="17"/>
      <c r="AN411" s="17"/>
      <c r="AO411" s="17"/>
      <c r="AP411" s="17"/>
      <c r="AQ411" s="17"/>
      <c r="AR411" s="17"/>
      <c r="AS411" s="17"/>
      <c r="AT411" s="17"/>
      <c r="AU411" s="17"/>
      <c r="AV411" s="17"/>
      <c r="AW411" s="17"/>
      <c r="AX411" s="17"/>
      <c r="AY411" s="17"/>
      <c r="AZ411" s="17"/>
      <c r="BA411" s="17"/>
      <c r="BB411" s="17"/>
      <c r="BC411" s="17"/>
      <c r="BD411" s="17"/>
      <c r="BE411" s="17"/>
      <c r="BF411" s="17"/>
      <c r="BG411" s="17"/>
      <c r="BH411" s="17"/>
      <c r="BI411" s="17"/>
      <c r="BJ411" s="17"/>
      <c r="BK411" s="17"/>
      <c r="BL411" s="17"/>
    </row>
    <row r="412" spans="1:64" ht="17.100000000000001" hidden="1" customHeight="1">
      <c r="A412" s="14"/>
      <c r="C412" s="6"/>
      <c r="D412" s="88"/>
      <c r="H412" s="57"/>
      <c r="I412" s="5"/>
      <c r="J412" s="8"/>
      <c r="K412" s="5"/>
      <c r="L412" s="58" t="s">
        <v>10</v>
      </c>
      <c r="M412" s="55"/>
      <c r="N412" s="99"/>
      <c r="O412" s="70"/>
      <c r="P412" s="124"/>
      <c r="S412" s="6"/>
    </row>
    <row r="413" spans="1:64" ht="21.75" hidden="1" customHeight="1">
      <c r="A413" s="14"/>
      <c r="B413" s="15"/>
      <c r="C413" s="166">
        <f>N412</f>
        <v>0</v>
      </c>
      <c r="D413" s="167"/>
      <c r="E413" s="166"/>
      <c r="F413" s="76" t="s">
        <v>11</v>
      </c>
      <c r="G413" s="83" t="s">
        <v>12</v>
      </c>
      <c r="H413" s="100">
        <v>1134.3800000000001</v>
      </c>
      <c r="I413" s="67"/>
      <c r="J413" s="67"/>
      <c r="K413" s="67"/>
      <c r="L413" s="158" t="s">
        <v>13</v>
      </c>
      <c r="M413" s="158"/>
      <c r="O413" s="90" t="s">
        <v>14</v>
      </c>
      <c r="P413" s="65">
        <f>ROUND(C413*H413/100,0)</f>
        <v>0</v>
      </c>
      <c r="S413" s="77"/>
    </row>
    <row r="414" spans="1:64" ht="15.95" hidden="1" customHeight="1">
      <c r="A414" s="14"/>
      <c r="B414" s="182" t="s">
        <v>197</v>
      </c>
      <c r="C414" s="182"/>
      <c r="D414" s="182"/>
      <c r="E414" s="182"/>
      <c r="F414" s="182"/>
      <c r="G414" s="182"/>
      <c r="H414" s="182"/>
      <c r="I414" s="182"/>
      <c r="J414" s="182"/>
      <c r="K414" s="182"/>
      <c r="L414" s="182"/>
      <c r="M414" s="182"/>
      <c r="N414" s="182"/>
      <c r="O414" s="182"/>
      <c r="P414" s="65"/>
      <c r="S414" s="3"/>
    </row>
    <row r="415" spans="1:64" ht="17.100000000000001" hidden="1" customHeight="1">
      <c r="A415" s="14"/>
      <c r="B415" s="62" t="s">
        <v>198</v>
      </c>
      <c r="C415" s="56"/>
      <c r="D415" s="5">
        <v>2</v>
      </c>
      <c r="E415" s="6" t="s">
        <v>8</v>
      </c>
      <c r="F415" s="5">
        <v>3</v>
      </c>
      <c r="G415" s="5" t="s">
        <v>8</v>
      </c>
      <c r="H415" s="57">
        <v>16</v>
      </c>
      <c r="I415" s="5" t="s">
        <v>8</v>
      </c>
      <c r="J415" s="8">
        <v>9</v>
      </c>
      <c r="K415" s="5"/>
      <c r="L415" s="60"/>
      <c r="M415" s="3" t="s">
        <v>9</v>
      </c>
      <c r="N415" s="61">
        <f>ROUND(D415*F415*H415*J415,0)</f>
        <v>864</v>
      </c>
      <c r="O415" s="16"/>
      <c r="P415" s="65"/>
      <c r="R415" s="17"/>
      <c r="S415" s="56"/>
      <c r="T415" s="17"/>
      <c r="U415" s="17"/>
      <c r="V415" s="17"/>
      <c r="W415" s="17"/>
      <c r="X415" s="17"/>
      <c r="Y415" s="17"/>
      <c r="Z415" s="17"/>
      <c r="AA415" s="17"/>
      <c r="AB415" s="17"/>
      <c r="AC415" s="17"/>
      <c r="AD415" s="17"/>
      <c r="AE415" s="17"/>
      <c r="AF415" s="17"/>
      <c r="AG415" s="17"/>
      <c r="AH415" s="17"/>
      <c r="AI415" s="17"/>
      <c r="AJ415" s="17"/>
      <c r="AK415" s="17"/>
      <c r="AL415" s="17"/>
      <c r="AM415" s="17"/>
      <c r="AN415" s="17"/>
      <c r="AO415" s="17"/>
      <c r="AP415" s="17"/>
      <c r="AQ415" s="17"/>
      <c r="AR415" s="17"/>
      <c r="AS415" s="17"/>
      <c r="AT415" s="17"/>
      <c r="AU415" s="17"/>
      <c r="AV415" s="17"/>
      <c r="AW415" s="17"/>
      <c r="AX415" s="17"/>
      <c r="AY415" s="17"/>
      <c r="AZ415" s="17"/>
      <c r="BA415" s="17"/>
      <c r="BB415" s="17"/>
      <c r="BC415" s="17"/>
      <c r="BD415" s="17"/>
      <c r="BE415" s="17"/>
      <c r="BF415" s="17"/>
      <c r="BG415" s="17"/>
      <c r="BH415" s="17"/>
      <c r="BI415" s="17"/>
      <c r="BJ415" s="17"/>
      <c r="BK415" s="17"/>
      <c r="BL415" s="17"/>
    </row>
    <row r="416" spans="1:64" ht="17.100000000000001" hidden="1" customHeight="1">
      <c r="A416" s="14"/>
      <c r="B416" s="62" t="s">
        <v>199</v>
      </c>
      <c r="C416" s="56"/>
      <c r="D416" s="5">
        <v>1</v>
      </c>
      <c r="E416" s="6" t="s">
        <v>8</v>
      </c>
      <c r="F416" s="5">
        <v>4</v>
      </c>
      <c r="G416" s="5" t="s">
        <v>8</v>
      </c>
      <c r="H416" s="57">
        <v>8</v>
      </c>
      <c r="I416" s="5" t="s">
        <v>8</v>
      </c>
      <c r="J416" s="8">
        <v>6</v>
      </c>
      <c r="K416" s="5"/>
      <c r="L416" s="60"/>
      <c r="M416" s="3" t="s">
        <v>9</v>
      </c>
      <c r="N416" s="61">
        <f>ROUND(D416*F416*H416*J416,0)</f>
        <v>192</v>
      </c>
      <c r="O416" s="16"/>
      <c r="P416" s="65"/>
      <c r="R416" s="17"/>
      <c r="S416" s="56"/>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row>
    <row r="417" spans="1:64" ht="17.100000000000001" hidden="1" customHeight="1">
      <c r="A417" s="14"/>
      <c r="B417" s="62" t="s">
        <v>200</v>
      </c>
      <c r="C417" s="56"/>
      <c r="D417" s="5">
        <v>2</v>
      </c>
      <c r="E417" s="6" t="s">
        <v>8</v>
      </c>
      <c r="F417" s="5">
        <v>14</v>
      </c>
      <c r="G417" s="5" t="s">
        <v>8</v>
      </c>
      <c r="H417" s="57">
        <v>19</v>
      </c>
      <c r="I417" s="5" t="s">
        <v>8</v>
      </c>
      <c r="J417" s="8">
        <v>1.25</v>
      </c>
      <c r="K417" s="5"/>
      <c r="L417" s="60"/>
      <c r="M417" s="3" t="s">
        <v>9</v>
      </c>
      <c r="N417" s="61">
        <f>ROUND(D417*F417*H417*J417,0)</f>
        <v>665</v>
      </c>
      <c r="O417" s="16"/>
      <c r="P417" s="65"/>
      <c r="R417" s="17"/>
      <c r="S417" s="56"/>
      <c r="T417" s="17"/>
      <c r="U417" s="17"/>
      <c r="V417" s="17"/>
      <c r="W417" s="17"/>
      <c r="X417" s="17"/>
      <c r="Y417" s="17"/>
      <c r="Z417" s="17"/>
      <c r="AA417" s="17"/>
      <c r="AB417" s="17"/>
      <c r="AC417" s="17"/>
      <c r="AD417" s="17"/>
      <c r="AE417" s="17"/>
      <c r="AF417" s="17"/>
      <c r="AG417" s="17"/>
      <c r="AH417" s="17"/>
      <c r="AI417" s="17"/>
      <c r="AJ417" s="17"/>
      <c r="AK417" s="17"/>
      <c r="AL417" s="17"/>
      <c r="AM417" s="17"/>
      <c r="AN417" s="17"/>
      <c r="AO417" s="17"/>
      <c r="AP417" s="17"/>
      <c r="AQ417" s="17"/>
      <c r="AR417" s="17"/>
      <c r="AS417" s="17"/>
      <c r="AT417" s="17"/>
      <c r="AU417" s="17"/>
      <c r="AV417" s="17"/>
      <c r="AW417" s="17"/>
      <c r="AX417" s="17"/>
      <c r="AY417" s="17"/>
      <c r="AZ417" s="17"/>
      <c r="BA417" s="17"/>
      <c r="BB417" s="17"/>
      <c r="BC417" s="17"/>
      <c r="BD417" s="17"/>
      <c r="BE417" s="17"/>
      <c r="BF417" s="17"/>
      <c r="BG417" s="17"/>
      <c r="BH417" s="17"/>
      <c r="BI417" s="17"/>
      <c r="BJ417" s="17"/>
      <c r="BK417" s="17"/>
      <c r="BL417" s="17"/>
    </row>
    <row r="418" spans="1:64" ht="17.100000000000001" hidden="1" customHeight="1">
      <c r="A418" s="14"/>
      <c r="B418" s="62" t="s">
        <v>201</v>
      </c>
      <c r="C418" s="56"/>
      <c r="D418" s="5">
        <v>1</v>
      </c>
      <c r="E418" s="6" t="s">
        <v>8</v>
      </c>
      <c r="F418" s="5">
        <v>5</v>
      </c>
      <c r="G418" s="5" t="s">
        <v>8</v>
      </c>
      <c r="H418" s="57">
        <v>30</v>
      </c>
      <c r="I418" s="5" t="s">
        <v>8</v>
      </c>
      <c r="J418" s="8">
        <v>1.25</v>
      </c>
      <c r="K418" s="5"/>
      <c r="L418" s="60"/>
      <c r="M418" s="3" t="s">
        <v>9</v>
      </c>
      <c r="N418" s="61">
        <f>ROUND(D418*F418*H418*J418,0)</f>
        <v>188</v>
      </c>
      <c r="O418" s="16"/>
      <c r="P418" s="65"/>
      <c r="R418" s="17"/>
      <c r="S418" s="56"/>
      <c r="T418" s="17"/>
      <c r="U418" s="17"/>
      <c r="V418" s="17"/>
      <c r="W418" s="17"/>
      <c r="X418" s="17"/>
      <c r="Y418" s="17"/>
      <c r="Z418" s="17"/>
      <c r="AA418" s="17"/>
      <c r="AB418" s="17"/>
      <c r="AC418" s="17"/>
      <c r="AD418" s="17"/>
      <c r="AE418" s="17"/>
      <c r="AF418" s="17"/>
      <c r="AG418" s="17"/>
      <c r="AH418" s="17"/>
      <c r="AI418" s="17"/>
      <c r="AJ418" s="17"/>
      <c r="AK418" s="17"/>
      <c r="AL418" s="17"/>
      <c r="AM418" s="17"/>
      <c r="AN418" s="17"/>
      <c r="AO418" s="17"/>
      <c r="AP418" s="17"/>
      <c r="AQ418" s="17"/>
      <c r="AR418" s="17"/>
      <c r="AS418" s="17"/>
      <c r="AT418" s="17"/>
      <c r="AU418" s="17"/>
      <c r="AV418" s="17"/>
      <c r="AW418" s="17"/>
      <c r="AX418" s="17"/>
      <c r="AY418" s="17"/>
      <c r="AZ418" s="17"/>
      <c r="BA418" s="17"/>
      <c r="BB418" s="17"/>
      <c r="BC418" s="17"/>
      <c r="BD418" s="17"/>
      <c r="BE418" s="17"/>
      <c r="BF418" s="17"/>
      <c r="BG418" s="17"/>
      <c r="BH418" s="17"/>
      <c r="BI418" s="17"/>
      <c r="BJ418" s="17"/>
      <c r="BK418" s="17"/>
      <c r="BL418" s="17"/>
    </row>
    <row r="419" spans="1:64" ht="17.100000000000001" hidden="1" customHeight="1">
      <c r="A419" s="14"/>
      <c r="C419" s="6"/>
      <c r="D419" s="88"/>
      <c r="H419" s="57"/>
      <c r="I419" s="5"/>
      <c r="J419" s="8"/>
      <c r="K419" s="5"/>
      <c r="L419" s="58" t="s">
        <v>10</v>
      </c>
      <c r="M419" s="55"/>
      <c r="N419" s="99"/>
      <c r="O419" s="70"/>
      <c r="P419" s="124"/>
      <c r="S419" s="6"/>
    </row>
    <row r="420" spans="1:64" ht="15.95" hidden="1" customHeight="1">
      <c r="A420" s="14"/>
      <c r="C420" s="64"/>
      <c r="D420" s="184">
        <f>N419</f>
        <v>0</v>
      </c>
      <c r="E420" s="184"/>
      <c r="F420" s="184"/>
      <c r="G420" s="213" t="s">
        <v>121</v>
      </c>
      <c r="H420" s="214"/>
      <c r="I420" s="58" t="s">
        <v>9</v>
      </c>
      <c r="J420" s="164">
        <f>D420/112</f>
        <v>0</v>
      </c>
      <c r="K420" s="164"/>
      <c r="L420" s="55"/>
      <c r="M420" s="2"/>
      <c r="N420" s="75"/>
      <c r="O420" s="65"/>
      <c r="P420" s="126"/>
      <c r="Q420" s="68"/>
      <c r="S420" s="64"/>
    </row>
    <row r="421" spans="1:64" ht="21.75" hidden="1" customHeight="1">
      <c r="A421" s="14"/>
      <c r="B421" s="15"/>
      <c r="C421" s="183">
        <f>J420</f>
        <v>0</v>
      </c>
      <c r="D421" s="183"/>
      <c r="E421" s="183"/>
      <c r="F421" s="127" t="s">
        <v>63</v>
      </c>
      <c r="G421" s="83" t="s">
        <v>12</v>
      </c>
      <c r="H421" s="100">
        <v>126.04</v>
      </c>
      <c r="I421" s="67"/>
      <c r="J421" s="67"/>
      <c r="K421" s="67"/>
      <c r="L421" s="158" t="s">
        <v>64</v>
      </c>
      <c r="M421" s="158"/>
      <c r="O421" s="90" t="s">
        <v>14</v>
      </c>
      <c r="P421" s="65">
        <f>ROUND(C421*H421,0)</f>
        <v>0</v>
      </c>
      <c r="S421" s="77"/>
    </row>
    <row r="422" spans="1:64" ht="15.95" hidden="1" customHeight="1">
      <c r="A422" s="14"/>
      <c r="B422" s="182" t="s">
        <v>166</v>
      </c>
      <c r="C422" s="182"/>
      <c r="D422" s="182"/>
      <c r="E422" s="182"/>
      <c r="F422" s="182"/>
      <c r="G422" s="182"/>
      <c r="H422" s="182"/>
      <c r="I422" s="182"/>
      <c r="J422" s="182"/>
      <c r="K422" s="182"/>
      <c r="L422" s="182"/>
      <c r="M422" s="182"/>
      <c r="N422" s="182"/>
      <c r="O422" s="182"/>
      <c r="P422" s="65"/>
      <c r="S422" s="3"/>
    </row>
    <row r="423" spans="1:64" ht="15.95" hidden="1" customHeight="1">
      <c r="A423" s="14"/>
      <c r="B423" s="62" t="s">
        <v>87</v>
      </c>
      <c r="C423" s="56"/>
      <c r="D423" s="5">
        <v>1</v>
      </c>
      <c r="E423" s="6" t="s">
        <v>8</v>
      </c>
      <c r="F423" s="5">
        <v>1</v>
      </c>
      <c r="G423" s="5" t="s">
        <v>8</v>
      </c>
      <c r="H423" s="57">
        <v>20</v>
      </c>
      <c r="I423" s="5" t="s">
        <v>8</v>
      </c>
      <c r="J423" s="8">
        <v>14</v>
      </c>
      <c r="K423" s="5" t="s">
        <v>8</v>
      </c>
      <c r="L423" s="60">
        <v>0.17</v>
      </c>
      <c r="M423" s="3" t="s">
        <v>9</v>
      </c>
      <c r="N423" s="61">
        <f t="shared" ref="N423:N429" si="45">ROUND(D423*F423*H423*J423*L423,0)</f>
        <v>48</v>
      </c>
      <c r="O423" s="16"/>
      <c r="P423" s="65"/>
      <c r="R423" s="17"/>
      <c r="S423" s="56"/>
      <c r="T423" s="17"/>
      <c r="U423" s="17"/>
      <c r="V423" s="17"/>
      <c r="W423" s="17"/>
      <c r="X423" s="17"/>
      <c r="Y423" s="17"/>
      <c r="Z423" s="17"/>
      <c r="AA423" s="17"/>
      <c r="AB423" s="17"/>
      <c r="AC423" s="17"/>
      <c r="AD423" s="17"/>
      <c r="AE423" s="17"/>
      <c r="AF423" s="17"/>
      <c r="AG423" s="17"/>
      <c r="AH423" s="17"/>
      <c r="AI423" s="17"/>
      <c r="AJ423" s="17"/>
      <c r="AK423" s="17"/>
      <c r="AL423" s="17"/>
      <c r="AM423" s="17"/>
      <c r="AN423" s="17"/>
      <c r="AO423" s="17"/>
      <c r="AP423" s="17"/>
      <c r="AQ423" s="17"/>
      <c r="AR423" s="17"/>
      <c r="AS423" s="17"/>
      <c r="AT423" s="17"/>
      <c r="AU423" s="17"/>
      <c r="AV423" s="17"/>
      <c r="AW423" s="17"/>
      <c r="AX423" s="17"/>
      <c r="AY423" s="17"/>
      <c r="AZ423" s="17"/>
      <c r="BA423" s="17"/>
      <c r="BB423" s="17"/>
      <c r="BC423" s="17"/>
      <c r="BD423" s="17"/>
      <c r="BE423" s="17"/>
      <c r="BF423" s="17"/>
      <c r="BG423" s="17"/>
      <c r="BH423" s="17"/>
      <c r="BI423" s="17"/>
      <c r="BJ423" s="17"/>
      <c r="BK423" s="17"/>
      <c r="BL423" s="17"/>
    </row>
    <row r="424" spans="1:64" ht="15.95" hidden="1" customHeight="1">
      <c r="A424" s="14"/>
      <c r="B424" s="62" t="s">
        <v>91</v>
      </c>
      <c r="C424" s="56"/>
      <c r="D424" s="5">
        <v>1</v>
      </c>
      <c r="E424" s="6" t="s">
        <v>8</v>
      </c>
      <c r="F424" s="5">
        <v>1</v>
      </c>
      <c r="G424" s="5" t="s">
        <v>8</v>
      </c>
      <c r="H424" s="57">
        <v>20</v>
      </c>
      <c r="I424" s="5" t="s">
        <v>8</v>
      </c>
      <c r="J424" s="8">
        <v>6</v>
      </c>
      <c r="K424" s="5" t="s">
        <v>8</v>
      </c>
      <c r="L424" s="60">
        <v>0.17</v>
      </c>
      <c r="M424" s="3" t="s">
        <v>9</v>
      </c>
      <c r="N424" s="61">
        <f t="shared" si="45"/>
        <v>20</v>
      </c>
      <c r="O424" s="16"/>
      <c r="P424" s="65"/>
      <c r="R424" s="17"/>
      <c r="S424" s="56"/>
      <c r="T424" s="17"/>
      <c r="U424" s="17"/>
      <c r="V424" s="17"/>
      <c r="W424" s="17"/>
      <c r="X424" s="17"/>
      <c r="Y424" s="17"/>
      <c r="Z424" s="17"/>
      <c r="AA424" s="17"/>
      <c r="AB424" s="17"/>
      <c r="AC424" s="17"/>
      <c r="AD424" s="17"/>
      <c r="AE424" s="17"/>
      <c r="AF424" s="17"/>
      <c r="AG424" s="17"/>
      <c r="AH424" s="17"/>
      <c r="AI424" s="17"/>
      <c r="AJ424" s="17"/>
      <c r="AK424" s="17"/>
      <c r="AL424" s="17"/>
      <c r="AM424" s="17"/>
      <c r="AN424" s="17"/>
      <c r="AO424" s="17"/>
      <c r="AP424" s="17"/>
      <c r="AQ424" s="17"/>
      <c r="AR424" s="17"/>
      <c r="AS424" s="17"/>
      <c r="AT424" s="17"/>
      <c r="AU424" s="17"/>
      <c r="AV424" s="17"/>
      <c r="AW424" s="17"/>
      <c r="AX424" s="17"/>
      <c r="AY424" s="17"/>
      <c r="AZ424" s="17"/>
      <c r="BA424" s="17"/>
      <c r="BB424" s="17"/>
      <c r="BC424" s="17"/>
      <c r="BD424" s="17"/>
      <c r="BE424" s="17"/>
      <c r="BF424" s="17"/>
      <c r="BG424" s="17"/>
      <c r="BH424" s="17"/>
      <c r="BI424" s="17"/>
      <c r="BJ424" s="17"/>
      <c r="BK424" s="17"/>
      <c r="BL424" s="17"/>
    </row>
    <row r="425" spans="1:64" ht="15.95" hidden="1" customHeight="1">
      <c r="A425" s="14"/>
      <c r="B425" s="62" t="s">
        <v>87</v>
      </c>
      <c r="C425" s="56"/>
      <c r="D425" s="5">
        <v>1</v>
      </c>
      <c r="E425" s="6" t="s">
        <v>8</v>
      </c>
      <c r="F425" s="5">
        <v>2</v>
      </c>
      <c r="G425" s="5" t="s">
        <v>8</v>
      </c>
      <c r="H425" s="57">
        <v>14</v>
      </c>
      <c r="I425" s="5" t="s">
        <v>8</v>
      </c>
      <c r="J425" s="8">
        <v>18</v>
      </c>
      <c r="K425" s="5" t="s">
        <v>8</v>
      </c>
      <c r="L425" s="60">
        <v>0.17</v>
      </c>
      <c r="M425" s="3" t="s">
        <v>9</v>
      </c>
      <c r="N425" s="61">
        <f t="shared" si="45"/>
        <v>86</v>
      </c>
      <c r="O425" s="16"/>
      <c r="P425" s="65"/>
      <c r="R425" s="17"/>
      <c r="S425" s="56"/>
      <c r="T425" s="17"/>
      <c r="U425" s="17"/>
      <c r="V425" s="17"/>
      <c r="W425" s="17"/>
      <c r="X425" s="17"/>
      <c r="Y425" s="17"/>
      <c r="Z425" s="17"/>
      <c r="AA425" s="17"/>
      <c r="AB425" s="17"/>
      <c r="AC425" s="17"/>
      <c r="AD425" s="17"/>
      <c r="AE425" s="17"/>
      <c r="AF425" s="17"/>
      <c r="AG425" s="17"/>
      <c r="AH425" s="17"/>
      <c r="AI425" s="17"/>
      <c r="AJ425" s="17"/>
      <c r="AK425" s="17"/>
      <c r="AL425" s="17"/>
      <c r="AM425" s="17"/>
      <c r="AN425" s="17"/>
      <c r="AO425" s="17"/>
      <c r="AP425" s="17"/>
      <c r="AQ425" s="17"/>
      <c r="AR425" s="17"/>
      <c r="AS425" s="17"/>
      <c r="AT425" s="17"/>
      <c r="AU425" s="17"/>
      <c r="AV425" s="17"/>
      <c r="AW425" s="17"/>
      <c r="AX425" s="17"/>
      <c r="AY425" s="17"/>
      <c r="AZ425" s="17"/>
      <c r="BA425" s="17"/>
      <c r="BB425" s="17"/>
      <c r="BC425" s="17"/>
      <c r="BD425" s="17"/>
      <c r="BE425" s="17"/>
      <c r="BF425" s="17"/>
      <c r="BG425" s="17"/>
      <c r="BH425" s="17"/>
      <c r="BI425" s="17"/>
      <c r="BJ425" s="17"/>
      <c r="BK425" s="17"/>
      <c r="BL425" s="17"/>
    </row>
    <row r="426" spans="1:64" ht="15.95" hidden="1" customHeight="1">
      <c r="A426" s="14"/>
      <c r="B426" s="62" t="s">
        <v>202</v>
      </c>
      <c r="C426" s="56"/>
      <c r="D426" s="5">
        <v>1</v>
      </c>
      <c r="E426" s="6" t="s">
        <v>8</v>
      </c>
      <c r="F426" s="5">
        <v>1</v>
      </c>
      <c r="G426" s="5" t="s">
        <v>8</v>
      </c>
      <c r="H426" s="57">
        <v>19.5</v>
      </c>
      <c r="I426" s="5" t="s">
        <v>8</v>
      </c>
      <c r="J426" s="8">
        <v>6</v>
      </c>
      <c r="K426" s="5" t="s">
        <v>8</v>
      </c>
      <c r="L426" s="60">
        <v>0.17</v>
      </c>
      <c r="M426" s="3" t="s">
        <v>9</v>
      </c>
      <c r="N426" s="61">
        <f t="shared" si="45"/>
        <v>20</v>
      </c>
      <c r="O426" s="16"/>
      <c r="P426" s="65"/>
      <c r="R426" s="17"/>
      <c r="S426" s="56"/>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row>
    <row r="427" spans="1:64" ht="15.95" hidden="1" customHeight="1">
      <c r="A427" s="14"/>
      <c r="B427" s="62" t="s">
        <v>89</v>
      </c>
      <c r="C427" s="56"/>
      <c r="D427" s="5">
        <v>1</v>
      </c>
      <c r="E427" s="6" t="s">
        <v>8</v>
      </c>
      <c r="F427" s="5">
        <v>1</v>
      </c>
      <c r="G427" s="5" t="s">
        <v>8</v>
      </c>
      <c r="H427" s="57">
        <v>8.5</v>
      </c>
      <c r="I427" s="5" t="s">
        <v>8</v>
      </c>
      <c r="J427" s="8">
        <v>6</v>
      </c>
      <c r="K427" s="5" t="s">
        <v>8</v>
      </c>
      <c r="L427" s="60">
        <v>0.17</v>
      </c>
      <c r="M427" s="3" t="s">
        <v>9</v>
      </c>
      <c r="N427" s="61">
        <f t="shared" si="45"/>
        <v>9</v>
      </c>
      <c r="O427" s="16"/>
      <c r="P427" s="65"/>
      <c r="R427" s="17"/>
      <c r="S427" s="56"/>
      <c r="T427" s="17"/>
      <c r="U427" s="17"/>
      <c r="V427" s="17"/>
      <c r="W427" s="17"/>
      <c r="X427" s="17"/>
      <c r="Y427" s="17"/>
      <c r="Z427" s="17"/>
      <c r="AA427" s="17"/>
      <c r="AB427" s="17"/>
      <c r="AC427" s="17"/>
      <c r="AD427" s="17"/>
      <c r="AE427" s="17"/>
      <c r="AF427" s="17"/>
      <c r="AG427" s="17"/>
      <c r="AH427" s="17"/>
      <c r="AI427" s="17"/>
      <c r="AJ427" s="17"/>
      <c r="AK427" s="17"/>
      <c r="AL427" s="17"/>
      <c r="AM427" s="17"/>
      <c r="AN427" s="17"/>
      <c r="AO427" s="17"/>
      <c r="AP427" s="17"/>
      <c r="AQ427" s="17"/>
      <c r="AR427" s="17"/>
      <c r="AS427" s="17"/>
      <c r="AT427" s="17"/>
      <c r="AU427" s="17"/>
      <c r="AV427" s="17"/>
      <c r="AW427" s="17"/>
      <c r="AX427" s="17"/>
      <c r="AY427" s="17"/>
      <c r="AZ427" s="17"/>
      <c r="BA427" s="17"/>
      <c r="BB427" s="17"/>
      <c r="BC427" s="17"/>
      <c r="BD427" s="17"/>
      <c r="BE427" s="17"/>
      <c r="BF427" s="17"/>
      <c r="BG427" s="17"/>
      <c r="BH427" s="17"/>
      <c r="BI427" s="17"/>
      <c r="BJ427" s="17"/>
      <c r="BK427" s="17"/>
      <c r="BL427" s="17"/>
    </row>
    <row r="428" spans="1:64" ht="15.95" hidden="1" customHeight="1">
      <c r="A428" s="14"/>
      <c r="B428" s="62" t="s">
        <v>203</v>
      </c>
      <c r="C428" s="56"/>
      <c r="D428" s="5">
        <v>1</v>
      </c>
      <c r="E428" s="6" t="s">
        <v>8</v>
      </c>
      <c r="F428" s="5">
        <v>2</v>
      </c>
      <c r="G428" s="5" t="s">
        <v>8</v>
      </c>
      <c r="H428" s="57">
        <v>4</v>
      </c>
      <c r="I428" s="5" t="s">
        <v>8</v>
      </c>
      <c r="J428" s="8">
        <v>4</v>
      </c>
      <c r="K428" s="5" t="s">
        <v>8</v>
      </c>
      <c r="L428" s="60">
        <v>0.17</v>
      </c>
      <c r="M428" s="3" t="s">
        <v>9</v>
      </c>
      <c r="N428" s="61">
        <f t="shared" si="45"/>
        <v>5</v>
      </c>
      <c r="O428" s="16"/>
      <c r="P428" s="65"/>
      <c r="R428" s="17"/>
      <c r="S428" s="56"/>
      <c r="T428" s="17"/>
      <c r="U428" s="17"/>
      <c r="V428" s="17"/>
      <c r="W428" s="17"/>
      <c r="X428" s="17"/>
      <c r="Y428" s="17"/>
      <c r="Z428" s="17"/>
      <c r="AA428" s="17"/>
      <c r="AB428" s="17"/>
      <c r="AC428" s="17"/>
      <c r="AD428" s="17"/>
      <c r="AE428" s="17"/>
      <c r="AF428" s="17"/>
      <c r="AG428" s="17"/>
      <c r="AH428" s="17"/>
      <c r="AI428" s="17"/>
      <c r="AJ428" s="17"/>
      <c r="AK428" s="17"/>
      <c r="AL428" s="17"/>
      <c r="AM428" s="17"/>
      <c r="AN428" s="17"/>
      <c r="AO428" s="17"/>
      <c r="AP428" s="17"/>
      <c r="AQ428" s="17"/>
      <c r="AR428" s="17"/>
      <c r="AS428" s="17"/>
      <c r="AT428" s="17"/>
      <c r="AU428" s="17"/>
      <c r="AV428" s="17"/>
      <c r="AW428" s="17"/>
      <c r="AX428" s="17"/>
      <c r="AY428" s="17"/>
      <c r="AZ428" s="17"/>
      <c r="BA428" s="17"/>
      <c r="BB428" s="17"/>
      <c r="BC428" s="17"/>
      <c r="BD428" s="17"/>
      <c r="BE428" s="17"/>
      <c r="BF428" s="17"/>
      <c r="BG428" s="17"/>
      <c r="BH428" s="17"/>
      <c r="BI428" s="17"/>
      <c r="BJ428" s="17"/>
      <c r="BK428" s="17"/>
      <c r="BL428" s="17"/>
    </row>
    <row r="429" spans="1:64" ht="15.95" hidden="1" customHeight="1">
      <c r="A429" s="14"/>
      <c r="B429" s="62" t="s">
        <v>204</v>
      </c>
      <c r="C429" s="56"/>
      <c r="D429" s="5">
        <v>1</v>
      </c>
      <c r="E429" s="6" t="s">
        <v>8</v>
      </c>
      <c r="F429" s="5">
        <v>1</v>
      </c>
      <c r="G429" s="5" t="s">
        <v>8</v>
      </c>
      <c r="H429" s="57">
        <v>12.25</v>
      </c>
      <c r="I429" s="5" t="s">
        <v>8</v>
      </c>
      <c r="J429" s="8">
        <v>7.5</v>
      </c>
      <c r="K429" s="5" t="s">
        <v>8</v>
      </c>
      <c r="L429" s="60">
        <v>0.125</v>
      </c>
      <c r="M429" s="3" t="s">
        <v>9</v>
      </c>
      <c r="N429" s="61">
        <f t="shared" si="45"/>
        <v>11</v>
      </c>
      <c r="O429" s="16"/>
      <c r="P429" s="65"/>
      <c r="R429" s="17"/>
      <c r="S429" s="56"/>
      <c r="T429" s="17"/>
      <c r="U429" s="17"/>
      <c r="V429" s="17"/>
      <c r="W429" s="17"/>
      <c r="X429" s="17"/>
      <c r="Y429" s="17"/>
      <c r="Z429" s="17"/>
      <c r="AA429" s="17"/>
      <c r="AB429" s="17"/>
      <c r="AC429" s="17"/>
      <c r="AD429" s="17"/>
      <c r="AE429" s="17"/>
      <c r="AF429" s="17"/>
      <c r="AG429" s="17"/>
      <c r="AH429" s="17"/>
      <c r="AI429" s="17"/>
      <c r="AJ429" s="17"/>
      <c r="AK429" s="17"/>
      <c r="AL429" s="17"/>
      <c r="AM429" s="17"/>
      <c r="AN429" s="17"/>
      <c r="AO429" s="17"/>
      <c r="AP429" s="17"/>
      <c r="AQ429" s="17"/>
      <c r="AR429" s="17"/>
      <c r="AS429" s="17"/>
      <c r="AT429" s="17"/>
      <c r="AU429" s="17"/>
      <c r="AV429" s="17"/>
      <c r="AW429" s="17"/>
      <c r="AX429" s="17"/>
      <c r="AY429" s="17"/>
      <c r="AZ429" s="17"/>
      <c r="BA429" s="17"/>
      <c r="BB429" s="17"/>
      <c r="BC429" s="17"/>
      <c r="BD429" s="17"/>
      <c r="BE429" s="17"/>
      <c r="BF429" s="17"/>
      <c r="BG429" s="17"/>
      <c r="BH429" s="17"/>
      <c r="BI429" s="17"/>
      <c r="BJ429" s="17"/>
      <c r="BK429" s="17"/>
      <c r="BL429" s="17"/>
    </row>
    <row r="430" spans="1:64" ht="15.95" hidden="1" customHeight="1">
      <c r="A430" s="14"/>
      <c r="B430" s="62" t="s">
        <v>205</v>
      </c>
      <c r="C430" s="56"/>
      <c r="D430" s="5">
        <v>1</v>
      </c>
      <c r="E430" s="6" t="s">
        <v>8</v>
      </c>
      <c r="F430" s="5">
        <v>1</v>
      </c>
      <c r="G430" s="5" t="s">
        <v>8</v>
      </c>
      <c r="H430" s="57">
        <v>25.25</v>
      </c>
      <c r="I430" s="5" t="s">
        <v>8</v>
      </c>
      <c r="J430" s="8">
        <v>26.375</v>
      </c>
      <c r="K430" s="5" t="s">
        <v>8</v>
      </c>
      <c r="L430" s="60">
        <v>0.125</v>
      </c>
      <c r="M430" s="3" t="s">
        <v>9</v>
      </c>
      <c r="N430" s="61">
        <f t="shared" ref="N430" si="46">ROUND(D430*F430*H430*J430*L430,0)</f>
        <v>83</v>
      </c>
      <c r="O430" s="16"/>
      <c r="P430" s="65"/>
      <c r="R430" s="17"/>
      <c r="S430" s="56"/>
      <c r="T430" s="17"/>
      <c r="U430" s="17"/>
      <c r="V430" s="17"/>
      <c r="W430" s="17"/>
      <c r="X430" s="17"/>
      <c r="Y430" s="17"/>
      <c r="Z430" s="17"/>
      <c r="AA430" s="17"/>
      <c r="AB430" s="17"/>
      <c r="AC430" s="17"/>
      <c r="AD430" s="17"/>
      <c r="AE430" s="17"/>
      <c r="AF430" s="17"/>
      <c r="AG430" s="17"/>
      <c r="AH430" s="17"/>
      <c r="AI430" s="17"/>
      <c r="AJ430" s="17"/>
      <c r="AK430" s="17"/>
      <c r="AL430" s="17"/>
      <c r="AM430" s="17"/>
      <c r="AN430" s="17"/>
      <c r="AO430" s="17"/>
      <c r="AP430" s="17"/>
      <c r="AQ430" s="17"/>
      <c r="AR430" s="17"/>
      <c r="AS430" s="17"/>
      <c r="AT430" s="17"/>
      <c r="AU430" s="17"/>
      <c r="AV430" s="17"/>
      <c r="AW430" s="17"/>
      <c r="AX430" s="17"/>
      <c r="AY430" s="17"/>
      <c r="AZ430" s="17"/>
      <c r="BA430" s="17"/>
      <c r="BB430" s="17"/>
      <c r="BC430" s="17"/>
      <c r="BD430" s="17"/>
      <c r="BE430" s="17"/>
      <c r="BF430" s="17"/>
      <c r="BG430" s="17"/>
      <c r="BH430" s="17"/>
      <c r="BI430" s="17"/>
      <c r="BJ430" s="17"/>
      <c r="BK430" s="17"/>
      <c r="BL430" s="17"/>
    </row>
    <row r="431" spans="1:64" ht="21" hidden="1" customHeight="1">
      <c r="A431" s="14"/>
      <c r="C431" s="6"/>
      <c r="D431" s="88"/>
      <c r="H431" s="57"/>
      <c r="I431" s="5"/>
      <c r="J431" s="8"/>
      <c r="K431" s="5"/>
      <c r="L431" s="58" t="s">
        <v>10</v>
      </c>
      <c r="M431" s="55"/>
      <c r="N431" s="99"/>
      <c r="O431" s="70"/>
      <c r="P431" s="124"/>
      <c r="S431" s="6"/>
    </row>
    <row r="432" spans="1:64" ht="21.75" hidden="1" customHeight="1">
      <c r="A432" s="14"/>
      <c r="B432" s="15"/>
      <c r="C432" s="166">
        <f>N431</f>
        <v>0</v>
      </c>
      <c r="D432" s="167"/>
      <c r="E432" s="166"/>
      <c r="F432" s="76" t="s">
        <v>11</v>
      </c>
      <c r="G432" s="83" t="s">
        <v>12</v>
      </c>
      <c r="H432" s="100">
        <v>1306.8</v>
      </c>
      <c r="I432" s="67"/>
      <c r="J432" s="67"/>
      <c r="K432" s="67"/>
      <c r="L432" s="158" t="s">
        <v>13</v>
      </c>
      <c r="M432" s="158"/>
      <c r="O432" s="90" t="s">
        <v>14</v>
      </c>
      <c r="P432" s="65">
        <f>ROUND(C432*H432/100,0)</f>
        <v>0</v>
      </c>
      <c r="S432" s="77"/>
    </row>
    <row r="433" spans="1:16" s="21" customFormat="1" ht="15.95" hidden="1" customHeight="1">
      <c r="A433" s="22"/>
      <c r="B433" s="191" t="s">
        <v>206</v>
      </c>
      <c r="C433" s="191"/>
      <c r="D433" s="191"/>
      <c r="E433" s="191"/>
      <c r="F433" s="191"/>
      <c r="G433" s="191"/>
      <c r="H433" s="191"/>
      <c r="I433" s="191"/>
      <c r="J433" s="191"/>
      <c r="K433" s="191"/>
      <c r="L433" s="191"/>
      <c r="M433" s="191"/>
      <c r="N433" s="191"/>
      <c r="O433" s="19"/>
      <c r="P433" s="35"/>
    </row>
    <row r="434" spans="1:16" s="21" customFormat="1" ht="15.95" hidden="1" customHeight="1">
      <c r="A434" s="22"/>
      <c r="B434" s="21" t="s">
        <v>208</v>
      </c>
      <c r="C434" s="96"/>
      <c r="D434" s="24">
        <v>2</v>
      </c>
      <c r="E434" s="23" t="s">
        <v>8</v>
      </c>
      <c r="F434" s="24">
        <v>2</v>
      </c>
      <c r="G434" s="24" t="s">
        <v>17</v>
      </c>
      <c r="H434" s="25">
        <v>14</v>
      </c>
      <c r="I434" s="24" t="s">
        <v>18</v>
      </c>
      <c r="J434" s="26">
        <v>18</v>
      </c>
      <c r="K434" s="24" t="s">
        <v>19</v>
      </c>
      <c r="L434" s="26">
        <v>7</v>
      </c>
      <c r="M434" s="21" t="s">
        <v>9</v>
      </c>
      <c r="N434" s="117">
        <f>ROUND(D434*F434*(H434+J434)*L434,0)</f>
        <v>896</v>
      </c>
      <c r="O434" s="19"/>
      <c r="P434" s="35"/>
    </row>
    <row r="435" spans="1:16" s="21" customFormat="1" ht="15.95" hidden="1" customHeight="1">
      <c r="A435" s="22"/>
      <c r="B435" s="21" t="s">
        <v>209</v>
      </c>
      <c r="C435" s="96"/>
      <c r="D435" s="24">
        <v>1</v>
      </c>
      <c r="E435" s="23" t="s">
        <v>8</v>
      </c>
      <c r="F435" s="24">
        <v>2</v>
      </c>
      <c r="G435" s="24" t="s">
        <v>17</v>
      </c>
      <c r="H435" s="25">
        <v>31.37</v>
      </c>
      <c r="I435" s="24" t="s">
        <v>18</v>
      </c>
      <c r="J435" s="26">
        <v>27.37</v>
      </c>
      <c r="K435" s="24" t="s">
        <v>19</v>
      </c>
      <c r="L435" s="26">
        <v>9.5</v>
      </c>
      <c r="M435" s="21" t="s">
        <v>9</v>
      </c>
      <c r="N435" s="117">
        <f>ROUND(D435*F435*(H435+J435)*L435,0)</f>
        <v>1116</v>
      </c>
      <c r="O435" s="19"/>
      <c r="P435" s="35"/>
    </row>
    <row r="436" spans="1:16" s="21" customFormat="1" ht="15.95" hidden="1" customHeight="1">
      <c r="A436" s="22"/>
      <c r="B436" s="21" t="s">
        <v>99</v>
      </c>
      <c r="C436" s="96"/>
      <c r="D436" s="24">
        <v>1</v>
      </c>
      <c r="E436" s="23" t="s">
        <v>8</v>
      </c>
      <c r="F436" s="24">
        <v>1</v>
      </c>
      <c r="G436" s="24" t="s">
        <v>8</v>
      </c>
      <c r="H436" s="25">
        <v>248</v>
      </c>
      <c r="I436" s="24" t="s">
        <v>18</v>
      </c>
      <c r="J436" s="26">
        <v>2</v>
      </c>
      <c r="K436" s="24"/>
      <c r="L436" s="26"/>
      <c r="M436" s="21" t="s">
        <v>9</v>
      </c>
      <c r="N436" s="61">
        <f>ROUND(D436*F436*H436*J436,0)</f>
        <v>496</v>
      </c>
      <c r="O436" s="19"/>
      <c r="P436" s="35"/>
    </row>
    <row r="437" spans="1:16" s="21" customFormat="1" ht="15.95" hidden="1" customHeight="1">
      <c r="A437" s="22"/>
      <c r="B437" s="21" t="s">
        <v>210</v>
      </c>
      <c r="C437" s="96"/>
      <c r="D437" s="24">
        <v>1</v>
      </c>
      <c r="E437" s="23" t="s">
        <v>8</v>
      </c>
      <c r="F437" s="24">
        <v>1</v>
      </c>
      <c r="G437" s="24" t="s">
        <v>8</v>
      </c>
      <c r="H437" s="25">
        <v>235</v>
      </c>
      <c r="I437" s="24" t="s">
        <v>18</v>
      </c>
      <c r="J437" s="26">
        <v>4</v>
      </c>
      <c r="K437" s="24"/>
      <c r="L437" s="26"/>
      <c r="M437" s="21" t="s">
        <v>9</v>
      </c>
      <c r="N437" s="61">
        <f>ROUND(D437*F437*H437*J437,0)</f>
        <v>940</v>
      </c>
      <c r="O437" s="19"/>
      <c r="P437" s="35"/>
    </row>
    <row r="438" spans="1:16" s="21" customFormat="1" ht="15.95" hidden="1" customHeight="1">
      <c r="A438" s="22"/>
      <c r="B438" s="21" t="s">
        <v>168</v>
      </c>
      <c r="C438" s="96"/>
      <c r="D438" s="5">
        <v>42</v>
      </c>
      <c r="E438" s="6" t="s">
        <v>8</v>
      </c>
      <c r="F438" s="5">
        <v>2</v>
      </c>
      <c r="G438" s="5" t="s">
        <v>8</v>
      </c>
      <c r="H438" s="69">
        <v>0.375</v>
      </c>
      <c r="I438" s="5" t="s">
        <v>8</v>
      </c>
      <c r="J438" s="8">
        <v>4</v>
      </c>
      <c r="K438" s="5"/>
      <c r="L438" s="8"/>
      <c r="M438" s="3" t="s">
        <v>9</v>
      </c>
      <c r="N438" s="61">
        <f>ROUND(D438*F438*H438*J438,0)</f>
        <v>126</v>
      </c>
      <c r="O438" s="19"/>
      <c r="P438" s="35"/>
    </row>
    <row r="439" spans="1:16" s="21" customFormat="1" ht="15.95" hidden="1" customHeight="1">
      <c r="A439" s="22"/>
      <c r="B439" s="21" t="s">
        <v>90</v>
      </c>
      <c r="C439" s="96"/>
      <c r="D439" s="24">
        <v>2</v>
      </c>
      <c r="E439" s="23" t="s">
        <v>8</v>
      </c>
      <c r="F439" s="24">
        <v>2</v>
      </c>
      <c r="G439" s="24" t="s">
        <v>17</v>
      </c>
      <c r="H439" s="25">
        <v>4</v>
      </c>
      <c r="I439" s="24" t="s">
        <v>18</v>
      </c>
      <c r="J439" s="26">
        <v>4</v>
      </c>
      <c r="K439" s="24" t="s">
        <v>19</v>
      </c>
      <c r="L439" s="26">
        <v>8</v>
      </c>
      <c r="M439" s="21" t="s">
        <v>9</v>
      </c>
      <c r="N439" s="117">
        <f>ROUND(D439*F439*(H439+J439)*L439,0)</f>
        <v>256</v>
      </c>
      <c r="O439" s="19"/>
      <c r="P439" s="35"/>
    </row>
    <row r="440" spans="1:16" s="21" customFormat="1" ht="15.95" hidden="1" customHeight="1">
      <c r="A440" s="22"/>
      <c r="B440" s="21" t="s">
        <v>191</v>
      </c>
      <c r="C440" s="96"/>
      <c r="D440" s="24">
        <v>1</v>
      </c>
      <c r="E440" s="23" t="s">
        <v>8</v>
      </c>
      <c r="F440" s="24">
        <v>1</v>
      </c>
      <c r="G440" s="24" t="s">
        <v>8</v>
      </c>
      <c r="H440" s="25">
        <v>10.25</v>
      </c>
      <c r="I440" s="5" t="s">
        <v>8</v>
      </c>
      <c r="J440" s="26">
        <v>8</v>
      </c>
      <c r="K440" s="24"/>
      <c r="L440" s="26"/>
      <c r="M440" s="21" t="s">
        <v>9</v>
      </c>
      <c r="N440" s="61">
        <f t="shared" ref="N440:N445" si="47">ROUND(D440*F440*H440*J440,0)</f>
        <v>82</v>
      </c>
      <c r="O440" s="19"/>
      <c r="P440" s="35"/>
    </row>
    <row r="441" spans="1:16" s="21" customFormat="1" ht="15.95" hidden="1" customHeight="1">
      <c r="A441" s="22"/>
      <c r="B441" s="21" t="s">
        <v>187</v>
      </c>
      <c r="C441" s="96"/>
      <c r="D441" s="24">
        <v>1</v>
      </c>
      <c r="E441" s="23" t="s">
        <v>8</v>
      </c>
      <c r="F441" s="24">
        <v>2</v>
      </c>
      <c r="G441" s="24" t="s">
        <v>8</v>
      </c>
      <c r="H441" s="25">
        <v>5.5</v>
      </c>
      <c r="I441" s="5" t="s">
        <v>8</v>
      </c>
      <c r="J441" s="26">
        <v>8</v>
      </c>
      <c r="K441" s="24"/>
      <c r="L441" s="26"/>
      <c r="M441" s="21" t="s">
        <v>9</v>
      </c>
      <c r="N441" s="61">
        <f t="shared" si="47"/>
        <v>88</v>
      </c>
      <c r="O441" s="19"/>
      <c r="P441" s="35"/>
    </row>
    <row r="442" spans="1:16" s="21" customFormat="1" ht="15.95" hidden="1" customHeight="1">
      <c r="A442" s="22"/>
      <c r="B442" s="21" t="s">
        <v>211</v>
      </c>
      <c r="C442" s="96"/>
      <c r="D442" s="24">
        <v>1</v>
      </c>
      <c r="E442" s="23" t="s">
        <v>8</v>
      </c>
      <c r="F442" s="24">
        <v>2</v>
      </c>
      <c r="G442" s="24" t="s">
        <v>8</v>
      </c>
      <c r="H442" s="25">
        <v>5</v>
      </c>
      <c r="I442" s="5" t="s">
        <v>8</v>
      </c>
      <c r="J442" s="26">
        <v>3</v>
      </c>
      <c r="K442" s="24"/>
      <c r="L442" s="26"/>
      <c r="M442" s="21" t="s">
        <v>9</v>
      </c>
      <c r="N442" s="61">
        <f t="shared" si="47"/>
        <v>30</v>
      </c>
      <c r="O442" s="19"/>
      <c r="P442" s="35"/>
    </row>
    <row r="443" spans="1:16" s="21" customFormat="1" ht="15.95" hidden="1" customHeight="1">
      <c r="A443" s="22"/>
      <c r="B443" s="21" t="s">
        <v>212</v>
      </c>
      <c r="C443" s="96"/>
      <c r="D443" s="24">
        <v>1</v>
      </c>
      <c r="E443" s="23" t="s">
        <v>8</v>
      </c>
      <c r="F443" s="24">
        <v>3</v>
      </c>
      <c r="G443" s="24" t="s">
        <v>8</v>
      </c>
      <c r="H443" s="25">
        <v>5</v>
      </c>
      <c r="I443" s="5" t="s">
        <v>8</v>
      </c>
      <c r="J443" s="26">
        <v>2.5</v>
      </c>
      <c r="K443" s="24"/>
      <c r="L443" s="26"/>
      <c r="M443" s="21" t="s">
        <v>9</v>
      </c>
      <c r="N443" s="61">
        <f t="shared" si="47"/>
        <v>38</v>
      </c>
      <c r="O443" s="19"/>
      <c r="P443" s="35"/>
    </row>
    <row r="444" spans="1:16" s="21" customFormat="1" ht="15.95" hidden="1" customHeight="1">
      <c r="A444" s="22"/>
      <c r="B444" s="21" t="s">
        <v>213</v>
      </c>
      <c r="C444" s="96"/>
      <c r="D444" s="24">
        <v>1</v>
      </c>
      <c r="E444" s="23" t="s">
        <v>8</v>
      </c>
      <c r="F444" s="24">
        <v>1</v>
      </c>
      <c r="G444" s="24" t="s">
        <v>8</v>
      </c>
      <c r="H444" s="25">
        <v>20</v>
      </c>
      <c r="I444" s="5" t="s">
        <v>8</v>
      </c>
      <c r="J444" s="26">
        <v>14</v>
      </c>
      <c r="K444" s="24"/>
      <c r="L444" s="26"/>
      <c r="M444" s="21" t="s">
        <v>9</v>
      </c>
      <c r="N444" s="61">
        <f t="shared" si="47"/>
        <v>280</v>
      </c>
      <c r="O444" s="19"/>
      <c r="P444" s="35"/>
    </row>
    <row r="445" spans="1:16" s="21" customFormat="1" ht="15.95" hidden="1" customHeight="1">
      <c r="A445" s="22"/>
      <c r="B445" s="21" t="s">
        <v>214</v>
      </c>
      <c r="C445" s="96"/>
      <c r="D445" s="24">
        <v>1</v>
      </c>
      <c r="E445" s="23" t="s">
        <v>8</v>
      </c>
      <c r="F445" s="24">
        <v>1</v>
      </c>
      <c r="G445" s="24" t="s">
        <v>8</v>
      </c>
      <c r="H445" s="25">
        <v>20</v>
      </c>
      <c r="I445" s="5" t="s">
        <v>8</v>
      </c>
      <c r="J445" s="26">
        <v>6</v>
      </c>
      <c r="K445" s="24"/>
      <c r="L445" s="26"/>
      <c r="M445" s="21" t="s">
        <v>9</v>
      </c>
      <c r="N445" s="61">
        <f t="shared" si="47"/>
        <v>120</v>
      </c>
      <c r="O445" s="19"/>
      <c r="P445" s="35"/>
    </row>
    <row r="446" spans="1:16" s="21" customFormat="1" ht="15.95" hidden="1" customHeight="1">
      <c r="A446" s="22"/>
      <c r="C446" s="96"/>
      <c r="D446" s="24"/>
      <c r="E446" s="23"/>
      <c r="F446" s="24"/>
      <c r="G446" s="24"/>
      <c r="H446" s="25"/>
      <c r="I446" s="24"/>
      <c r="J446" s="26"/>
      <c r="K446" s="24"/>
      <c r="L446" s="31" t="s">
        <v>207</v>
      </c>
      <c r="M446" s="32"/>
      <c r="N446" s="33"/>
      <c r="O446" s="19"/>
      <c r="P446" s="35"/>
    </row>
    <row r="447" spans="1:16" s="21" customFormat="1" ht="15.95" hidden="1" customHeight="1">
      <c r="A447" s="22"/>
      <c r="B447" s="35" t="s">
        <v>215</v>
      </c>
      <c r="C447" s="173">
        <f>N446*70%</f>
        <v>0</v>
      </c>
      <c r="D447" s="170"/>
      <c r="E447" s="173"/>
      <c r="F447" s="36" t="s">
        <v>41</v>
      </c>
      <c r="G447" s="37" t="s">
        <v>12</v>
      </c>
      <c r="H447" s="128">
        <v>121</v>
      </c>
      <c r="I447" s="38"/>
      <c r="J447" s="38"/>
      <c r="K447" s="38"/>
      <c r="L447" s="174" t="s">
        <v>42</v>
      </c>
      <c r="M447" s="174"/>
      <c r="N447" s="39"/>
      <c r="O447" s="40" t="s">
        <v>14</v>
      </c>
      <c r="P447" s="35">
        <f>ROUND(C447*H447/100,0)</f>
        <v>0</v>
      </c>
    </row>
    <row r="448" spans="1:16" s="21" customFormat="1" ht="15.95" hidden="1" customHeight="1">
      <c r="A448" s="22"/>
      <c r="B448" s="181" t="s">
        <v>169</v>
      </c>
      <c r="C448" s="181"/>
      <c r="D448" s="181"/>
      <c r="E448" s="181"/>
      <c r="F448" s="181"/>
      <c r="G448" s="181"/>
      <c r="H448" s="181"/>
      <c r="I448" s="181"/>
      <c r="J448" s="181"/>
      <c r="K448" s="181"/>
      <c r="L448" s="181"/>
      <c r="M448" s="181"/>
      <c r="N448" s="181"/>
      <c r="O448" s="106"/>
      <c r="P448" s="35"/>
    </row>
    <row r="449" spans="1:19" s="21" customFormat="1" ht="15.95" hidden="1" customHeight="1">
      <c r="A449" s="22"/>
      <c r="B449" s="21" t="s">
        <v>87</v>
      </c>
      <c r="C449" s="96"/>
      <c r="D449" s="24">
        <v>1</v>
      </c>
      <c r="E449" s="23" t="s">
        <v>8</v>
      </c>
      <c r="F449" s="24">
        <v>2</v>
      </c>
      <c r="G449" s="24" t="s">
        <v>8</v>
      </c>
      <c r="H449" s="25">
        <v>15</v>
      </c>
      <c r="I449" s="24" t="s">
        <v>8</v>
      </c>
      <c r="J449" s="26">
        <v>11</v>
      </c>
      <c r="K449" s="24"/>
      <c r="L449" s="26"/>
      <c r="M449" s="21" t="s">
        <v>9</v>
      </c>
      <c r="N449" s="27">
        <f>ROUND(D449*F449*H449*J449,0)</f>
        <v>330</v>
      </c>
      <c r="O449" s="19"/>
      <c r="P449" s="35"/>
      <c r="S449" s="96"/>
    </row>
    <row r="450" spans="1:19" s="21" customFormat="1" ht="15.95" hidden="1" customHeight="1" thickBot="1">
      <c r="A450" s="22"/>
      <c r="B450" s="21" t="s">
        <v>228</v>
      </c>
      <c r="C450" s="96"/>
      <c r="D450" s="24">
        <v>1</v>
      </c>
      <c r="E450" s="23" t="s">
        <v>8</v>
      </c>
      <c r="F450" s="24">
        <v>3</v>
      </c>
      <c r="G450" s="24" t="s">
        <v>8</v>
      </c>
      <c r="H450" s="25">
        <v>8</v>
      </c>
      <c r="I450" s="24" t="s">
        <v>8</v>
      </c>
      <c r="J450" s="26">
        <v>8</v>
      </c>
      <c r="K450" s="24"/>
      <c r="L450" s="26"/>
      <c r="M450" s="21" t="s">
        <v>9</v>
      </c>
      <c r="N450" s="27">
        <f>ROUND(D450*F450*H450*J450,0)</f>
        <v>192</v>
      </c>
      <c r="O450" s="19"/>
      <c r="P450" s="35"/>
      <c r="S450" s="96"/>
    </row>
    <row r="451" spans="1:19" s="21" customFormat="1" ht="15.95" hidden="1" customHeight="1" thickBot="1">
      <c r="A451" s="20"/>
      <c r="C451" s="39">
        <f>N451</f>
        <v>0</v>
      </c>
      <c r="D451" s="21" t="s">
        <v>121</v>
      </c>
      <c r="E451" s="48"/>
      <c r="F451" s="180">
        <f>C451/112</f>
        <v>0</v>
      </c>
      <c r="G451" s="180"/>
      <c r="H451" s="25"/>
      <c r="I451" s="38"/>
      <c r="J451" s="31"/>
      <c r="K451" s="38"/>
      <c r="L451" s="31" t="s">
        <v>10</v>
      </c>
      <c r="M451" s="20"/>
      <c r="N451" s="49"/>
      <c r="O451" s="34"/>
      <c r="P451" s="35"/>
      <c r="S451" s="39"/>
    </row>
    <row r="452" spans="1:19" s="21" customFormat="1" ht="15.95" hidden="1" customHeight="1">
      <c r="A452" s="22"/>
      <c r="B452" s="92"/>
      <c r="C452" s="129">
        <f>F451</f>
        <v>0</v>
      </c>
      <c r="D452" s="24" t="s">
        <v>170</v>
      </c>
      <c r="E452" s="41"/>
      <c r="F452" s="24"/>
      <c r="G452" s="92" t="s">
        <v>12</v>
      </c>
      <c r="H452" s="38">
        <v>3850</v>
      </c>
      <c r="I452" s="38"/>
      <c r="J452" s="26"/>
      <c r="K452" s="38"/>
      <c r="L452" s="20" t="s">
        <v>64</v>
      </c>
      <c r="M452" s="20"/>
      <c r="N452" s="92"/>
      <c r="O452" s="35" t="s">
        <v>14</v>
      </c>
      <c r="P452" s="35">
        <f>(C452*H452)</f>
        <v>0</v>
      </c>
      <c r="S452" s="41"/>
    </row>
    <row r="453" spans="1:19" s="21" customFormat="1" ht="15.95" hidden="1" customHeight="1">
      <c r="A453" s="22"/>
      <c r="B453" s="181" t="s">
        <v>171</v>
      </c>
      <c r="C453" s="181"/>
      <c r="D453" s="181"/>
      <c r="E453" s="181"/>
      <c r="F453" s="181"/>
      <c r="G453" s="181"/>
      <c r="H453" s="181"/>
      <c r="I453" s="181"/>
      <c r="J453" s="181"/>
      <c r="K453" s="181"/>
      <c r="L453" s="181"/>
      <c r="M453" s="181"/>
      <c r="N453" s="181"/>
      <c r="O453" s="106"/>
      <c r="P453" s="35"/>
    </row>
    <row r="454" spans="1:19" s="21" customFormat="1" ht="15.95" hidden="1" customHeight="1">
      <c r="A454" s="22"/>
      <c r="B454" s="21" t="s">
        <v>87</v>
      </c>
      <c r="C454" s="96"/>
      <c r="D454" s="24">
        <v>2</v>
      </c>
      <c r="E454" s="23" t="s">
        <v>8</v>
      </c>
      <c r="F454" s="24">
        <v>7</v>
      </c>
      <c r="G454" s="24" t="s">
        <v>8</v>
      </c>
      <c r="H454" s="25">
        <v>19</v>
      </c>
      <c r="I454" s="24" t="s">
        <v>8</v>
      </c>
      <c r="J454" s="26">
        <v>2.2400000000000002</v>
      </c>
      <c r="K454" s="24"/>
      <c r="L454" s="26"/>
      <c r="M454" s="21" t="s">
        <v>9</v>
      </c>
      <c r="N454" s="27">
        <f>ROUND(D454*F454*H454*J454,0)</f>
        <v>596</v>
      </c>
      <c r="O454" s="19"/>
      <c r="P454" s="35"/>
      <c r="S454" s="96"/>
    </row>
    <row r="455" spans="1:19" s="21" customFormat="1" ht="15.95" hidden="1" customHeight="1" thickBot="1">
      <c r="A455" s="22"/>
      <c r="B455" s="21" t="s">
        <v>229</v>
      </c>
      <c r="C455" s="96"/>
      <c r="D455" s="24">
        <v>1</v>
      </c>
      <c r="E455" s="23" t="s">
        <v>8</v>
      </c>
      <c r="F455" s="24">
        <v>3</v>
      </c>
      <c r="G455" s="24" t="s">
        <v>8</v>
      </c>
      <c r="H455" s="25">
        <v>30</v>
      </c>
      <c r="I455" s="24" t="s">
        <v>8</v>
      </c>
      <c r="J455" s="26">
        <v>2.2400000000000002</v>
      </c>
      <c r="K455" s="24"/>
      <c r="L455" s="26"/>
      <c r="M455" s="21" t="s">
        <v>9</v>
      </c>
      <c r="N455" s="27">
        <f>ROUND(D455*F455*H455*J455,0)</f>
        <v>202</v>
      </c>
      <c r="O455" s="19"/>
      <c r="P455" s="35"/>
      <c r="S455" s="96"/>
    </row>
    <row r="456" spans="1:19" s="21" customFormat="1" ht="15.95" hidden="1" customHeight="1" thickBot="1">
      <c r="A456" s="20"/>
      <c r="C456" s="39">
        <f>N456</f>
        <v>0</v>
      </c>
      <c r="D456" s="21" t="s">
        <v>121</v>
      </c>
      <c r="E456" s="48"/>
      <c r="F456" s="175">
        <f>C456/112</f>
        <v>0</v>
      </c>
      <c r="G456" s="175"/>
      <c r="H456" s="25"/>
      <c r="I456" s="38"/>
      <c r="J456" s="31"/>
      <c r="K456" s="38"/>
      <c r="L456" s="31" t="s">
        <v>10</v>
      </c>
      <c r="M456" s="20"/>
      <c r="N456" s="49"/>
      <c r="O456" s="34"/>
      <c r="P456" s="35"/>
      <c r="S456" s="39"/>
    </row>
    <row r="457" spans="1:19" s="21" customFormat="1" ht="15.95" hidden="1" customHeight="1">
      <c r="A457" s="22"/>
      <c r="B457" s="92"/>
      <c r="C457" s="130">
        <f>F456</f>
        <v>0</v>
      </c>
      <c r="D457" s="24" t="s">
        <v>170</v>
      </c>
      <c r="E457" s="41"/>
      <c r="F457" s="24"/>
      <c r="G457" s="92" t="s">
        <v>12</v>
      </c>
      <c r="H457" s="38">
        <v>3570</v>
      </c>
      <c r="I457" s="38"/>
      <c r="J457" s="26"/>
      <c r="K457" s="38"/>
      <c r="L457" s="20" t="s">
        <v>64</v>
      </c>
      <c r="M457" s="20"/>
      <c r="N457" s="92"/>
      <c r="O457" s="35" t="s">
        <v>14</v>
      </c>
      <c r="P457" s="35">
        <f>(C457*H457)</f>
        <v>0</v>
      </c>
      <c r="S457" s="130"/>
    </row>
    <row r="458" spans="1:19" s="21" customFormat="1" ht="15.95" hidden="1" customHeight="1">
      <c r="A458" s="22"/>
      <c r="B458" s="181" t="s">
        <v>172</v>
      </c>
      <c r="C458" s="181"/>
      <c r="D458" s="181"/>
      <c r="E458" s="181"/>
      <c r="F458" s="181"/>
      <c r="G458" s="181"/>
      <c r="H458" s="181"/>
      <c r="I458" s="181"/>
      <c r="J458" s="181"/>
      <c r="K458" s="181"/>
      <c r="L458" s="181"/>
      <c r="M458" s="181"/>
      <c r="N458" s="181"/>
      <c r="O458" s="106"/>
      <c r="P458" s="35"/>
    </row>
    <row r="459" spans="1:19" s="21" customFormat="1" ht="15.95" hidden="1" customHeight="1">
      <c r="A459" s="22"/>
      <c r="B459" s="21" t="s">
        <v>230</v>
      </c>
      <c r="C459" s="96"/>
      <c r="D459" s="24"/>
      <c r="E459" s="23"/>
      <c r="F459" s="24"/>
      <c r="G459" s="24"/>
      <c r="H459" s="25"/>
      <c r="I459" s="24"/>
      <c r="J459" s="26"/>
      <c r="K459" s="24"/>
      <c r="L459" s="26"/>
      <c r="M459" s="21" t="s">
        <v>9</v>
      </c>
      <c r="N459" s="131">
        <f>C457+C452</f>
        <v>0</v>
      </c>
      <c r="O459" s="19"/>
      <c r="P459" s="35"/>
      <c r="S459" s="96"/>
    </row>
    <row r="460" spans="1:19" s="21" customFormat="1" ht="15.95" hidden="1" customHeight="1" thickBot="1">
      <c r="A460" s="22"/>
      <c r="B460" s="21" t="s">
        <v>231</v>
      </c>
      <c r="C460" s="96"/>
      <c r="D460" s="24"/>
      <c r="E460" s="23"/>
      <c r="F460" s="24"/>
      <c r="G460" s="24"/>
      <c r="H460" s="25"/>
      <c r="I460" s="24"/>
      <c r="J460" s="26"/>
      <c r="K460" s="24"/>
      <c r="L460" s="26"/>
      <c r="M460" s="21" t="s">
        <v>9</v>
      </c>
      <c r="N460" s="131">
        <f>C421</f>
        <v>0</v>
      </c>
      <c r="O460" s="19"/>
      <c r="P460" s="35"/>
      <c r="S460" s="96"/>
    </row>
    <row r="461" spans="1:19" s="21" customFormat="1" ht="15.95" hidden="1" customHeight="1" thickBot="1">
      <c r="A461" s="20"/>
      <c r="C461" s="39"/>
      <c r="D461" s="24"/>
      <c r="E461" s="48"/>
      <c r="F461" s="24"/>
      <c r="G461" s="20"/>
      <c r="H461" s="25"/>
      <c r="I461" s="38"/>
      <c r="J461" s="31"/>
      <c r="K461" s="38"/>
      <c r="L461" s="31" t="s">
        <v>10</v>
      </c>
      <c r="M461" s="20"/>
      <c r="N461" s="132"/>
      <c r="O461" s="34"/>
      <c r="P461" s="35"/>
      <c r="S461" s="39"/>
    </row>
    <row r="462" spans="1:19" s="21" customFormat="1" ht="15.95" hidden="1" customHeight="1">
      <c r="A462" s="22"/>
      <c r="B462" s="92"/>
      <c r="C462" s="130">
        <f>N461</f>
        <v>0</v>
      </c>
      <c r="D462" s="24" t="s">
        <v>170</v>
      </c>
      <c r="E462" s="41"/>
      <c r="F462" s="24"/>
      <c r="G462" s="92" t="s">
        <v>12</v>
      </c>
      <c r="H462" s="38">
        <v>186.34</v>
      </c>
      <c r="I462" s="38"/>
      <c r="J462" s="26"/>
      <c r="K462" s="38"/>
      <c r="L462" s="20" t="s">
        <v>64</v>
      </c>
      <c r="M462" s="20"/>
      <c r="N462" s="92"/>
      <c r="O462" s="35" t="s">
        <v>14</v>
      </c>
      <c r="P462" s="35">
        <f>(C462*H462)</f>
        <v>0</v>
      </c>
      <c r="S462" s="130"/>
    </row>
    <row r="463" spans="1:19" ht="63" hidden="1" customHeight="1">
      <c r="A463" s="113"/>
      <c r="B463" s="193" t="s">
        <v>173</v>
      </c>
      <c r="C463" s="193"/>
      <c r="D463" s="194"/>
      <c r="E463" s="193"/>
      <c r="F463" s="194"/>
      <c r="G463" s="193"/>
      <c r="H463" s="194"/>
      <c r="I463" s="193"/>
      <c r="J463" s="194"/>
      <c r="K463" s="193"/>
      <c r="L463" s="193"/>
      <c r="M463" s="193"/>
      <c r="N463" s="193"/>
      <c r="O463" s="193"/>
      <c r="P463" s="65"/>
      <c r="S463" s="3"/>
    </row>
    <row r="464" spans="1:19" ht="15.95" hidden="1" customHeight="1" thickBot="1">
      <c r="A464" s="14"/>
      <c r="B464" s="3" t="s">
        <v>87</v>
      </c>
      <c r="C464" s="56"/>
      <c r="D464" s="5">
        <v>1</v>
      </c>
      <c r="E464" s="6" t="s">
        <v>8</v>
      </c>
      <c r="F464" s="5">
        <v>1</v>
      </c>
      <c r="G464" s="5" t="s">
        <v>8</v>
      </c>
      <c r="H464" s="57">
        <v>31.375</v>
      </c>
      <c r="I464" s="5" t="s">
        <v>8</v>
      </c>
      <c r="J464" s="8">
        <v>27.375</v>
      </c>
      <c r="K464" s="5"/>
      <c r="L464" s="8"/>
      <c r="M464" s="3" t="s">
        <v>9</v>
      </c>
      <c r="N464" s="61">
        <f>ROUND(D464*F464*H464*J464,0)</f>
        <v>859</v>
      </c>
      <c r="O464" s="16"/>
      <c r="P464" s="65"/>
      <c r="S464" s="56"/>
    </row>
    <row r="465" spans="1:24" ht="15.95" hidden="1" customHeight="1" thickBot="1">
      <c r="E465" s="79"/>
      <c r="G465" s="2"/>
      <c r="H465" s="57"/>
      <c r="I465" s="67"/>
      <c r="J465" s="58"/>
      <c r="K465" s="67"/>
      <c r="L465" s="58" t="s">
        <v>10</v>
      </c>
      <c r="M465" s="2"/>
      <c r="N465" s="59"/>
      <c r="O465" s="70"/>
      <c r="P465" s="65"/>
    </row>
    <row r="466" spans="1:24" ht="15.95" hidden="1" customHeight="1">
      <c r="A466" s="14"/>
      <c r="C466" s="115">
        <f>N465</f>
        <v>0</v>
      </c>
      <c r="D466" s="167" t="s">
        <v>41</v>
      </c>
      <c r="E466" s="186"/>
      <c r="G466" s="83" t="s">
        <v>12</v>
      </c>
      <c r="H466" s="157">
        <v>7607.25</v>
      </c>
      <c r="I466" s="157"/>
      <c r="J466" s="157"/>
      <c r="K466" s="157"/>
      <c r="L466" s="2" t="s">
        <v>76</v>
      </c>
      <c r="M466" s="2"/>
      <c r="O466" s="65" t="s">
        <v>14</v>
      </c>
      <c r="P466" s="65">
        <f>ROUND(C466*H466/100,0)</f>
        <v>0</v>
      </c>
      <c r="Q466" s="68"/>
      <c r="R466" s="68"/>
      <c r="S466" s="115"/>
      <c r="T466" s="68"/>
      <c r="U466" s="68"/>
      <c r="V466" s="68"/>
      <c r="W466" s="68"/>
      <c r="X466" s="68"/>
    </row>
    <row r="467" spans="1:24" ht="17.25" hidden="1" customHeight="1">
      <c r="A467" s="113"/>
      <c r="B467" s="208" t="s">
        <v>174</v>
      </c>
      <c r="C467" s="208"/>
      <c r="D467" s="209"/>
      <c r="E467" s="208"/>
      <c r="F467" s="209"/>
      <c r="G467" s="208"/>
      <c r="H467" s="209"/>
      <c r="I467" s="208"/>
      <c r="J467" s="209"/>
      <c r="K467" s="208"/>
      <c r="L467" s="208"/>
      <c r="M467" s="208"/>
      <c r="N467" s="208"/>
      <c r="O467" s="208"/>
      <c r="P467" s="65"/>
      <c r="S467" s="3"/>
    </row>
    <row r="468" spans="1:24" ht="15.95" hidden="1" customHeight="1" thickBot="1">
      <c r="A468" s="14"/>
      <c r="B468" s="3" t="s">
        <v>232</v>
      </c>
      <c r="C468" s="56"/>
      <c r="D468" s="5">
        <v>1</v>
      </c>
      <c r="E468" s="6" t="s">
        <v>8</v>
      </c>
      <c r="F468" s="5">
        <v>1</v>
      </c>
      <c r="G468" s="5" t="s">
        <v>8</v>
      </c>
      <c r="H468" s="57">
        <v>29.87</v>
      </c>
      <c r="I468" s="5" t="s">
        <v>8</v>
      </c>
      <c r="J468" s="8">
        <v>25.87</v>
      </c>
      <c r="K468" s="5"/>
      <c r="L468" s="8"/>
      <c r="M468" s="3" t="s">
        <v>9</v>
      </c>
      <c r="N468" s="61">
        <f>ROUND(D468*F468*H468*J468,0)</f>
        <v>773</v>
      </c>
      <c r="O468" s="16"/>
      <c r="P468" s="65"/>
      <c r="S468" s="56"/>
    </row>
    <row r="469" spans="1:24" ht="15.95" hidden="1" customHeight="1" thickBot="1">
      <c r="E469" s="79"/>
      <c r="G469" s="2"/>
      <c r="H469" s="57"/>
      <c r="I469" s="67"/>
      <c r="J469" s="58"/>
      <c r="K469" s="67"/>
      <c r="L469" s="58" t="s">
        <v>10</v>
      </c>
      <c r="M469" s="2"/>
      <c r="N469" s="59"/>
      <c r="O469" s="70"/>
      <c r="P469" s="65"/>
    </row>
    <row r="470" spans="1:24" ht="15.95" hidden="1" customHeight="1">
      <c r="A470" s="14"/>
      <c r="C470" s="115">
        <f>N469</f>
        <v>0</v>
      </c>
      <c r="D470" s="167" t="s">
        <v>41</v>
      </c>
      <c r="E470" s="186"/>
      <c r="G470" s="83" t="s">
        <v>12</v>
      </c>
      <c r="H470" s="157">
        <v>1428.35</v>
      </c>
      <c r="I470" s="157"/>
      <c r="J470" s="157"/>
      <c r="K470" s="157"/>
      <c r="L470" s="2" t="s">
        <v>76</v>
      </c>
      <c r="M470" s="2"/>
      <c r="O470" s="65" t="s">
        <v>14</v>
      </c>
      <c r="P470" s="65">
        <f>ROUND(C470*H470/100,0)</f>
        <v>0</v>
      </c>
      <c r="Q470" s="68"/>
      <c r="R470" s="68"/>
      <c r="S470" s="115"/>
      <c r="T470" s="68"/>
      <c r="U470" s="68"/>
      <c r="V470" s="68"/>
      <c r="W470" s="68"/>
      <c r="X470" s="68"/>
    </row>
    <row r="471" spans="1:24" ht="17.25" hidden="1" customHeight="1">
      <c r="A471" s="113"/>
      <c r="B471" s="208" t="s">
        <v>175</v>
      </c>
      <c r="C471" s="208"/>
      <c r="D471" s="209"/>
      <c r="E471" s="208"/>
      <c r="F471" s="209"/>
      <c r="G471" s="208"/>
      <c r="H471" s="209"/>
      <c r="I471" s="208"/>
      <c r="J471" s="209"/>
      <c r="K471" s="208"/>
      <c r="L471" s="208"/>
      <c r="M471" s="208"/>
      <c r="N471" s="208"/>
      <c r="O471" s="208"/>
      <c r="P471" s="65"/>
      <c r="S471" s="3"/>
    </row>
    <row r="472" spans="1:24" ht="15.95" hidden="1" customHeight="1" thickBot="1">
      <c r="A472" s="14"/>
      <c r="B472" s="3" t="s">
        <v>116</v>
      </c>
      <c r="C472" s="56"/>
      <c r="D472" s="5">
        <v>1</v>
      </c>
      <c r="E472" s="6" t="s">
        <v>8</v>
      </c>
      <c r="F472" s="5">
        <v>4</v>
      </c>
      <c r="H472" s="57"/>
      <c r="I472" s="5"/>
      <c r="J472" s="8"/>
      <c r="K472" s="5"/>
      <c r="L472" s="8"/>
      <c r="M472" s="3" t="s">
        <v>9</v>
      </c>
      <c r="N472" s="61">
        <f>ROUND(D472*F472,0)</f>
        <v>4</v>
      </c>
      <c r="O472" s="16"/>
      <c r="P472" s="65"/>
      <c r="S472" s="56"/>
    </row>
    <row r="473" spans="1:24" ht="15.95" hidden="1" customHeight="1" thickBot="1">
      <c r="E473" s="79"/>
      <c r="G473" s="2"/>
      <c r="H473" s="57"/>
      <c r="I473" s="67"/>
      <c r="J473" s="58"/>
      <c r="K473" s="67"/>
      <c r="L473" s="58" t="s">
        <v>10</v>
      </c>
      <c r="M473" s="2"/>
      <c r="N473" s="59"/>
      <c r="O473" s="70"/>
      <c r="P473" s="65"/>
    </row>
    <row r="474" spans="1:24" ht="15.95" hidden="1" customHeight="1">
      <c r="A474" s="14"/>
      <c r="C474" s="115">
        <f>N473</f>
        <v>0</v>
      </c>
      <c r="D474" s="167" t="s">
        <v>134</v>
      </c>
      <c r="E474" s="186"/>
      <c r="G474" s="83" t="s">
        <v>12</v>
      </c>
      <c r="H474" s="157">
        <v>1428.35</v>
      </c>
      <c r="I474" s="157"/>
      <c r="J474" s="157"/>
      <c r="K474" s="157"/>
      <c r="L474" s="2" t="s">
        <v>104</v>
      </c>
      <c r="M474" s="2"/>
      <c r="O474" s="65" t="s">
        <v>14</v>
      </c>
      <c r="P474" s="65">
        <f>ROUND(C474*H474,0)</f>
        <v>0</v>
      </c>
      <c r="Q474" s="68"/>
      <c r="R474" s="68"/>
      <c r="S474" s="115"/>
      <c r="T474" s="68"/>
      <c r="U474" s="68"/>
      <c r="V474" s="68"/>
      <c r="W474" s="68"/>
      <c r="X474" s="68"/>
    </row>
    <row r="475" spans="1:24" ht="17.25" hidden="1" customHeight="1">
      <c r="A475" s="113"/>
      <c r="B475" s="208" t="s">
        <v>176</v>
      </c>
      <c r="C475" s="208"/>
      <c r="D475" s="209"/>
      <c r="E475" s="208"/>
      <c r="F475" s="209"/>
      <c r="G475" s="208"/>
      <c r="H475" s="209"/>
      <c r="I475" s="208"/>
      <c r="J475" s="209"/>
      <c r="K475" s="208"/>
      <c r="L475" s="208"/>
      <c r="M475" s="208"/>
      <c r="N475" s="208"/>
      <c r="O475" s="208"/>
      <c r="P475" s="65"/>
      <c r="S475" s="3"/>
    </row>
    <row r="476" spans="1:24" ht="15.95" hidden="1" customHeight="1" thickBot="1">
      <c r="A476" s="14"/>
      <c r="B476" s="3" t="s">
        <v>116</v>
      </c>
      <c r="C476" s="56"/>
      <c r="D476" s="5">
        <v>1</v>
      </c>
      <c r="E476" s="6" t="s">
        <v>8</v>
      </c>
      <c r="F476" s="5">
        <v>4</v>
      </c>
      <c r="H476" s="57"/>
      <c r="I476" s="5"/>
      <c r="J476" s="8"/>
      <c r="K476" s="5"/>
      <c r="L476" s="8"/>
      <c r="M476" s="3" t="s">
        <v>9</v>
      </c>
      <c r="N476" s="61">
        <f>ROUND(D476*F476,0)</f>
        <v>4</v>
      </c>
      <c r="O476" s="16"/>
      <c r="P476" s="65"/>
      <c r="S476" s="56"/>
    </row>
    <row r="477" spans="1:24" ht="15.95" hidden="1" customHeight="1" thickBot="1">
      <c r="E477" s="79"/>
      <c r="G477" s="2"/>
      <c r="H477" s="57"/>
      <c r="I477" s="67"/>
      <c r="J477" s="58"/>
      <c r="K477" s="67"/>
      <c r="L477" s="58" t="s">
        <v>10</v>
      </c>
      <c r="M477" s="2"/>
      <c r="N477" s="59"/>
      <c r="O477" s="70"/>
      <c r="P477" s="65"/>
    </row>
    <row r="478" spans="1:24" ht="15.95" hidden="1" customHeight="1">
      <c r="A478" s="14"/>
      <c r="C478" s="115">
        <f>N477</f>
        <v>0</v>
      </c>
      <c r="D478" s="167" t="s">
        <v>134</v>
      </c>
      <c r="E478" s="186"/>
      <c r="G478" s="83" t="s">
        <v>12</v>
      </c>
      <c r="H478" s="157">
        <v>649.83000000000004</v>
      </c>
      <c r="I478" s="157"/>
      <c r="J478" s="157"/>
      <c r="K478" s="157"/>
      <c r="L478" s="2" t="s">
        <v>104</v>
      </c>
      <c r="M478" s="2"/>
      <c r="O478" s="65" t="s">
        <v>14</v>
      </c>
      <c r="P478" s="65">
        <f>ROUND(C478*H478,0)</f>
        <v>0</v>
      </c>
      <c r="Q478" s="68"/>
      <c r="R478" s="68"/>
      <c r="S478" s="115"/>
      <c r="T478" s="68"/>
      <c r="U478" s="68"/>
      <c r="V478" s="68"/>
      <c r="W478" s="68"/>
      <c r="X478" s="68"/>
    </row>
    <row r="479" spans="1:24" s="21" customFormat="1" ht="44.25" hidden="1" customHeight="1">
      <c r="A479" s="18"/>
      <c r="B479" s="195" t="s">
        <v>101</v>
      </c>
      <c r="C479" s="195"/>
      <c r="D479" s="195"/>
      <c r="E479" s="195"/>
      <c r="F479" s="195"/>
      <c r="G479" s="195"/>
      <c r="H479" s="195"/>
      <c r="I479" s="195"/>
      <c r="J479" s="195"/>
      <c r="K479" s="195"/>
      <c r="L479" s="195"/>
      <c r="M479" s="195"/>
      <c r="N479" s="195"/>
      <c r="O479" s="106"/>
      <c r="P479" s="35"/>
    </row>
    <row r="480" spans="1:24" s="21" customFormat="1" ht="15.95" hidden="1" customHeight="1" thickBot="1">
      <c r="A480" s="22"/>
      <c r="B480" s="108" t="s">
        <v>90</v>
      </c>
      <c r="C480" s="96"/>
      <c r="D480" s="24">
        <v>1</v>
      </c>
      <c r="E480" s="23" t="s">
        <v>8</v>
      </c>
      <c r="F480" s="24">
        <v>2</v>
      </c>
      <c r="G480" s="24" t="s">
        <v>8</v>
      </c>
      <c r="H480" s="25">
        <v>4</v>
      </c>
      <c r="I480" s="24" t="s">
        <v>8</v>
      </c>
      <c r="J480" s="26">
        <v>4</v>
      </c>
      <c r="K480" s="24"/>
      <c r="L480" s="26"/>
      <c r="M480" s="21" t="s">
        <v>9</v>
      </c>
      <c r="N480" s="27">
        <f>ROUND(D480*F480*H480*J480,0)</f>
        <v>32</v>
      </c>
      <c r="O480" s="19"/>
      <c r="P480" s="35"/>
      <c r="S480" s="96"/>
    </row>
    <row r="481" spans="1:19" s="21" customFormat="1" ht="15.95" hidden="1" customHeight="1" thickBot="1">
      <c r="A481" s="22"/>
      <c r="C481" s="39"/>
      <c r="D481" s="24"/>
      <c r="E481" s="48"/>
      <c r="F481" s="24"/>
      <c r="G481" s="20"/>
      <c r="H481" s="25"/>
      <c r="I481" s="38"/>
      <c r="J481" s="31"/>
      <c r="K481" s="38"/>
      <c r="L481" s="31" t="s">
        <v>10</v>
      </c>
      <c r="M481" s="20"/>
      <c r="N481" s="49"/>
      <c r="O481" s="34"/>
      <c r="P481" s="35"/>
      <c r="S481" s="39"/>
    </row>
    <row r="482" spans="1:19" s="21" customFormat="1" ht="15.95" hidden="1" customHeight="1">
      <c r="A482" s="20"/>
      <c r="B482" s="92"/>
      <c r="C482" s="41">
        <f>N481</f>
        <v>0</v>
      </c>
      <c r="D482" s="24" t="s">
        <v>41</v>
      </c>
      <c r="E482" s="41"/>
      <c r="F482" s="24"/>
      <c r="G482" s="92" t="s">
        <v>12</v>
      </c>
      <c r="H482" s="38">
        <v>27747.06</v>
      </c>
      <c r="I482" s="38"/>
      <c r="J482" s="26"/>
      <c r="K482" s="38"/>
      <c r="L482" s="20" t="s">
        <v>68</v>
      </c>
      <c r="M482" s="20"/>
      <c r="N482" s="92"/>
      <c r="O482" s="35" t="s">
        <v>14</v>
      </c>
      <c r="P482" s="35">
        <f>(C482*H482/100)</f>
        <v>0</v>
      </c>
      <c r="S482" s="41"/>
    </row>
    <row r="483" spans="1:19" s="21" customFormat="1" ht="39.75" hidden="1" customHeight="1">
      <c r="A483" s="18"/>
      <c r="B483" s="195" t="s">
        <v>100</v>
      </c>
      <c r="C483" s="195"/>
      <c r="D483" s="195"/>
      <c r="E483" s="195"/>
      <c r="F483" s="195"/>
      <c r="G483" s="195"/>
      <c r="H483" s="195"/>
      <c r="I483" s="195"/>
      <c r="J483" s="195"/>
      <c r="K483" s="195"/>
      <c r="L483" s="195"/>
      <c r="M483" s="195"/>
      <c r="N483" s="195"/>
      <c r="O483" s="106"/>
      <c r="P483" s="35"/>
    </row>
    <row r="484" spans="1:19" s="21" customFormat="1" ht="15.95" hidden="1" customHeight="1" thickBot="1">
      <c r="A484" s="22"/>
      <c r="B484" s="21" t="s">
        <v>178</v>
      </c>
      <c r="C484" s="96"/>
      <c r="D484" s="5">
        <v>1</v>
      </c>
      <c r="E484" s="6" t="s">
        <v>8</v>
      </c>
      <c r="F484" s="5">
        <v>2</v>
      </c>
      <c r="G484" s="5" t="s">
        <v>17</v>
      </c>
      <c r="H484" s="57">
        <v>4</v>
      </c>
      <c r="I484" s="5" t="s">
        <v>18</v>
      </c>
      <c r="J484" s="8">
        <v>4</v>
      </c>
      <c r="K484" s="5" t="s">
        <v>19</v>
      </c>
      <c r="L484" s="8">
        <v>4</v>
      </c>
      <c r="M484" s="3" t="s">
        <v>9</v>
      </c>
      <c r="N484" s="103">
        <f>ROUND(D484*F484*(H484+J484)*L484,0)</f>
        <v>64</v>
      </c>
      <c r="O484" s="106"/>
      <c r="P484" s="35"/>
      <c r="S484" s="96"/>
    </row>
    <row r="485" spans="1:19" s="21" customFormat="1" ht="15.95" hidden="1" customHeight="1" thickBot="1">
      <c r="A485" s="22"/>
      <c r="C485" s="39"/>
      <c r="D485" s="24"/>
      <c r="E485" s="48"/>
      <c r="F485" s="24"/>
      <c r="G485" s="20"/>
      <c r="H485" s="25"/>
      <c r="I485" s="38"/>
      <c r="J485" s="31"/>
      <c r="K485" s="38"/>
      <c r="L485" s="31" t="s">
        <v>10</v>
      </c>
      <c r="M485" s="20"/>
      <c r="N485" s="49"/>
      <c r="O485" s="34"/>
      <c r="P485" s="35"/>
      <c r="S485" s="39"/>
    </row>
    <row r="486" spans="1:19" s="21" customFormat="1" ht="15.95" hidden="1" customHeight="1">
      <c r="A486" s="20"/>
      <c r="B486" s="92"/>
      <c r="C486" s="41">
        <f>N485</f>
        <v>0</v>
      </c>
      <c r="D486" s="24" t="s">
        <v>41</v>
      </c>
      <c r="E486" s="41"/>
      <c r="F486" s="24"/>
      <c r="G486" s="92" t="s">
        <v>12</v>
      </c>
      <c r="H486" s="38">
        <v>28299.3</v>
      </c>
      <c r="I486" s="38"/>
      <c r="J486" s="26"/>
      <c r="K486" s="38"/>
      <c r="L486" s="20" t="s">
        <v>68</v>
      </c>
      <c r="M486" s="20"/>
      <c r="N486" s="92"/>
      <c r="O486" s="35" t="s">
        <v>14</v>
      </c>
      <c r="P486" s="35">
        <f>(C486*H486/100)</f>
        <v>0</v>
      </c>
      <c r="S486" s="41"/>
    </row>
    <row r="487" spans="1:19" s="21" customFormat="1" ht="67.5" hidden="1" customHeight="1">
      <c r="A487" s="18"/>
      <c r="B487" s="177" t="s">
        <v>179</v>
      </c>
      <c r="C487" s="177"/>
      <c r="D487" s="177"/>
      <c r="E487" s="177"/>
      <c r="F487" s="177"/>
      <c r="G487" s="177"/>
      <c r="H487" s="177"/>
      <c r="I487" s="177"/>
      <c r="J487" s="177"/>
      <c r="K487" s="177"/>
      <c r="L487" s="177"/>
      <c r="M487" s="177"/>
      <c r="N487" s="177"/>
      <c r="O487" s="177"/>
      <c r="P487" s="35"/>
    </row>
    <row r="488" spans="1:19" s="21" customFormat="1" ht="15.95" hidden="1" customHeight="1" thickBot="1">
      <c r="A488" s="22"/>
      <c r="B488" s="21" t="s">
        <v>233</v>
      </c>
      <c r="C488" s="96"/>
      <c r="D488" s="5">
        <v>1</v>
      </c>
      <c r="E488" s="6" t="s">
        <v>8</v>
      </c>
      <c r="F488" s="24">
        <v>6</v>
      </c>
      <c r="G488" s="24" t="s">
        <v>8</v>
      </c>
      <c r="H488" s="25">
        <v>0.5</v>
      </c>
      <c r="I488" s="24" t="s">
        <v>8</v>
      </c>
      <c r="J488" s="26">
        <v>12</v>
      </c>
      <c r="K488" s="24"/>
      <c r="L488" s="26"/>
      <c r="M488" s="21" t="s">
        <v>9</v>
      </c>
      <c r="N488" s="27">
        <f>ROUND(D488*F488*H488*J488,0)</f>
        <v>36</v>
      </c>
      <c r="O488" s="19"/>
      <c r="P488" s="35"/>
      <c r="S488" s="96"/>
    </row>
    <row r="489" spans="1:19" s="21" customFormat="1" ht="15.95" hidden="1" customHeight="1" thickBot="1">
      <c r="A489" s="22"/>
      <c r="C489" s="39"/>
      <c r="D489" s="24"/>
      <c r="E489" s="48"/>
      <c r="F489" s="24"/>
      <c r="G489" s="20"/>
      <c r="H489" s="25"/>
      <c r="I489" s="38"/>
      <c r="J489" s="31"/>
      <c r="K489" s="38"/>
      <c r="L489" s="31" t="s">
        <v>10</v>
      </c>
      <c r="M489" s="20"/>
      <c r="N489" s="49"/>
      <c r="O489" s="34"/>
      <c r="P489" s="35"/>
      <c r="S489" s="39"/>
    </row>
    <row r="490" spans="1:19" s="21" customFormat="1" ht="15.95" hidden="1" customHeight="1">
      <c r="A490" s="20"/>
      <c r="B490" s="92"/>
      <c r="C490" s="41">
        <f>N489</f>
        <v>0</v>
      </c>
      <c r="D490" s="24" t="s">
        <v>41</v>
      </c>
      <c r="E490" s="41"/>
      <c r="F490" s="24"/>
      <c r="G490" s="92" t="s">
        <v>12</v>
      </c>
      <c r="H490" s="38">
        <v>47651.56</v>
      </c>
      <c r="I490" s="38"/>
      <c r="J490" s="26"/>
      <c r="K490" s="38"/>
      <c r="L490" s="20" t="s">
        <v>68</v>
      </c>
      <c r="M490" s="20"/>
      <c r="N490" s="92"/>
      <c r="O490" s="35" t="s">
        <v>14</v>
      </c>
      <c r="P490" s="35">
        <f>(C490*H490/100)</f>
        <v>0</v>
      </c>
      <c r="S490" s="41"/>
    </row>
    <row r="491" spans="1:19" ht="63" hidden="1" customHeight="1">
      <c r="A491" s="113"/>
      <c r="B491" s="190" t="s">
        <v>69</v>
      </c>
      <c r="C491" s="210"/>
      <c r="D491" s="210"/>
      <c r="E491" s="210"/>
      <c r="F491" s="210"/>
      <c r="G491" s="210"/>
      <c r="H491" s="210"/>
      <c r="I491" s="210"/>
      <c r="J491" s="210"/>
      <c r="K491" s="210"/>
      <c r="L491" s="210"/>
      <c r="M491" s="210"/>
      <c r="N491" s="210"/>
      <c r="O491" s="210"/>
      <c r="P491" s="65"/>
      <c r="S491" s="3"/>
    </row>
    <row r="492" spans="1:19" s="21" customFormat="1" ht="15.95" hidden="1" customHeight="1">
      <c r="A492" s="22"/>
      <c r="B492" s="21" t="s">
        <v>22</v>
      </c>
      <c r="C492" s="96"/>
      <c r="D492" s="24">
        <v>1</v>
      </c>
      <c r="E492" s="23" t="s">
        <v>8</v>
      </c>
      <c r="F492" s="24">
        <v>1</v>
      </c>
      <c r="G492" s="24" t="s">
        <v>8</v>
      </c>
      <c r="H492" s="25">
        <v>40.75</v>
      </c>
      <c r="I492" s="24" t="s">
        <v>8</v>
      </c>
      <c r="J492" s="26">
        <v>7</v>
      </c>
      <c r="K492" s="24"/>
      <c r="L492" s="26"/>
      <c r="M492" s="21" t="s">
        <v>9</v>
      </c>
      <c r="N492" s="27">
        <f>ROUND(D492*F492*H492*J492,0)</f>
        <v>285</v>
      </c>
      <c r="O492" s="19"/>
      <c r="P492" s="35"/>
      <c r="S492" s="96"/>
    </row>
    <row r="493" spans="1:19" s="21" customFormat="1" ht="15.95" hidden="1" customHeight="1" thickBot="1">
      <c r="A493" s="22"/>
      <c r="B493" s="21" t="s">
        <v>188</v>
      </c>
      <c r="C493" s="96"/>
      <c r="D493" s="24">
        <v>1</v>
      </c>
      <c r="E493" s="23" t="s">
        <v>8</v>
      </c>
      <c r="F493" s="5">
        <v>2</v>
      </c>
      <c r="G493" s="5" t="s">
        <v>17</v>
      </c>
      <c r="H493" s="57">
        <v>40.75</v>
      </c>
      <c r="I493" s="5" t="s">
        <v>18</v>
      </c>
      <c r="J493" s="8">
        <v>7</v>
      </c>
      <c r="K493" s="5" t="s">
        <v>19</v>
      </c>
      <c r="L493" s="8">
        <v>0.67</v>
      </c>
      <c r="M493" s="3" t="s">
        <v>9</v>
      </c>
      <c r="N493" s="103">
        <f>ROUND(D493*F493*(H493+J493)*L493,0)</f>
        <v>64</v>
      </c>
      <c r="O493" s="19"/>
      <c r="P493" s="35"/>
      <c r="S493" s="96"/>
    </row>
    <row r="494" spans="1:19" ht="15.95" hidden="1" customHeight="1" thickBot="1">
      <c r="A494" s="14"/>
      <c r="E494" s="79"/>
      <c r="G494" s="2"/>
      <c r="H494" s="57"/>
      <c r="I494" s="67"/>
      <c r="J494" s="58"/>
      <c r="K494" s="67"/>
      <c r="L494" s="58" t="s">
        <v>10</v>
      </c>
      <c r="M494" s="2"/>
      <c r="N494" s="59"/>
      <c r="O494" s="70"/>
      <c r="P494" s="65"/>
    </row>
    <row r="495" spans="1:19" ht="15.95" hidden="1" customHeight="1">
      <c r="B495" s="68"/>
      <c r="C495" s="77">
        <f>N494</f>
        <v>0</v>
      </c>
      <c r="D495" s="5" t="s">
        <v>41</v>
      </c>
      <c r="E495" s="77"/>
      <c r="G495" s="68" t="s">
        <v>12</v>
      </c>
      <c r="H495" s="67">
        <v>263.20999999999998</v>
      </c>
      <c r="I495" s="67"/>
      <c r="J495" s="8"/>
      <c r="K495" s="67"/>
      <c r="L495" s="2" t="s">
        <v>65</v>
      </c>
      <c r="M495" s="2"/>
      <c r="N495" s="68"/>
      <c r="O495" s="65" t="s">
        <v>14</v>
      </c>
      <c r="P495" s="65">
        <f>(C495*H495)</f>
        <v>0</v>
      </c>
      <c r="S495" s="77"/>
    </row>
    <row r="496" spans="1:19" s="21" customFormat="1" ht="30.75" hidden="1" customHeight="1">
      <c r="A496" s="18"/>
      <c r="B496" s="169" t="s">
        <v>96</v>
      </c>
      <c r="C496" s="169"/>
      <c r="D496" s="169"/>
      <c r="E496" s="169"/>
      <c r="F496" s="169"/>
      <c r="G496" s="169"/>
      <c r="H496" s="169"/>
      <c r="I496" s="169"/>
      <c r="J496" s="169"/>
      <c r="K496" s="169"/>
      <c r="L496" s="169"/>
      <c r="M496" s="169"/>
      <c r="N496" s="169"/>
      <c r="O496" s="106"/>
      <c r="P496" s="35"/>
    </row>
    <row r="497" spans="1:24" s="21" customFormat="1" ht="15.95" hidden="1" customHeight="1">
      <c r="A497" s="22"/>
      <c r="B497" s="3" t="s">
        <v>44</v>
      </c>
      <c r="C497" s="6"/>
      <c r="D497" s="5">
        <v>1</v>
      </c>
      <c r="E497" s="6" t="s">
        <v>8</v>
      </c>
      <c r="F497" s="5">
        <v>1</v>
      </c>
      <c r="G497" s="5" t="s">
        <v>8</v>
      </c>
      <c r="H497" s="57">
        <v>20</v>
      </c>
      <c r="I497" s="5" t="s">
        <v>8</v>
      </c>
      <c r="J497" s="8">
        <v>14</v>
      </c>
      <c r="K497" s="5"/>
      <c r="L497" s="8"/>
      <c r="M497" s="3" t="s">
        <v>9</v>
      </c>
      <c r="N497" s="27">
        <f>ROUND(D497*F497*H497*J497,0)</f>
        <v>280</v>
      </c>
      <c r="O497" s="19"/>
      <c r="P497" s="35"/>
      <c r="S497" s="96"/>
    </row>
    <row r="498" spans="1:24" s="21" customFormat="1" ht="15.95" hidden="1" customHeight="1" thickBot="1">
      <c r="A498" s="22"/>
      <c r="B498" s="3" t="s">
        <v>22</v>
      </c>
      <c r="C498" s="6"/>
      <c r="D498" s="5">
        <v>1</v>
      </c>
      <c r="E498" s="6" t="s">
        <v>8</v>
      </c>
      <c r="F498" s="5">
        <v>1</v>
      </c>
      <c r="G498" s="5" t="s">
        <v>8</v>
      </c>
      <c r="H498" s="57">
        <v>20</v>
      </c>
      <c r="I498" s="5" t="s">
        <v>8</v>
      </c>
      <c r="J498" s="8">
        <v>6</v>
      </c>
      <c r="K498" s="5"/>
      <c r="L498" s="8"/>
      <c r="M498" s="3" t="s">
        <v>9</v>
      </c>
      <c r="N498" s="27">
        <f>ROUND(D498*F498*H498*J498,0)</f>
        <v>120</v>
      </c>
      <c r="O498" s="19"/>
      <c r="P498" s="35"/>
      <c r="S498" s="96"/>
    </row>
    <row r="499" spans="1:24" s="21" customFormat="1" ht="15.95" hidden="1" customHeight="1" thickBot="1">
      <c r="A499" s="22"/>
      <c r="C499" s="39"/>
      <c r="D499" s="24"/>
      <c r="E499" s="48"/>
      <c r="F499" s="24"/>
      <c r="G499" s="20"/>
      <c r="H499" s="25"/>
      <c r="I499" s="38"/>
      <c r="J499" s="31"/>
      <c r="K499" s="38"/>
      <c r="L499" s="31" t="s">
        <v>10</v>
      </c>
      <c r="M499" s="20"/>
      <c r="N499" s="49"/>
      <c r="O499" s="34"/>
      <c r="P499" s="35"/>
      <c r="S499" s="39"/>
    </row>
    <row r="500" spans="1:24" s="21" customFormat="1" ht="15.95" hidden="1" customHeight="1">
      <c r="A500" s="20"/>
      <c r="B500" s="92"/>
      <c r="C500" s="41">
        <f>N499</f>
        <v>0</v>
      </c>
      <c r="D500" s="24" t="s">
        <v>41</v>
      </c>
      <c r="E500" s="41"/>
      <c r="F500" s="24"/>
      <c r="G500" s="92" t="s">
        <v>12</v>
      </c>
      <c r="H500" s="38">
        <v>1029.05</v>
      </c>
      <c r="I500" s="38"/>
      <c r="J500" s="26"/>
      <c r="K500" s="38"/>
      <c r="L500" s="20" t="s">
        <v>68</v>
      </c>
      <c r="M500" s="20"/>
      <c r="N500" s="92"/>
      <c r="O500" s="35" t="s">
        <v>14</v>
      </c>
      <c r="P500" s="35">
        <f>(C500*H500/100)</f>
        <v>0</v>
      </c>
      <c r="S500" s="41"/>
    </row>
    <row r="501" spans="1:24" s="21" customFormat="1" ht="15.95" hidden="1" customHeight="1">
      <c r="A501" s="22"/>
      <c r="B501" s="24"/>
      <c r="C501" s="107"/>
      <c r="D501" s="24"/>
      <c r="E501" s="35"/>
      <c r="F501" s="24"/>
      <c r="G501" s="37"/>
      <c r="H501" s="38"/>
      <c r="I501" s="38"/>
      <c r="J501" s="26"/>
      <c r="K501" s="38"/>
      <c r="L501" s="20"/>
      <c r="M501" s="32"/>
      <c r="N501" s="106"/>
      <c r="O501" s="35"/>
      <c r="P501" s="35"/>
      <c r="Q501" s="92"/>
      <c r="S501" s="107"/>
    </row>
    <row r="502" spans="1:24" s="21" customFormat="1" ht="31.5" hidden="1" customHeight="1">
      <c r="A502" s="18"/>
      <c r="B502" s="169" t="s">
        <v>66</v>
      </c>
      <c r="C502" s="169"/>
      <c r="D502" s="169"/>
      <c r="E502" s="169"/>
      <c r="F502" s="169"/>
      <c r="G502" s="169"/>
      <c r="H502" s="169"/>
      <c r="I502" s="169"/>
      <c r="J502" s="169"/>
      <c r="K502" s="169"/>
      <c r="L502" s="169"/>
      <c r="M502" s="169"/>
      <c r="N502" s="169"/>
      <c r="O502" s="106"/>
      <c r="P502" s="35"/>
    </row>
    <row r="503" spans="1:24" s="21" customFormat="1" ht="15.95" hidden="1" customHeight="1">
      <c r="A503" s="22"/>
      <c r="B503" s="21" t="s">
        <v>67</v>
      </c>
      <c r="C503" s="96"/>
      <c r="D503" s="24">
        <v>1</v>
      </c>
      <c r="E503" s="23" t="s">
        <v>8</v>
      </c>
      <c r="F503" s="24">
        <v>1</v>
      </c>
      <c r="G503" s="24" t="s">
        <v>8</v>
      </c>
      <c r="H503" s="25">
        <v>25.25</v>
      </c>
      <c r="I503" s="24" t="s">
        <v>8</v>
      </c>
      <c r="J503" s="26">
        <v>26.37</v>
      </c>
      <c r="K503" s="24"/>
      <c r="L503" s="26"/>
      <c r="M503" s="21" t="s">
        <v>9</v>
      </c>
      <c r="N503" s="27">
        <f>ROUND(D503*F503*H503*J503,0)</f>
        <v>666</v>
      </c>
      <c r="O503" s="19"/>
      <c r="P503" s="35"/>
      <c r="S503" s="96"/>
    </row>
    <row r="504" spans="1:24" s="21" customFormat="1" ht="15.95" hidden="1" customHeight="1" thickBot="1">
      <c r="A504" s="22"/>
      <c r="B504" s="21" t="s">
        <v>167</v>
      </c>
      <c r="C504" s="96"/>
      <c r="D504" s="24">
        <v>1</v>
      </c>
      <c r="E504" s="23" t="s">
        <v>8</v>
      </c>
      <c r="F504" s="24">
        <v>1</v>
      </c>
      <c r="G504" s="24" t="s">
        <v>8</v>
      </c>
      <c r="H504" s="25">
        <v>12.25</v>
      </c>
      <c r="I504" s="24" t="s">
        <v>8</v>
      </c>
      <c r="J504" s="26">
        <v>7.25</v>
      </c>
      <c r="K504" s="24"/>
      <c r="L504" s="26"/>
      <c r="M504" s="21" t="s">
        <v>9</v>
      </c>
      <c r="N504" s="27">
        <f>ROUND(D504*F504*H504*J504,0)</f>
        <v>89</v>
      </c>
      <c r="O504" s="19"/>
      <c r="P504" s="35"/>
      <c r="S504" s="96"/>
    </row>
    <row r="505" spans="1:24" s="21" customFormat="1" ht="15.95" hidden="1" customHeight="1" thickBot="1">
      <c r="A505" s="22"/>
      <c r="C505" s="39"/>
      <c r="D505" s="24"/>
      <c r="E505" s="48"/>
      <c r="F505" s="24"/>
      <c r="G505" s="20"/>
      <c r="H505" s="25"/>
      <c r="I505" s="38"/>
      <c r="J505" s="31"/>
      <c r="K505" s="38"/>
      <c r="L505" s="31" t="s">
        <v>10</v>
      </c>
      <c r="M505" s="20"/>
      <c r="N505" s="49"/>
      <c r="O505" s="34"/>
      <c r="P505" s="35"/>
      <c r="S505" s="39"/>
    </row>
    <row r="506" spans="1:24" s="21" customFormat="1" ht="15.95" hidden="1" customHeight="1">
      <c r="A506" s="20"/>
      <c r="B506" s="92"/>
      <c r="C506" s="41">
        <f>N505</f>
        <v>0</v>
      </c>
      <c r="D506" s="24" t="s">
        <v>41</v>
      </c>
      <c r="E506" s="41"/>
      <c r="F506" s="24"/>
      <c r="G506" s="92" t="s">
        <v>12</v>
      </c>
      <c r="H506" s="38">
        <v>1887.4</v>
      </c>
      <c r="I506" s="38"/>
      <c r="J506" s="26"/>
      <c r="K506" s="38"/>
      <c r="L506" s="20" t="s">
        <v>68</v>
      </c>
      <c r="M506" s="20"/>
      <c r="N506" s="92"/>
      <c r="O506" s="35" t="s">
        <v>14</v>
      </c>
      <c r="P506" s="35">
        <f>(C506*H506/100)</f>
        <v>0</v>
      </c>
      <c r="S506" s="41"/>
    </row>
    <row r="507" spans="1:24" s="21" customFormat="1" ht="15.95" hidden="1" customHeight="1">
      <c r="A507" s="22"/>
      <c r="B507" s="168" t="s">
        <v>234</v>
      </c>
      <c r="C507" s="168"/>
      <c r="D507" s="168"/>
      <c r="E507" s="168"/>
      <c r="F507" s="168"/>
      <c r="G507" s="168"/>
      <c r="H507" s="168"/>
      <c r="I507" s="168"/>
      <c r="J507" s="168"/>
      <c r="K507" s="168"/>
      <c r="L507" s="168"/>
      <c r="M507" s="168"/>
      <c r="N507" s="168"/>
      <c r="O507" s="54"/>
      <c r="P507" s="35"/>
    </row>
    <row r="508" spans="1:24" s="21" customFormat="1" ht="15.95" hidden="1" customHeight="1" thickBot="1">
      <c r="A508" s="22"/>
      <c r="B508" s="108" t="s">
        <v>236</v>
      </c>
      <c r="C508" s="96"/>
      <c r="D508" s="24"/>
      <c r="E508" s="23"/>
      <c r="F508" s="24"/>
      <c r="G508" s="24"/>
      <c r="H508" s="25"/>
      <c r="I508" s="24"/>
      <c r="J508" s="26"/>
      <c r="K508" s="24"/>
      <c r="L508" s="26"/>
      <c r="M508" s="21" t="s">
        <v>9</v>
      </c>
      <c r="N508" s="27">
        <f>C500</f>
        <v>0</v>
      </c>
      <c r="O508" s="19"/>
      <c r="P508" s="35"/>
      <c r="S508" s="96"/>
    </row>
    <row r="509" spans="1:24" s="21" customFormat="1" ht="15.95" hidden="1" customHeight="1" thickBot="1">
      <c r="A509" s="22"/>
      <c r="B509" s="47"/>
      <c r="C509" s="23"/>
      <c r="D509" s="24"/>
      <c r="E509" s="23"/>
      <c r="F509" s="24"/>
      <c r="G509" s="24"/>
      <c r="H509" s="102"/>
      <c r="I509" s="24"/>
      <c r="J509" s="26"/>
      <c r="K509" s="24"/>
      <c r="L509" s="31" t="s">
        <v>10</v>
      </c>
      <c r="N509" s="49"/>
      <c r="O509" s="35"/>
      <c r="P509" s="35"/>
      <c r="S509" s="23"/>
    </row>
    <row r="510" spans="1:24" s="21" customFormat="1" ht="15.95" hidden="1" customHeight="1">
      <c r="A510" s="22"/>
      <c r="C510" s="109">
        <f>N509</f>
        <v>0</v>
      </c>
      <c r="D510" s="170" t="s">
        <v>41</v>
      </c>
      <c r="E510" s="171"/>
      <c r="F510" s="24"/>
      <c r="G510" s="37" t="s">
        <v>12</v>
      </c>
      <c r="H510" s="172">
        <v>3015.76</v>
      </c>
      <c r="I510" s="172"/>
      <c r="J510" s="172"/>
      <c r="K510" s="172"/>
      <c r="L510" s="20" t="s">
        <v>76</v>
      </c>
      <c r="M510" s="20"/>
      <c r="N510" s="39"/>
      <c r="O510" s="35" t="s">
        <v>14</v>
      </c>
      <c r="P510" s="35">
        <f>ROUND(C510*H510/100,0)</f>
        <v>0</v>
      </c>
      <c r="Q510" s="92"/>
      <c r="R510" s="92"/>
      <c r="S510" s="109"/>
      <c r="T510" s="92"/>
      <c r="U510" s="92"/>
      <c r="V510" s="92"/>
      <c r="W510" s="92"/>
      <c r="X510" s="92"/>
    </row>
    <row r="511" spans="1:24" s="92" customFormat="1" ht="15.95" hidden="1" customHeight="1">
      <c r="A511" s="22"/>
      <c r="B511" s="96" t="s">
        <v>137</v>
      </c>
      <c r="C511" s="96"/>
      <c r="D511" s="96"/>
      <c r="E511" s="96"/>
      <c r="F511" s="96"/>
      <c r="G511" s="96"/>
      <c r="H511" s="96"/>
      <c r="I511" s="96"/>
      <c r="J511" s="96"/>
      <c r="K511" s="96"/>
      <c r="L511" s="96"/>
      <c r="M511" s="96"/>
      <c r="N511" s="96"/>
      <c r="O511" s="35"/>
      <c r="P511" s="35"/>
      <c r="Q511" s="120"/>
      <c r="S511" s="96"/>
    </row>
    <row r="512" spans="1:24" s="21" customFormat="1" ht="15.95" hidden="1" customHeight="1">
      <c r="A512" s="22"/>
      <c r="B512" s="108" t="s">
        <v>217</v>
      </c>
      <c r="C512" s="96"/>
      <c r="D512" s="24">
        <v>1</v>
      </c>
      <c r="E512" s="23" t="s">
        <v>8</v>
      </c>
      <c r="F512" s="24">
        <v>1</v>
      </c>
      <c r="G512" s="24" t="s">
        <v>8</v>
      </c>
      <c r="H512" s="25">
        <v>56.75</v>
      </c>
      <c r="I512" s="24" t="s">
        <v>8</v>
      </c>
      <c r="J512" s="26">
        <v>28.62</v>
      </c>
      <c r="K512" s="24"/>
      <c r="L512" s="26"/>
      <c r="M512" s="21" t="s">
        <v>9</v>
      </c>
      <c r="N512" s="27">
        <f>ROUND(D512*F512*H512*J512,0)</f>
        <v>1624</v>
      </c>
      <c r="O512" s="19"/>
      <c r="P512" s="124"/>
      <c r="S512" s="96"/>
    </row>
    <row r="513" spans="1:24" s="21" customFormat="1" ht="15.95" hidden="1" customHeight="1">
      <c r="A513" s="22"/>
      <c r="B513" s="108" t="s">
        <v>221</v>
      </c>
      <c r="C513" s="96"/>
      <c r="D513" s="24">
        <v>1</v>
      </c>
      <c r="E513" s="23" t="s">
        <v>8</v>
      </c>
      <c r="F513" s="24">
        <v>1</v>
      </c>
      <c r="G513" s="24" t="s">
        <v>8</v>
      </c>
      <c r="H513" s="25">
        <v>27</v>
      </c>
      <c r="I513" s="24" t="s">
        <v>8</v>
      </c>
      <c r="J513" s="26">
        <v>23.25</v>
      </c>
      <c r="K513" s="24"/>
      <c r="L513" s="26"/>
      <c r="M513" s="21" t="s">
        <v>9</v>
      </c>
      <c r="N513" s="27">
        <f>ROUND(D513*F513*H513*J513,0)</f>
        <v>628</v>
      </c>
      <c r="O513" s="19"/>
      <c r="P513" s="124"/>
      <c r="S513" s="96"/>
    </row>
    <row r="514" spans="1:24" s="21" customFormat="1" ht="15.95" hidden="1" customHeight="1">
      <c r="A514" s="22"/>
      <c r="C514" s="23"/>
      <c r="D514" s="30"/>
      <c r="E514" s="23"/>
      <c r="F514" s="24"/>
      <c r="G514" s="24"/>
      <c r="H514" s="25"/>
      <c r="I514" s="24"/>
      <c r="J514" s="26"/>
      <c r="K514" s="24"/>
      <c r="L514" s="31" t="s">
        <v>10</v>
      </c>
      <c r="M514" s="32"/>
      <c r="N514" s="33"/>
      <c r="O514" s="34"/>
      <c r="P514" s="124"/>
      <c r="S514" s="23"/>
    </row>
    <row r="515" spans="1:24" s="21" customFormat="1" ht="15.95" hidden="1" customHeight="1">
      <c r="A515" s="22"/>
      <c r="C515" s="109">
        <f>N514</f>
        <v>0</v>
      </c>
      <c r="D515" s="170" t="s">
        <v>41</v>
      </c>
      <c r="E515" s="170"/>
      <c r="F515" s="24"/>
      <c r="G515" s="37" t="s">
        <v>12</v>
      </c>
      <c r="H515" s="172">
        <v>4411.82</v>
      </c>
      <c r="I515" s="172"/>
      <c r="J515" s="172"/>
      <c r="K515" s="172"/>
      <c r="L515" s="20" t="s">
        <v>76</v>
      </c>
      <c r="M515" s="20"/>
      <c r="N515" s="39"/>
      <c r="O515" s="35" t="s">
        <v>14</v>
      </c>
      <c r="P515" s="35">
        <f>ROUND(C515*H515/100,0)</f>
        <v>0</v>
      </c>
      <c r="Q515" s="92"/>
      <c r="R515" s="92"/>
      <c r="S515" s="109"/>
      <c r="T515" s="92"/>
      <c r="U515" s="92"/>
      <c r="V515" s="92"/>
      <c r="W515" s="92"/>
      <c r="X515" s="92"/>
    </row>
    <row r="516" spans="1:24" ht="15.95" hidden="1" customHeight="1">
      <c r="A516" s="14"/>
      <c r="B516" s="193" t="s">
        <v>317</v>
      </c>
      <c r="C516" s="193"/>
      <c r="D516" s="194"/>
      <c r="E516" s="193"/>
      <c r="F516" s="194"/>
      <c r="G516" s="193"/>
      <c r="H516" s="194"/>
      <c r="I516" s="193"/>
      <c r="J516" s="194"/>
      <c r="K516" s="193"/>
      <c r="L516" s="193"/>
      <c r="M516" s="193"/>
      <c r="N516" s="193"/>
      <c r="O516" s="193"/>
      <c r="P516" s="65"/>
      <c r="Q516" s="68"/>
      <c r="R516" s="68"/>
      <c r="S516" s="68"/>
      <c r="T516" s="68"/>
      <c r="U516" s="68"/>
      <c r="V516" s="68"/>
      <c r="W516" s="68"/>
      <c r="X516" s="68"/>
    </row>
    <row r="517" spans="1:24" ht="15.95" hidden="1" customHeight="1">
      <c r="A517" s="85"/>
      <c r="B517" s="3" t="s">
        <v>118</v>
      </c>
      <c r="C517" s="56"/>
      <c r="D517" s="24">
        <v>1</v>
      </c>
      <c r="E517" s="23" t="s">
        <v>8</v>
      </c>
      <c r="F517" s="24">
        <v>2</v>
      </c>
      <c r="G517" s="24" t="s">
        <v>8</v>
      </c>
      <c r="H517" s="25">
        <v>20</v>
      </c>
      <c r="I517" s="24" t="s">
        <v>8</v>
      </c>
      <c r="J517" s="26">
        <v>16</v>
      </c>
      <c r="K517" s="24"/>
      <c r="L517" s="26"/>
      <c r="M517" s="21" t="s">
        <v>9</v>
      </c>
      <c r="N517" s="27">
        <f>ROUND(D517*F517*H517*J517,0)</f>
        <v>640</v>
      </c>
      <c r="O517" s="16"/>
      <c r="P517" s="65"/>
      <c r="S517" s="56"/>
    </row>
    <row r="518" spans="1:24" ht="15.95" hidden="1" customHeight="1">
      <c r="A518" s="85"/>
      <c r="B518" s="3" t="s">
        <v>22</v>
      </c>
      <c r="C518" s="56"/>
      <c r="D518" s="24">
        <v>1</v>
      </c>
      <c r="E518" s="23" t="s">
        <v>8</v>
      </c>
      <c r="F518" s="24">
        <v>1</v>
      </c>
      <c r="G518" s="24" t="s">
        <v>8</v>
      </c>
      <c r="H518" s="25">
        <v>40.75</v>
      </c>
      <c r="I518" s="24" t="s">
        <v>8</v>
      </c>
      <c r="J518" s="26">
        <v>7</v>
      </c>
      <c r="K518" s="24"/>
      <c r="L518" s="26"/>
      <c r="M518" s="21" t="s">
        <v>9</v>
      </c>
      <c r="N518" s="27">
        <f>ROUND(D518*F518*H518*J518,0)</f>
        <v>285</v>
      </c>
      <c r="O518" s="16"/>
      <c r="P518" s="65"/>
      <c r="S518" s="56"/>
    </row>
    <row r="519" spans="1:24" ht="15.95" hidden="1" customHeight="1">
      <c r="A519" s="14"/>
      <c r="C519" s="6"/>
      <c r="D519" s="88"/>
      <c r="H519" s="57"/>
      <c r="I519" s="5"/>
      <c r="J519" s="8"/>
      <c r="K519" s="5"/>
      <c r="L519" s="58" t="s">
        <v>10</v>
      </c>
      <c r="M519" s="55"/>
      <c r="N519" s="122"/>
      <c r="O519" s="70"/>
      <c r="P519" s="124"/>
      <c r="S519" s="6"/>
    </row>
    <row r="520" spans="1:24" ht="15.95" hidden="1" customHeight="1">
      <c r="A520" s="14"/>
      <c r="C520" s="115">
        <f>N519</f>
        <v>0</v>
      </c>
      <c r="D520" s="167" t="s">
        <v>41</v>
      </c>
      <c r="E520" s="167"/>
      <c r="G520" s="83" t="s">
        <v>12</v>
      </c>
      <c r="H520" s="157">
        <v>425.84</v>
      </c>
      <c r="I520" s="157"/>
      <c r="J520" s="157"/>
      <c r="K520" s="157"/>
      <c r="L520" s="2" t="s">
        <v>76</v>
      </c>
      <c r="M520" s="2"/>
      <c r="O520" s="65" t="s">
        <v>14</v>
      </c>
      <c r="P520" s="65">
        <f>ROUND(C520*H520/100,0)</f>
        <v>0</v>
      </c>
      <c r="Q520" s="68"/>
      <c r="R520" s="68"/>
      <c r="S520" s="115"/>
      <c r="T520" s="68"/>
      <c r="U520" s="68"/>
      <c r="V520" s="68"/>
      <c r="W520" s="68"/>
      <c r="X520" s="68"/>
    </row>
    <row r="521" spans="1:24" ht="15.95" hidden="1" customHeight="1">
      <c r="A521" s="14"/>
      <c r="B521" s="193" t="s">
        <v>77</v>
      </c>
      <c r="C521" s="193"/>
      <c r="D521" s="194"/>
      <c r="E521" s="193"/>
      <c r="F521" s="194"/>
      <c r="G521" s="193"/>
      <c r="H521" s="194"/>
      <c r="I521" s="193"/>
      <c r="J521" s="194"/>
      <c r="K521" s="193"/>
      <c r="L521" s="193"/>
      <c r="M521" s="193"/>
      <c r="N521" s="193"/>
      <c r="O521" s="193"/>
      <c r="P521" s="65"/>
      <c r="Q521" s="68"/>
      <c r="R521" s="68"/>
      <c r="S521" s="68"/>
      <c r="T521" s="68"/>
      <c r="U521" s="68"/>
      <c r="V521" s="68"/>
      <c r="W521" s="68"/>
      <c r="X521" s="68"/>
    </row>
    <row r="522" spans="1:24" ht="15.95" hidden="1" customHeight="1">
      <c r="A522" s="85"/>
      <c r="B522" s="3" t="s">
        <v>118</v>
      </c>
      <c r="C522" s="56"/>
      <c r="D522" s="5">
        <v>1</v>
      </c>
      <c r="E522" s="6" t="s">
        <v>8</v>
      </c>
      <c r="F522" s="5">
        <v>2</v>
      </c>
      <c r="G522" s="5" t="s">
        <v>17</v>
      </c>
      <c r="H522" s="57">
        <v>20</v>
      </c>
      <c r="I522" s="5" t="s">
        <v>18</v>
      </c>
      <c r="J522" s="8">
        <v>14</v>
      </c>
      <c r="K522" s="5" t="s">
        <v>19</v>
      </c>
      <c r="L522" s="8">
        <v>11</v>
      </c>
      <c r="M522" s="3" t="s">
        <v>9</v>
      </c>
      <c r="N522" s="103">
        <f>ROUND(D522*F522*(H522+J522)*L522,0)</f>
        <v>748</v>
      </c>
      <c r="O522" s="16"/>
      <c r="P522" s="65"/>
      <c r="S522" s="56"/>
    </row>
    <row r="523" spans="1:24" ht="15.95" hidden="1" customHeight="1">
      <c r="A523" s="85"/>
      <c r="B523" s="3" t="s">
        <v>22</v>
      </c>
      <c r="C523" s="56"/>
      <c r="D523" s="5">
        <v>1</v>
      </c>
      <c r="E523" s="6" t="s">
        <v>8</v>
      </c>
      <c r="F523" s="5">
        <v>2</v>
      </c>
      <c r="G523" s="5" t="s">
        <v>17</v>
      </c>
      <c r="H523" s="57">
        <v>20</v>
      </c>
      <c r="I523" s="5" t="s">
        <v>18</v>
      </c>
      <c r="J523" s="8">
        <v>6</v>
      </c>
      <c r="K523" s="5" t="s">
        <v>19</v>
      </c>
      <c r="L523" s="8">
        <v>11</v>
      </c>
      <c r="M523" s="3" t="s">
        <v>9</v>
      </c>
      <c r="N523" s="103">
        <f>ROUND(D523*F523*(H523+J523)*L523,0)</f>
        <v>572</v>
      </c>
      <c r="O523" s="16"/>
      <c r="P523" s="65"/>
      <c r="S523" s="56"/>
    </row>
    <row r="524" spans="1:24" ht="15.95" hidden="1" customHeight="1">
      <c r="A524" s="85"/>
      <c r="B524" s="3" t="s">
        <v>191</v>
      </c>
      <c r="C524" s="56"/>
      <c r="D524" s="24">
        <v>1</v>
      </c>
      <c r="E524" s="23" t="s">
        <v>8</v>
      </c>
      <c r="F524" s="24">
        <v>1</v>
      </c>
      <c r="G524" s="24" t="s">
        <v>8</v>
      </c>
      <c r="H524" s="25">
        <v>22.25</v>
      </c>
      <c r="I524" s="24" t="s">
        <v>8</v>
      </c>
      <c r="J524" s="26">
        <v>12</v>
      </c>
      <c r="K524" s="24"/>
      <c r="L524" s="26"/>
      <c r="M524" s="21" t="s">
        <v>9</v>
      </c>
      <c r="N524" s="27">
        <f>ROUND(D524*F524*H524*J524,0)</f>
        <v>267</v>
      </c>
      <c r="O524" s="16"/>
      <c r="P524" s="65"/>
      <c r="S524" s="56"/>
    </row>
    <row r="525" spans="1:24" ht="15.95" hidden="1" customHeight="1">
      <c r="A525" s="85"/>
      <c r="B525" s="3" t="s">
        <v>187</v>
      </c>
      <c r="C525" s="56"/>
      <c r="D525" s="24">
        <v>1</v>
      </c>
      <c r="E525" s="23" t="s">
        <v>8</v>
      </c>
      <c r="F525" s="24">
        <v>2</v>
      </c>
      <c r="G525" s="24" t="s">
        <v>8</v>
      </c>
      <c r="H525" s="25">
        <v>8.5</v>
      </c>
      <c r="I525" s="24" t="s">
        <v>8</v>
      </c>
      <c r="J525" s="26">
        <v>12</v>
      </c>
      <c r="K525" s="24"/>
      <c r="L525" s="26"/>
      <c r="M525" s="21" t="s">
        <v>9</v>
      </c>
      <c r="N525" s="27">
        <f>ROUND(D525*F525*H525*J525,0)</f>
        <v>204</v>
      </c>
      <c r="O525" s="16"/>
      <c r="P525" s="65"/>
      <c r="S525" s="56"/>
    </row>
    <row r="526" spans="1:24" ht="15.95" hidden="1" customHeight="1">
      <c r="A526" s="85"/>
      <c r="B526" s="75"/>
      <c r="C526" s="6"/>
      <c r="H526" s="57"/>
      <c r="I526" s="5"/>
      <c r="J526" s="8"/>
      <c r="K526" s="5"/>
      <c r="L526" s="58" t="s">
        <v>10</v>
      </c>
      <c r="N526" s="122"/>
      <c r="O526" s="65"/>
      <c r="P526" s="65"/>
      <c r="S526" s="6"/>
    </row>
    <row r="527" spans="1:24" s="21" customFormat="1" ht="15.95" hidden="1" customHeight="1">
      <c r="A527" s="22"/>
      <c r="B527" s="91" t="s">
        <v>29</v>
      </c>
      <c r="C527" s="23"/>
      <c r="D527" s="24"/>
      <c r="E527" s="35"/>
      <c r="F527" s="24"/>
      <c r="G527" s="20"/>
      <c r="H527" s="25"/>
      <c r="I527" s="38"/>
      <c r="J527" s="26"/>
      <c r="K527" s="20"/>
      <c r="L527" s="26"/>
      <c r="M527" s="92"/>
      <c r="N527" s="92"/>
      <c r="O527" s="35"/>
      <c r="P527" s="35"/>
      <c r="Q527" s="92"/>
      <c r="S527" s="23"/>
    </row>
    <row r="528" spans="1:24" s="21" customFormat="1" ht="15.95" hidden="1" customHeight="1">
      <c r="A528" s="22"/>
      <c r="B528" s="21" t="s">
        <v>125</v>
      </c>
      <c r="C528" s="23"/>
      <c r="D528" s="24">
        <v>1</v>
      </c>
      <c r="E528" s="23" t="s">
        <v>8</v>
      </c>
      <c r="F528" s="24">
        <v>1</v>
      </c>
      <c r="G528" s="24" t="s">
        <v>8</v>
      </c>
      <c r="H528" s="25">
        <v>4</v>
      </c>
      <c r="I528" s="24" t="s">
        <v>8</v>
      </c>
      <c r="J528" s="26">
        <v>7</v>
      </c>
      <c r="K528" s="24" t="s">
        <v>8</v>
      </c>
      <c r="L528" s="26"/>
      <c r="M528" s="21" t="s">
        <v>9</v>
      </c>
      <c r="N528" s="27">
        <f>ROUND(D528*F528*H528*J528,0)</f>
        <v>28</v>
      </c>
      <c r="O528" s="34"/>
      <c r="P528" s="124"/>
      <c r="S528" s="23"/>
    </row>
    <row r="529" spans="1:24" s="21" customFormat="1" ht="15.95" hidden="1" customHeight="1">
      <c r="A529" s="22"/>
      <c r="B529" s="21" t="s">
        <v>235</v>
      </c>
      <c r="C529" s="23"/>
      <c r="D529" s="24">
        <v>1</v>
      </c>
      <c r="E529" s="23" t="s">
        <v>8</v>
      </c>
      <c r="F529" s="24">
        <v>3</v>
      </c>
      <c r="G529" s="24" t="s">
        <v>8</v>
      </c>
      <c r="H529" s="25">
        <v>5.67</v>
      </c>
      <c r="I529" s="24" t="s">
        <v>8</v>
      </c>
      <c r="J529" s="26">
        <v>8</v>
      </c>
      <c r="K529" s="24" t="s">
        <v>8</v>
      </c>
      <c r="L529" s="26"/>
      <c r="M529" s="21" t="s">
        <v>9</v>
      </c>
      <c r="N529" s="27">
        <f>ROUND(D529*F529*H529*J529,0)</f>
        <v>136</v>
      </c>
      <c r="O529" s="34"/>
      <c r="P529" s="124"/>
      <c r="S529" s="23"/>
    </row>
    <row r="530" spans="1:24" s="21" customFormat="1" ht="15.95" hidden="1" customHeight="1" thickBot="1">
      <c r="A530" s="22"/>
      <c r="B530" s="21" t="s">
        <v>31</v>
      </c>
      <c r="C530" s="23"/>
      <c r="D530" s="24">
        <v>1</v>
      </c>
      <c r="E530" s="23" t="s">
        <v>8</v>
      </c>
      <c r="F530" s="24">
        <v>1</v>
      </c>
      <c r="G530" s="24" t="s">
        <v>8</v>
      </c>
      <c r="H530" s="25">
        <v>4</v>
      </c>
      <c r="I530" s="24" t="s">
        <v>8</v>
      </c>
      <c r="J530" s="26">
        <v>4</v>
      </c>
      <c r="K530" s="24" t="s">
        <v>8</v>
      </c>
      <c r="L530" s="26"/>
      <c r="M530" s="21" t="s">
        <v>9</v>
      </c>
      <c r="N530" s="27">
        <f>ROUND(D530*F530*H530*J530,0)</f>
        <v>16</v>
      </c>
      <c r="O530" s="34"/>
      <c r="P530" s="124"/>
      <c r="S530" s="23"/>
    </row>
    <row r="531" spans="1:24" s="21" customFormat="1" ht="15.95" hidden="1" customHeight="1" thickBot="1">
      <c r="A531" s="22"/>
      <c r="B531" s="24"/>
      <c r="D531" s="24"/>
      <c r="E531" s="35"/>
      <c r="F531" s="24"/>
      <c r="G531" s="20"/>
      <c r="H531" s="25"/>
      <c r="I531" s="38"/>
      <c r="J531" s="26"/>
      <c r="K531" s="20"/>
      <c r="L531" s="31" t="s">
        <v>10</v>
      </c>
      <c r="M531" s="21" t="s">
        <v>9</v>
      </c>
      <c r="N531" s="49"/>
      <c r="O531" s="35"/>
      <c r="P531" s="111"/>
      <c r="Q531" s="92"/>
    </row>
    <row r="532" spans="1:24" s="21" customFormat="1" ht="15.95" hidden="1" customHeight="1">
      <c r="A532" s="22"/>
      <c r="B532" s="91" t="s">
        <v>37</v>
      </c>
      <c r="C532" s="23"/>
      <c r="D532" s="24"/>
      <c r="E532" s="35"/>
      <c r="F532" s="24"/>
      <c r="G532" s="20"/>
      <c r="H532" s="25"/>
      <c r="I532" s="38"/>
      <c r="J532" s="26"/>
      <c r="K532" s="38"/>
      <c r="L532" s="20"/>
      <c r="M532" s="20"/>
      <c r="N532" s="92"/>
      <c r="O532" s="93"/>
      <c r="P532" s="111"/>
      <c r="Q532" s="92"/>
      <c r="S532" s="23"/>
    </row>
    <row r="533" spans="1:24" s="21" customFormat="1" ht="15.95" hidden="1" customHeight="1">
      <c r="A533" s="22"/>
      <c r="C533" s="91"/>
      <c r="D533" s="176">
        <f>N526</f>
        <v>0</v>
      </c>
      <c r="E533" s="176"/>
      <c r="F533" s="176"/>
      <c r="G533" s="20" t="s">
        <v>38</v>
      </c>
      <c r="H533" s="94">
        <f>N531</f>
        <v>0</v>
      </c>
      <c r="I533" s="31" t="s">
        <v>9</v>
      </c>
      <c r="J533" s="156">
        <f>D533-H533</f>
        <v>0</v>
      </c>
      <c r="K533" s="156"/>
      <c r="L533" s="32" t="s">
        <v>39</v>
      </c>
      <c r="M533" s="20"/>
      <c r="N533" s="47"/>
      <c r="O533" s="35"/>
      <c r="P533" s="111"/>
      <c r="Q533" s="92"/>
      <c r="S533" s="91"/>
    </row>
    <row r="534" spans="1:24" ht="15.95" hidden="1" customHeight="1">
      <c r="A534" s="14"/>
      <c r="C534" s="115">
        <f>J533</f>
        <v>0</v>
      </c>
      <c r="D534" s="167" t="s">
        <v>41</v>
      </c>
      <c r="E534" s="167"/>
      <c r="G534" s="2" t="s">
        <v>12</v>
      </c>
      <c r="H534" s="67">
        <v>1043.9000000000001</v>
      </c>
      <c r="I534" s="67"/>
      <c r="J534" s="67"/>
      <c r="K534" s="67"/>
      <c r="L534" s="2" t="s">
        <v>76</v>
      </c>
      <c r="M534" s="2"/>
      <c r="O534" s="65" t="s">
        <v>14</v>
      </c>
      <c r="P534" s="65">
        <f>ROUND(C534*H534/100,0)</f>
        <v>0</v>
      </c>
      <c r="Q534" s="68"/>
      <c r="R534" s="68"/>
      <c r="S534" s="115"/>
      <c r="T534" s="68"/>
      <c r="U534" s="68"/>
      <c r="V534" s="68"/>
      <c r="W534" s="68"/>
      <c r="X534" s="68"/>
    </row>
    <row r="535" spans="1:24" ht="18.75" hidden="1" customHeight="1">
      <c r="A535" s="14"/>
      <c r="B535" s="182" t="s">
        <v>81</v>
      </c>
      <c r="C535" s="182"/>
      <c r="D535" s="182"/>
      <c r="E535" s="182"/>
      <c r="F535" s="182"/>
      <c r="G535" s="182"/>
      <c r="H535" s="182"/>
      <c r="I535" s="182"/>
      <c r="J535" s="182"/>
      <c r="K535" s="182"/>
      <c r="L535" s="182"/>
      <c r="M535" s="182"/>
      <c r="N535" s="182"/>
      <c r="O535" s="182"/>
      <c r="P535" s="65"/>
      <c r="Q535" s="68"/>
      <c r="R535" s="68"/>
      <c r="S535" s="68"/>
      <c r="T535" s="68"/>
      <c r="U535" s="68"/>
      <c r="V535" s="68"/>
      <c r="W535" s="68"/>
      <c r="X535" s="68"/>
    </row>
    <row r="536" spans="1:24" ht="15.95" hidden="1" customHeight="1">
      <c r="A536" s="85"/>
      <c r="B536" s="3" t="s">
        <v>82</v>
      </c>
      <c r="C536" s="6"/>
      <c r="D536" s="5">
        <v>1</v>
      </c>
      <c r="E536" s="6" t="s">
        <v>8</v>
      </c>
      <c r="F536" s="5">
        <v>2</v>
      </c>
      <c r="G536" s="5" t="s">
        <v>8</v>
      </c>
      <c r="H536" s="57">
        <v>4</v>
      </c>
      <c r="I536" s="5" t="s">
        <v>8</v>
      </c>
      <c r="J536" s="8">
        <v>7</v>
      </c>
      <c r="K536" s="5"/>
      <c r="L536" s="8"/>
      <c r="M536" s="3" t="s">
        <v>9</v>
      </c>
      <c r="N536" s="27">
        <f>ROUND(D536*F536*H536*J536,0)</f>
        <v>56</v>
      </c>
      <c r="O536" s="70"/>
      <c r="P536" s="124"/>
      <c r="S536" s="6"/>
    </row>
    <row r="537" spans="1:24" ht="15.95" hidden="1" customHeight="1" thickBot="1">
      <c r="A537" s="14"/>
      <c r="B537" s="3" t="s">
        <v>31</v>
      </c>
      <c r="C537" s="6"/>
      <c r="D537" s="5">
        <v>2</v>
      </c>
      <c r="E537" s="6" t="s">
        <v>8</v>
      </c>
      <c r="F537" s="5">
        <v>3</v>
      </c>
      <c r="G537" s="5" t="s">
        <v>8</v>
      </c>
      <c r="H537" s="57">
        <v>4</v>
      </c>
      <c r="I537" s="5" t="s">
        <v>8</v>
      </c>
      <c r="J537" s="8">
        <v>4</v>
      </c>
      <c r="K537" s="5"/>
      <c r="L537" s="8"/>
      <c r="M537" s="3" t="s">
        <v>9</v>
      </c>
      <c r="N537" s="27">
        <f>ROUND(D537*F537*H537*J537,0)</f>
        <v>96</v>
      </c>
      <c r="O537" s="70"/>
      <c r="P537" s="124"/>
      <c r="S537" s="6"/>
    </row>
    <row r="538" spans="1:24" ht="15.95" hidden="1" customHeight="1" thickBot="1">
      <c r="A538" s="14"/>
      <c r="C538" s="126"/>
      <c r="D538" s="2"/>
      <c r="H538" s="133"/>
      <c r="I538" s="73"/>
      <c r="J538" s="58"/>
      <c r="K538" s="73"/>
      <c r="L538" s="2" t="s">
        <v>10</v>
      </c>
      <c r="M538" s="73"/>
      <c r="N538" s="59"/>
      <c r="O538" s="65" t="s">
        <v>41</v>
      </c>
      <c r="P538" s="65"/>
      <c r="S538" s="126"/>
    </row>
    <row r="539" spans="1:24" ht="15.95" hidden="1" customHeight="1">
      <c r="A539" s="14"/>
      <c r="B539" s="68"/>
      <c r="C539" s="115">
        <f>N538</f>
        <v>0</v>
      </c>
      <c r="D539" s="212" t="s">
        <v>41</v>
      </c>
      <c r="E539" s="158"/>
      <c r="F539" s="73"/>
      <c r="G539" s="83" t="s">
        <v>12</v>
      </c>
      <c r="H539" s="157">
        <v>1160.06</v>
      </c>
      <c r="I539" s="157"/>
      <c r="J539" s="157"/>
      <c r="K539" s="67"/>
      <c r="L539" s="189" t="s">
        <v>76</v>
      </c>
      <c r="M539" s="189"/>
      <c r="N539" s="3"/>
      <c r="O539" s="65" t="s">
        <v>14</v>
      </c>
      <c r="P539" s="65">
        <f>ROUND(C539*H539/100,0)</f>
        <v>0</v>
      </c>
      <c r="S539" s="115"/>
    </row>
    <row r="540" spans="1:24" ht="35.25" hidden="1" customHeight="1">
      <c r="A540" s="113"/>
      <c r="B540" s="182" t="s">
        <v>83</v>
      </c>
      <c r="C540" s="182"/>
      <c r="D540" s="182"/>
      <c r="E540" s="182"/>
      <c r="F540" s="182"/>
      <c r="G540" s="182"/>
      <c r="H540" s="182"/>
      <c r="I540" s="182"/>
      <c r="J540" s="182"/>
      <c r="K540" s="182"/>
      <c r="L540" s="182"/>
      <c r="M540" s="182"/>
      <c r="N540" s="182"/>
      <c r="O540" s="182"/>
      <c r="P540" s="65"/>
      <c r="Q540" s="68"/>
      <c r="R540" s="68"/>
      <c r="S540" s="68"/>
      <c r="T540" s="68"/>
      <c r="U540" s="68"/>
      <c r="V540" s="68"/>
      <c r="W540" s="68"/>
      <c r="X540" s="68"/>
    </row>
    <row r="541" spans="1:24" ht="15.95" hidden="1" customHeight="1">
      <c r="A541" s="85"/>
      <c r="B541" s="3" t="s">
        <v>114</v>
      </c>
      <c r="C541" s="6"/>
      <c r="D541" s="5">
        <v>1</v>
      </c>
      <c r="E541" s="6" t="s">
        <v>8</v>
      </c>
      <c r="F541" s="5">
        <v>2</v>
      </c>
      <c r="G541" s="5" t="s">
        <v>8</v>
      </c>
      <c r="H541" s="57">
        <v>8</v>
      </c>
      <c r="I541" s="5" t="s">
        <v>8</v>
      </c>
      <c r="J541" s="8">
        <v>6</v>
      </c>
      <c r="K541" s="5"/>
      <c r="L541" s="8"/>
      <c r="M541" s="3" t="s">
        <v>9</v>
      </c>
      <c r="N541" s="27">
        <f>ROUND(D541*F541*H541*J541,0)</f>
        <v>96</v>
      </c>
      <c r="O541" s="70"/>
      <c r="P541" s="124"/>
      <c r="S541" s="6"/>
    </row>
    <row r="542" spans="1:24" s="21" customFormat="1" ht="15.95" hidden="1" customHeight="1">
      <c r="A542" s="22"/>
      <c r="B542" s="21" t="s">
        <v>198</v>
      </c>
      <c r="C542" s="23"/>
      <c r="D542" s="24">
        <v>2</v>
      </c>
      <c r="E542" s="23" t="s">
        <v>8</v>
      </c>
      <c r="F542" s="24">
        <v>2</v>
      </c>
      <c r="G542" s="24" t="s">
        <v>8</v>
      </c>
      <c r="H542" s="25">
        <v>14</v>
      </c>
      <c r="I542" s="24" t="s">
        <v>8</v>
      </c>
      <c r="J542" s="26">
        <v>2.33</v>
      </c>
      <c r="K542" s="24"/>
      <c r="L542" s="26"/>
      <c r="M542" s="21" t="s">
        <v>9</v>
      </c>
      <c r="N542" s="27">
        <f>ROUND(D542*F542*H542*J542,0)</f>
        <v>130</v>
      </c>
      <c r="O542" s="34"/>
      <c r="P542" s="124"/>
      <c r="S542" s="23"/>
    </row>
    <row r="543" spans="1:24" s="21" customFormat="1" ht="15.95" hidden="1" customHeight="1">
      <c r="A543" s="22"/>
      <c r="B543" s="21" t="s">
        <v>237</v>
      </c>
      <c r="C543" s="23"/>
      <c r="D543" s="24">
        <v>1</v>
      </c>
      <c r="E543" s="23" t="s">
        <v>8</v>
      </c>
      <c r="F543" s="24">
        <v>3</v>
      </c>
      <c r="G543" s="24" t="s">
        <v>8</v>
      </c>
      <c r="H543" s="25">
        <v>6</v>
      </c>
      <c r="I543" s="24" t="s">
        <v>8</v>
      </c>
      <c r="J543" s="26">
        <v>1.75</v>
      </c>
      <c r="K543" s="24"/>
      <c r="L543" s="26"/>
      <c r="M543" s="21" t="s">
        <v>9</v>
      </c>
      <c r="N543" s="27">
        <f>ROUND(D543*F543*H543*J543,0)</f>
        <v>32</v>
      </c>
      <c r="O543" s="34"/>
      <c r="P543" s="124"/>
      <c r="S543" s="23"/>
    </row>
    <row r="544" spans="1:24" s="21" customFormat="1" ht="15.95" hidden="1" customHeight="1">
      <c r="A544" s="22"/>
      <c r="B544" s="21" t="s">
        <v>238</v>
      </c>
      <c r="C544" s="23"/>
      <c r="D544" s="24">
        <v>2</v>
      </c>
      <c r="E544" s="23" t="s">
        <v>8</v>
      </c>
      <c r="F544" s="24">
        <v>7</v>
      </c>
      <c r="G544" s="24" t="s">
        <v>8</v>
      </c>
      <c r="H544" s="25">
        <v>18</v>
      </c>
      <c r="I544" s="24" t="s">
        <v>8</v>
      </c>
      <c r="J544" s="26">
        <v>0.17</v>
      </c>
      <c r="K544" s="24"/>
      <c r="L544" s="26"/>
      <c r="M544" s="21" t="s">
        <v>9</v>
      </c>
      <c r="N544" s="27">
        <f>ROUND(D544*F544*H544*J544,0)</f>
        <v>43</v>
      </c>
      <c r="O544" s="34"/>
      <c r="P544" s="124"/>
      <c r="S544" s="23"/>
    </row>
    <row r="545" spans="1:19" s="21" customFormat="1" ht="15.95" hidden="1" customHeight="1" thickBot="1">
      <c r="A545" s="22"/>
      <c r="B545" s="21" t="s">
        <v>239</v>
      </c>
      <c r="C545" s="23"/>
      <c r="D545" s="24">
        <v>1</v>
      </c>
      <c r="E545" s="23" t="s">
        <v>8</v>
      </c>
      <c r="F545" s="24">
        <v>3</v>
      </c>
      <c r="G545" s="24" t="s">
        <v>8</v>
      </c>
      <c r="H545" s="25">
        <v>28</v>
      </c>
      <c r="I545" s="24" t="s">
        <v>8</v>
      </c>
      <c r="J545" s="26">
        <v>0.17</v>
      </c>
      <c r="K545" s="24"/>
      <c r="L545" s="26"/>
      <c r="M545" s="21" t="s">
        <v>9</v>
      </c>
      <c r="N545" s="27">
        <f>ROUND(D545*F545*H545*J545,0)</f>
        <v>14</v>
      </c>
      <c r="O545" s="34"/>
      <c r="P545" s="124"/>
      <c r="S545" s="23"/>
    </row>
    <row r="546" spans="1:19" ht="15.95" hidden="1" customHeight="1" thickBot="1">
      <c r="A546" s="14"/>
      <c r="C546" s="126"/>
      <c r="D546" s="2"/>
      <c r="H546" s="133"/>
      <c r="I546" s="73"/>
      <c r="J546" s="58"/>
      <c r="K546" s="73"/>
      <c r="L546" s="2" t="s">
        <v>10</v>
      </c>
      <c r="M546" s="73"/>
      <c r="N546" s="59"/>
      <c r="O546" s="65" t="s">
        <v>41</v>
      </c>
      <c r="P546" s="65"/>
      <c r="S546" s="126"/>
    </row>
    <row r="547" spans="1:19" ht="15.95" hidden="1" customHeight="1">
      <c r="A547" s="14"/>
      <c r="B547" s="68"/>
      <c r="C547" s="115">
        <f>N546</f>
        <v>0</v>
      </c>
      <c r="D547" s="212" t="s">
        <v>41</v>
      </c>
      <c r="E547" s="158"/>
      <c r="F547" s="73"/>
      <c r="G547" s="83" t="s">
        <v>12</v>
      </c>
      <c r="H547" s="157">
        <v>674.6</v>
      </c>
      <c r="I547" s="157"/>
      <c r="J547" s="157"/>
      <c r="K547" s="67"/>
      <c r="L547" s="189" t="s">
        <v>76</v>
      </c>
      <c r="M547" s="189"/>
      <c r="N547" s="3"/>
      <c r="O547" s="65" t="s">
        <v>14</v>
      </c>
      <c r="P547" s="65">
        <f>ROUND(C547*H547/100,0)</f>
        <v>0</v>
      </c>
      <c r="S547" s="115"/>
    </row>
    <row r="548" spans="1:19" s="21" customFormat="1" ht="18" hidden="1" customHeight="1">
      <c r="A548" s="110"/>
      <c r="B548" s="190" t="s">
        <v>147</v>
      </c>
      <c r="C548" s="190"/>
      <c r="D548" s="190"/>
      <c r="E548" s="190"/>
      <c r="F548" s="190"/>
      <c r="G548" s="190"/>
      <c r="H548" s="190"/>
      <c r="I548" s="190"/>
      <c r="J548" s="190"/>
      <c r="K548" s="190"/>
      <c r="L548" s="190"/>
      <c r="M548" s="190"/>
      <c r="N548" s="190"/>
      <c r="O548" s="106"/>
      <c r="P548" s="35"/>
    </row>
    <row r="549" spans="1:19" s="21" customFormat="1" ht="15.95" hidden="1" customHeight="1" thickBot="1">
      <c r="A549" s="22"/>
      <c r="B549" s="21" t="s">
        <v>99</v>
      </c>
      <c r="C549" s="96"/>
      <c r="D549" s="24">
        <v>1</v>
      </c>
      <c r="E549" s="23" t="s">
        <v>8</v>
      </c>
      <c r="F549" s="24">
        <v>2</v>
      </c>
      <c r="G549" s="24" t="s">
        <v>8</v>
      </c>
      <c r="H549" s="25">
        <v>250</v>
      </c>
      <c r="I549" s="24" t="s">
        <v>8</v>
      </c>
      <c r="J549" s="26">
        <v>2.5</v>
      </c>
      <c r="K549" s="24"/>
      <c r="L549" s="26"/>
      <c r="M549" s="21" t="s">
        <v>9</v>
      </c>
      <c r="N549" s="27">
        <f>ROUND(D549*F549*H549*J549,0)</f>
        <v>1250</v>
      </c>
      <c r="O549" s="19"/>
      <c r="P549" s="35"/>
      <c r="S549" s="96"/>
    </row>
    <row r="550" spans="1:19" s="21" customFormat="1" ht="15.95" hidden="1" customHeight="1" thickBot="1">
      <c r="A550" s="20"/>
      <c r="C550" s="39"/>
      <c r="D550" s="24"/>
      <c r="E550" s="48"/>
      <c r="F550" s="24"/>
      <c r="G550" s="20"/>
      <c r="H550" s="25"/>
      <c r="I550" s="38"/>
      <c r="J550" s="31"/>
      <c r="K550" s="38"/>
      <c r="L550" s="31" t="s">
        <v>10</v>
      </c>
      <c r="M550" s="20"/>
      <c r="N550" s="49"/>
      <c r="O550" s="34"/>
      <c r="P550" s="35"/>
      <c r="S550" s="39"/>
    </row>
    <row r="551" spans="1:19" s="21" customFormat="1" ht="15.95" hidden="1" customHeight="1">
      <c r="A551" s="22"/>
      <c r="B551" s="92"/>
      <c r="C551" s="41">
        <f>N550</f>
        <v>0</v>
      </c>
      <c r="D551" s="24" t="s">
        <v>41</v>
      </c>
      <c r="E551" s="41"/>
      <c r="F551" s="24"/>
      <c r="G551" s="92" t="s">
        <v>12</v>
      </c>
      <c r="H551" s="38">
        <v>778.09</v>
      </c>
      <c r="I551" s="38"/>
      <c r="J551" s="26"/>
      <c r="K551" s="38"/>
      <c r="L551" s="20" t="s">
        <v>68</v>
      </c>
      <c r="M551" s="20"/>
      <c r="N551" s="92"/>
      <c r="O551" s="35" t="s">
        <v>14</v>
      </c>
      <c r="P551" s="35">
        <f>(C551*H551/100)</f>
        <v>0</v>
      </c>
      <c r="S551" s="41"/>
    </row>
    <row r="552" spans="1:19" ht="15.95" hidden="1" customHeight="1">
      <c r="A552" s="14"/>
      <c r="B552" s="68"/>
      <c r="C552" s="115"/>
      <c r="D552" s="127"/>
      <c r="E552" s="2"/>
      <c r="F552" s="73"/>
      <c r="G552" s="83"/>
      <c r="H552" s="67"/>
      <c r="I552" s="67"/>
      <c r="J552" s="67"/>
      <c r="K552" s="67"/>
      <c r="L552" s="134"/>
      <c r="M552" s="134"/>
      <c r="N552" s="3"/>
      <c r="O552" s="65"/>
      <c r="P552" s="65"/>
      <c r="S552" s="115"/>
    </row>
    <row r="553" spans="1:19" ht="15.95" hidden="1" customHeight="1">
      <c r="A553" s="14"/>
      <c r="B553" s="68"/>
      <c r="C553" s="115"/>
      <c r="D553" s="127"/>
      <c r="E553" s="2"/>
      <c r="F553" s="73"/>
      <c r="G553" s="83"/>
      <c r="H553" s="67"/>
      <c r="I553" s="67"/>
      <c r="J553" s="67"/>
      <c r="K553" s="67"/>
      <c r="L553" s="134"/>
      <c r="M553" s="134"/>
      <c r="N553" s="3"/>
      <c r="O553" s="65"/>
      <c r="P553" s="65"/>
      <c r="S553" s="115"/>
    </row>
    <row r="554" spans="1:19" s="21" customFormat="1" ht="82.5" hidden="1" customHeight="1">
      <c r="A554" s="18"/>
      <c r="B554" s="190" t="s">
        <v>71</v>
      </c>
      <c r="C554" s="190"/>
      <c r="D554" s="190"/>
      <c r="E554" s="190"/>
      <c r="F554" s="190"/>
      <c r="G554" s="190"/>
      <c r="H554" s="190"/>
      <c r="I554" s="190"/>
      <c r="J554" s="190"/>
      <c r="K554" s="190"/>
      <c r="L554" s="190"/>
      <c r="M554" s="190"/>
      <c r="N554" s="190"/>
      <c r="O554" s="106"/>
      <c r="P554" s="35"/>
    </row>
    <row r="555" spans="1:19" s="21" customFormat="1" ht="15.95" hidden="1" customHeight="1" thickBot="1">
      <c r="A555" s="22"/>
      <c r="B555" s="21" t="s">
        <v>152</v>
      </c>
      <c r="C555" s="96"/>
      <c r="D555" s="24">
        <v>1</v>
      </c>
      <c r="E555" s="23" t="s">
        <v>8</v>
      </c>
      <c r="F555" s="24">
        <v>20</v>
      </c>
      <c r="G555" s="24" t="s">
        <v>8</v>
      </c>
      <c r="H555" s="25">
        <v>3</v>
      </c>
      <c r="I555" s="24" t="s">
        <v>8</v>
      </c>
      <c r="J555" s="26">
        <v>1</v>
      </c>
      <c r="K555" s="24"/>
      <c r="L555" s="26"/>
      <c r="M555" s="21" t="s">
        <v>9</v>
      </c>
      <c r="N555" s="27">
        <f>ROUND(D555*F555*H555*J555,0)</f>
        <v>60</v>
      </c>
      <c r="O555" s="19"/>
      <c r="P555" s="35"/>
      <c r="S555" s="96"/>
    </row>
    <row r="556" spans="1:19" s="21" customFormat="1" ht="15.95" hidden="1" customHeight="1" thickBot="1">
      <c r="A556" s="20"/>
      <c r="C556" s="39"/>
      <c r="D556" s="24"/>
      <c r="E556" s="48"/>
      <c r="F556" s="24"/>
      <c r="G556" s="20"/>
      <c r="H556" s="25"/>
      <c r="I556" s="38"/>
      <c r="J556" s="31"/>
      <c r="K556" s="38"/>
      <c r="L556" s="31" t="s">
        <v>10</v>
      </c>
      <c r="M556" s="20"/>
      <c r="N556" s="49"/>
      <c r="O556" s="34"/>
      <c r="P556" s="35"/>
      <c r="S556" s="39"/>
    </row>
    <row r="557" spans="1:19" s="21" customFormat="1" ht="15.95" hidden="1" customHeight="1">
      <c r="A557" s="22"/>
      <c r="B557" s="92"/>
      <c r="C557" s="41">
        <f>N556</f>
        <v>0</v>
      </c>
      <c r="D557" s="24" t="s">
        <v>41</v>
      </c>
      <c r="E557" s="41"/>
      <c r="F557" s="24"/>
      <c r="G557" s="92" t="s">
        <v>12</v>
      </c>
      <c r="H557" s="38">
        <v>395</v>
      </c>
      <c r="I557" s="38"/>
      <c r="J557" s="26"/>
      <c r="K557" s="38"/>
      <c r="L557" s="20" t="s">
        <v>65</v>
      </c>
      <c r="M557" s="20"/>
      <c r="N557" s="92"/>
      <c r="O557" s="35" t="s">
        <v>14</v>
      </c>
      <c r="P557" s="35">
        <f>(C557*H557)</f>
        <v>0</v>
      </c>
      <c r="S557" s="41"/>
    </row>
    <row r="558" spans="1:19" s="21" customFormat="1" ht="15.95" hidden="1" customHeight="1">
      <c r="A558" s="22"/>
      <c r="B558" s="92"/>
      <c r="C558" s="109"/>
      <c r="D558" s="135"/>
      <c r="E558" s="20"/>
      <c r="F558" s="93"/>
      <c r="G558" s="37"/>
      <c r="H558" s="38"/>
      <c r="I558" s="38"/>
      <c r="J558" s="38"/>
      <c r="K558" s="38"/>
      <c r="L558" s="135"/>
      <c r="M558" s="20"/>
      <c r="O558" s="35"/>
      <c r="P558" s="35"/>
      <c r="S558" s="109"/>
    </row>
    <row r="559" spans="1:19" ht="15.95" hidden="1" customHeight="1">
      <c r="A559" s="22"/>
      <c r="B559" s="211" t="s">
        <v>15</v>
      </c>
      <c r="C559" s="211"/>
      <c r="D559" s="211"/>
      <c r="E559" s="211"/>
      <c r="F559" s="211"/>
      <c r="G559" s="211"/>
      <c r="H559" s="211"/>
      <c r="I559" s="211"/>
      <c r="J559" s="211"/>
      <c r="K559" s="211"/>
      <c r="L559" s="211"/>
      <c r="M559" s="211"/>
      <c r="N559" s="211"/>
      <c r="O559" s="211"/>
      <c r="P559" s="65"/>
      <c r="S559" s="3"/>
    </row>
    <row r="560" spans="1:19" ht="15.95" hidden="1" customHeight="1">
      <c r="A560" s="14"/>
      <c r="B560" s="62" t="s">
        <v>16</v>
      </c>
      <c r="C560" s="56"/>
      <c r="D560" s="5">
        <v>1</v>
      </c>
      <c r="E560" s="6" t="s">
        <v>8</v>
      </c>
      <c r="F560" s="5">
        <v>2</v>
      </c>
      <c r="G560" s="5" t="s">
        <v>17</v>
      </c>
      <c r="H560" s="57">
        <v>30</v>
      </c>
      <c r="I560" s="5" t="s">
        <v>18</v>
      </c>
      <c r="J560" s="8">
        <v>19.920000000000002</v>
      </c>
      <c r="K560" s="5" t="s">
        <v>19</v>
      </c>
      <c r="L560" s="8">
        <v>11</v>
      </c>
      <c r="M560" s="3" t="s">
        <v>9</v>
      </c>
      <c r="N560" s="103">
        <f>ROUND(D560*F560*(H560+J560)*L560,0)</f>
        <v>1098</v>
      </c>
      <c r="O560" s="16"/>
      <c r="P560" s="65"/>
      <c r="S560" s="56"/>
    </row>
    <row r="561" spans="1:19" ht="15.95" hidden="1" customHeight="1">
      <c r="A561" s="14"/>
      <c r="B561" s="62" t="s">
        <v>20</v>
      </c>
      <c r="C561" s="56"/>
      <c r="D561" s="5">
        <v>1</v>
      </c>
      <c r="E561" s="6" t="s">
        <v>8</v>
      </c>
      <c r="F561" s="5">
        <v>2</v>
      </c>
      <c r="G561" s="5" t="s">
        <v>17</v>
      </c>
      <c r="H561" s="57">
        <v>24</v>
      </c>
      <c r="I561" s="5" t="s">
        <v>18</v>
      </c>
      <c r="J561" s="8">
        <v>19.920000000000002</v>
      </c>
      <c r="K561" s="5" t="s">
        <v>19</v>
      </c>
      <c r="L561" s="8">
        <v>11</v>
      </c>
      <c r="M561" s="3" t="s">
        <v>9</v>
      </c>
      <c r="N561" s="103">
        <f>ROUND(D561*F561*(H561+J561)*L561,0)</f>
        <v>966</v>
      </c>
      <c r="O561" s="16"/>
      <c r="P561" s="65"/>
      <c r="S561" s="56"/>
    </row>
    <row r="562" spans="1:19" ht="15.95" hidden="1" customHeight="1">
      <c r="A562" s="14"/>
      <c r="B562" s="62" t="s">
        <v>21</v>
      </c>
      <c r="C562" s="56"/>
      <c r="D562" s="5">
        <v>1</v>
      </c>
      <c r="E562" s="6" t="s">
        <v>8</v>
      </c>
      <c r="F562" s="5">
        <v>2</v>
      </c>
      <c r="G562" s="5" t="s">
        <v>17</v>
      </c>
      <c r="H562" s="57">
        <v>12</v>
      </c>
      <c r="I562" s="5" t="s">
        <v>18</v>
      </c>
      <c r="J562" s="8">
        <v>11.75</v>
      </c>
      <c r="K562" s="5" t="s">
        <v>19</v>
      </c>
      <c r="L562" s="8">
        <v>11</v>
      </c>
      <c r="M562" s="3" t="s">
        <v>9</v>
      </c>
      <c r="N562" s="103">
        <f>ROUND(D562*F562*(H562+J562)*L562,0)</f>
        <v>523</v>
      </c>
      <c r="O562" s="16"/>
      <c r="P562" s="65"/>
      <c r="S562" s="56"/>
    </row>
    <row r="563" spans="1:19" ht="15.95" hidden="1" customHeight="1">
      <c r="A563" s="14"/>
      <c r="B563" s="62" t="s">
        <v>22</v>
      </c>
      <c r="C563" s="56"/>
      <c r="D563" s="5">
        <v>1</v>
      </c>
      <c r="E563" s="6" t="s">
        <v>8</v>
      </c>
      <c r="F563" s="5">
        <v>2</v>
      </c>
      <c r="G563" s="5" t="s">
        <v>17</v>
      </c>
      <c r="H563" s="57">
        <v>64.58</v>
      </c>
      <c r="I563" s="5" t="s">
        <v>18</v>
      </c>
      <c r="J563" s="8">
        <v>6.92</v>
      </c>
      <c r="K563" s="5" t="s">
        <v>19</v>
      </c>
      <c r="L563" s="8">
        <v>11</v>
      </c>
      <c r="M563" s="3" t="s">
        <v>9</v>
      </c>
      <c r="N563" s="103">
        <f>ROUND(D563*F563*(H563+J563)*L563,0)</f>
        <v>1573</v>
      </c>
      <c r="O563" s="16"/>
      <c r="P563" s="65"/>
      <c r="S563" s="56"/>
    </row>
    <row r="564" spans="1:19" ht="15.95" hidden="1" customHeight="1">
      <c r="A564" s="14"/>
      <c r="B564" s="62" t="s">
        <v>23</v>
      </c>
      <c r="C564" s="56"/>
      <c r="D564" s="5">
        <v>1</v>
      </c>
      <c r="E564" s="6" t="s">
        <v>8</v>
      </c>
      <c r="F564" s="5">
        <v>2</v>
      </c>
      <c r="G564" s="5" t="s">
        <v>17</v>
      </c>
      <c r="H564" s="57">
        <v>13.92</v>
      </c>
      <c r="I564" s="5" t="s">
        <v>18</v>
      </c>
      <c r="J564" s="8">
        <v>19.920000000000002</v>
      </c>
      <c r="K564" s="5" t="s">
        <v>19</v>
      </c>
      <c r="L564" s="8">
        <v>11</v>
      </c>
      <c r="M564" s="3" t="s">
        <v>9</v>
      </c>
      <c r="N564" s="103">
        <f>ROUND(D564*F564*(H564+J564)*L564,0)</f>
        <v>744</v>
      </c>
      <c r="O564" s="16"/>
      <c r="P564" s="65"/>
      <c r="S564" s="56"/>
    </row>
    <row r="565" spans="1:19" ht="15.95" hidden="1" customHeight="1">
      <c r="A565" s="14"/>
      <c r="B565" s="62" t="s">
        <v>24</v>
      </c>
      <c r="C565" s="56"/>
      <c r="D565" s="5">
        <v>1</v>
      </c>
      <c r="E565" s="6" t="s">
        <v>8</v>
      </c>
      <c r="F565" s="5">
        <v>2</v>
      </c>
      <c r="G565" s="5" t="s">
        <v>8</v>
      </c>
      <c r="H565" s="57">
        <v>12.83</v>
      </c>
      <c r="I565" s="5" t="s">
        <v>8</v>
      </c>
      <c r="J565" s="8">
        <v>11</v>
      </c>
      <c r="K565" s="5"/>
      <c r="L565" s="8"/>
      <c r="M565" s="3" t="s">
        <v>9</v>
      </c>
      <c r="N565" s="61">
        <f>ROUND(D565*F565*H565*J565,0)</f>
        <v>282</v>
      </c>
      <c r="O565" s="16"/>
      <c r="P565" s="65"/>
      <c r="S565" s="56"/>
    </row>
    <row r="566" spans="1:19" ht="15.95" hidden="1" customHeight="1">
      <c r="A566" s="14"/>
      <c r="B566" s="62" t="s">
        <v>25</v>
      </c>
      <c r="C566" s="56"/>
      <c r="D566" s="5">
        <v>1</v>
      </c>
      <c r="E566" s="6" t="s">
        <v>8</v>
      </c>
      <c r="F566" s="5">
        <v>1</v>
      </c>
      <c r="G566" s="5" t="s">
        <v>17</v>
      </c>
      <c r="H566" s="57">
        <v>12.92</v>
      </c>
      <c r="I566" s="5" t="s">
        <v>18</v>
      </c>
      <c r="J566" s="8">
        <v>49.92</v>
      </c>
      <c r="K566" s="5" t="s">
        <v>19</v>
      </c>
      <c r="L566" s="8">
        <v>23</v>
      </c>
      <c r="M566" s="3" t="s">
        <v>9</v>
      </c>
      <c r="N566" s="103">
        <f>ROUND(D566*F566*(H566+J566)*L566,0)</f>
        <v>1445</v>
      </c>
      <c r="O566" s="16"/>
      <c r="P566" s="65"/>
      <c r="S566" s="56"/>
    </row>
    <row r="567" spans="1:19" ht="15.95" hidden="1" customHeight="1">
      <c r="A567" s="14"/>
      <c r="B567" s="3" t="s">
        <v>26</v>
      </c>
      <c r="C567" s="56"/>
      <c r="D567" s="5">
        <v>1</v>
      </c>
      <c r="E567" s="6" t="s">
        <v>8</v>
      </c>
      <c r="F567" s="5">
        <v>2</v>
      </c>
      <c r="G567" s="5" t="s">
        <v>8</v>
      </c>
      <c r="H567" s="57">
        <v>6.92</v>
      </c>
      <c r="I567" s="5" t="s">
        <v>8</v>
      </c>
      <c r="J567" s="8">
        <v>8</v>
      </c>
      <c r="K567" s="5"/>
      <c r="L567" s="8"/>
      <c r="M567" s="3" t="s">
        <v>9</v>
      </c>
      <c r="N567" s="61">
        <f>ROUND(D567*F567*H567*J567,0)</f>
        <v>111</v>
      </c>
      <c r="O567" s="16"/>
      <c r="P567" s="65"/>
      <c r="S567" s="56"/>
    </row>
    <row r="568" spans="1:19" ht="15.95" hidden="1" customHeight="1">
      <c r="A568" s="14"/>
      <c r="B568" s="62" t="s">
        <v>27</v>
      </c>
      <c r="C568" s="56"/>
      <c r="D568" s="5">
        <v>1</v>
      </c>
      <c r="E568" s="6" t="s">
        <v>8</v>
      </c>
      <c r="F568" s="5">
        <v>2</v>
      </c>
      <c r="G568" s="5" t="s">
        <v>17</v>
      </c>
      <c r="H568" s="57">
        <v>23.92</v>
      </c>
      <c r="I568" s="5" t="s">
        <v>18</v>
      </c>
      <c r="J568" s="8">
        <v>19.829999999999998</v>
      </c>
      <c r="K568" s="5" t="s">
        <v>19</v>
      </c>
      <c r="L568" s="8">
        <v>10.75</v>
      </c>
      <c r="M568" s="3" t="s">
        <v>9</v>
      </c>
      <c r="N568" s="103">
        <f>ROUND(D568*F568*(H568+J568)*L568,0)</f>
        <v>941</v>
      </c>
      <c r="O568" s="16"/>
      <c r="P568" s="65"/>
      <c r="S568" s="56"/>
    </row>
    <row r="569" spans="1:19" ht="15.95" hidden="1" customHeight="1">
      <c r="A569" s="14"/>
      <c r="B569" s="62" t="s">
        <v>28</v>
      </c>
      <c r="C569" s="56"/>
      <c r="D569" s="5">
        <v>1</v>
      </c>
      <c r="E569" s="6" t="s">
        <v>8</v>
      </c>
      <c r="F569" s="5">
        <v>2</v>
      </c>
      <c r="G569" s="5" t="s">
        <v>17</v>
      </c>
      <c r="H569" s="57">
        <v>30</v>
      </c>
      <c r="I569" s="5" t="s">
        <v>18</v>
      </c>
      <c r="J569" s="8">
        <v>19.829999999999998</v>
      </c>
      <c r="K569" s="5" t="s">
        <v>19</v>
      </c>
      <c r="L569" s="8">
        <v>10.75</v>
      </c>
      <c r="M569" s="3" t="s">
        <v>9</v>
      </c>
      <c r="N569" s="103">
        <f>ROUND(D569*F569*(H569+J569)*L569,0)</f>
        <v>1071</v>
      </c>
      <c r="O569" s="16"/>
      <c r="P569" s="65"/>
      <c r="S569" s="56"/>
    </row>
    <row r="570" spans="1:19" ht="15.95" hidden="1" customHeight="1">
      <c r="A570" s="14"/>
      <c r="B570" s="62" t="s">
        <v>22</v>
      </c>
      <c r="C570" s="56"/>
      <c r="D570" s="5">
        <v>1</v>
      </c>
      <c r="E570" s="6" t="s">
        <v>8</v>
      </c>
      <c r="F570" s="5">
        <v>2</v>
      </c>
      <c r="G570" s="5" t="s">
        <v>17</v>
      </c>
      <c r="H570" s="57">
        <v>55.83</v>
      </c>
      <c r="I570" s="5" t="s">
        <v>18</v>
      </c>
      <c r="J570" s="8">
        <v>6.92</v>
      </c>
      <c r="K570" s="5" t="s">
        <v>19</v>
      </c>
      <c r="L570" s="8">
        <v>10.75</v>
      </c>
      <c r="M570" s="3" t="s">
        <v>9</v>
      </c>
      <c r="N570" s="103">
        <f>ROUND(D570*F570*(H570+J570)*L570,0)</f>
        <v>1349</v>
      </c>
      <c r="O570" s="16"/>
      <c r="P570" s="65"/>
      <c r="S570" s="56"/>
    </row>
    <row r="571" spans="1:19" ht="15.95" hidden="1" customHeight="1">
      <c r="A571" s="14"/>
      <c r="C571" s="6"/>
      <c r="D571" s="88"/>
      <c r="H571" s="57"/>
      <c r="I571" s="5"/>
      <c r="J571" s="8"/>
      <c r="K571" s="5"/>
      <c r="L571" s="58" t="s">
        <v>10</v>
      </c>
      <c r="M571" s="55"/>
      <c r="N571" s="99"/>
      <c r="O571" s="70"/>
      <c r="P571" s="124"/>
      <c r="S571" s="6"/>
    </row>
    <row r="572" spans="1:19" ht="15.95" hidden="1" customHeight="1">
      <c r="A572" s="14"/>
      <c r="B572" s="64" t="s">
        <v>29</v>
      </c>
      <c r="C572" s="6"/>
      <c r="E572" s="65"/>
      <c r="G572" s="2"/>
      <c r="H572" s="57"/>
      <c r="I572" s="67"/>
      <c r="J572" s="8"/>
      <c r="K572" s="2"/>
      <c r="L572" s="8"/>
      <c r="M572" s="68"/>
      <c r="N572" s="68"/>
      <c r="O572" s="65"/>
      <c r="P572" s="65"/>
      <c r="Q572" s="68"/>
      <c r="S572" s="6"/>
    </row>
    <row r="573" spans="1:19" ht="15.95" hidden="1" customHeight="1">
      <c r="A573" s="14"/>
      <c r="B573" s="3" t="s">
        <v>30</v>
      </c>
      <c r="C573" s="6"/>
      <c r="D573" s="5">
        <v>1</v>
      </c>
      <c r="E573" s="6" t="s">
        <v>8</v>
      </c>
      <c r="F573" s="5">
        <v>6</v>
      </c>
      <c r="G573" s="5" t="s">
        <v>8</v>
      </c>
      <c r="H573" s="57">
        <v>4</v>
      </c>
      <c r="I573" s="5" t="s">
        <v>8</v>
      </c>
      <c r="J573" s="8">
        <v>6.75</v>
      </c>
      <c r="K573" s="5"/>
      <c r="L573" s="8"/>
      <c r="M573" s="3" t="s">
        <v>9</v>
      </c>
      <c r="N573" s="61">
        <f>ROUND(D573*F573*H573*J573,0)</f>
        <v>162</v>
      </c>
      <c r="O573" s="70"/>
      <c r="P573" s="136"/>
      <c r="S573" s="6"/>
    </row>
    <row r="574" spans="1:19" ht="15.95" hidden="1" customHeight="1">
      <c r="A574" s="14"/>
      <c r="B574" s="3" t="s">
        <v>31</v>
      </c>
      <c r="C574" s="6"/>
      <c r="D574" s="5">
        <v>1</v>
      </c>
      <c r="E574" s="6" t="s">
        <v>8</v>
      </c>
      <c r="F574" s="5">
        <v>6</v>
      </c>
      <c r="G574" s="5" t="s">
        <v>8</v>
      </c>
      <c r="H574" s="57">
        <v>4</v>
      </c>
      <c r="I574" s="5" t="s">
        <v>8</v>
      </c>
      <c r="J574" s="8">
        <v>4</v>
      </c>
      <c r="K574" s="5"/>
      <c r="L574" s="8"/>
      <c r="M574" s="3" t="s">
        <v>9</v>
      </c>
      <c r="N574" s="61">
        <f>ROUND(D574*F574*H574*J574,0)</f>
        <v>96</v>
      </c>
      <c r="O574" s="70"/>
      <c r="P574" s="136"/>
      <c r="S574" s="6"/>
    </row>
    <row r="575" spans="1:19" ht="15.95" hidden="1" customHeight="1">
      <c r="A575" s="14"/>
      <c r="B575" s="3" t="s">
        <v>32</v>
      </c>
      <c r="C575" s="6"/>
      <c r="D575" s="5">
        <v>1</v>
      </c>
      <c r="E575" s="6" t="s">
        <v>8</v>
      </c>
      <c r="F575" s="5">
        <v>2</v>
      </c>
      <c r="G575" s="5" t="s">
        <v>8</v>
      </c>
      <c r="H575" s="57">
        <v>2.5</v>
      </c>
      <c r="I575" s="5" t="s">
        <v>8</v>
      </c>
      <c r="J575" s="8">
        <v>6.75</v>
      </c>
      <c r="K575" s="5"/>
      <c r="L575" s="8"/>
      <c r="M575" s="3" t="s">
        <v>9</v>
      </c>
      <c r="N575" s="61">
        <f>ROUND(D575*F575*H575*J575,0)</f>
        <v>34</v>
      </c>
      <c r="O575" s="70"/>
      <c r="P575" s="136"/>
      <c r="S575" s="6"/>
    </row>
    <row r="576" spans="1:19" ht="15.95" hidden="1" customHeight="1">
      <c r="A576" s="14"/>
      <c r="B576" s="3" t="s">
        <v>33</v>
      </c>
      <c r="C576" s="6"/>
      <c r="D576" s="5">
        <v>1</v>
      </c>
      <c r="E576" s="6" t="s">
        <v>8</v>
      </c>
      <c r="F576" s="5">
        <v>4</v>
      </c>
      <c r="G576" s="5" t="s">
        <v>8</v>
      </c>
      <c r="H576" s="57">
        <v>8</v>
      </c>
      <c r="I576" s="5" t="s">
        <v>8</v>
      </c>
      <c r="J576" s="8">
        <v>4</v>
      </c>
      <c r="K576" s="5"/>
      <c r="L576" s="8"/>
      <c r="M576" s="3" t="s">
        <v>9</v>
      </c>
      <c r="N576" s="61">
        <f>ROUND(D576*F576*H576*J576,0)</f>
        <v>128</v>
      </c>
      <c r="O576" s="70"/>
      <c r="P576" s="136"/>
      <c r="S576" s="6"/>
    </row>
    <row r="577" spans="1:19" ht="15.95" hidden="1" customHeight="1">
      <c r="A577" s="14"/>
      <c r="B577" s="3" t="s">
        <v>34</v>
      </c>
      <c r="C577" s="6"/>
      <c r="D577" s="5">
        <v>1</v>
      </c>
      <c r="E577" s="6" t="s">
        <v>8</v>
      </c>
      <c r="F577" s="5">
        <v>3</v>
      </c>
      <c r="G577" s="5" t="s">
        <v>8</v>
      </c>
      <c r="H577" s="57">
        <v>7.5</v>
      </c>
      <c r="I577" s="5" t="s">
        <v>8</v>
      </c>
      <c r="J577" s="8">
        <v>7</v>
      </c>
      <c r="K577" s="5"/>
      <c r="L577" s="8"/>
      <c r="M577" s="3" t="s">
        <v>9</v>
      </c>
      <c r="N577" s="61">
        <f>ROUND(D577*F577*H577*J577,0)</f>
        <v>158</v>
      </c>
      <c r="O577" s="70"/>
      <c r="P577" s="136"/>
      <c r="S577" s="6"/>
    </row>
    <row r="578" spans="1:19" ht="15.95" hidden="1" customHeight="1">
      <c r="A578" s="14"/>
      <c r="B578" s="62" t="s">
        <v>20</v>
      </c>
      <c r="C578" s="56"/>
      <c r="D578" s="5">
        <v>1</v>
      </c>
      <c r="E578" s="6" t="s">
        <v>8</v>
      </c>
      <c r="F578" s="5">
        <v>1</v>
      </c>
      <c r="G578" s="5" t="s">
        <v>17</v>
      </c>
      <c r="H578" s="57" t="s">
        <v>35</v>
      </c>
      <c r="I578" s="5" t="s">
        <v>18</v>
      </c>
      <c r="J578" s="8">
        <v>5.75</v>
      </c>
      <c r="K578" s="5" t="s">
        <v>19</v>
      </c>
      <c r="L578" s="8">
        <v>4.25</v>
      </c>
      <c r="M578" s="3" t="s">
        <v>9</v>
      </c>
      <c r="N578" s="103">
        <v>86</v>
      </c>
      <c r="O578" s="16"/>
      <c r="P578" s="65"/>
      <c r="S578" s="56"/>
    </row>
    <row r="579" spans="1:19" ht="15.95" hidden="1" customHeight="1">
      <c r="A579" s="14"/>
      <c r="B579" s="3" t="s">
        <v>36</v>
      </c>
      <c r="C579" s="6"/>
      <c r="D579" s="5">
        <v>1</v>
      </c>
      <c r="E579" s="6" t="s">
        <v>8</v>
      </c>
      <c r="F579" s="5">
        <v>6</v>
      </c>
      <c r="G579" s="5" t="s">
        <v>8</v>
      </c>
      <c r="H579" s="57">
        <v>0.75</v>
      </c>
      <c r="I579" s="5" t="s">
        <v>8</v>
      </c>
      <c r="J579" s="8">
        <v>23</v>
      </c>
      <c r="K579" s="5"/>
      <c r="L579" s="8"/>
      <c r="M579" s="3" t="s">
        <v>9</v>
      </c>
      <c r="N579" s="61">
        <f>ROUND(D579*F579*H579*J579,0)</f>
        <v>104</v>
      </c>
      <c r="O579" s="70"/>
      <c r="P579" s="136"/>
      <c r="S579" s="6"/>
    </row>
    <row r="580" spans="1:19" ht="15.95" hidden="1" customHeight="1" thickBot="1">
      <c r="A580" s="14"/>
      <c r="B580" s="62" t="s">
        <v>20</v>
      </c>
      <c r="C580" s="56"/>
      <c r="D580" s="5">
        <v>1</v>
      </c>
      <c r="E580" s="6" t="s">
        <v>8</v>
      </c>
      <c r="F580" s="5">
        <v>2</v>
      </c>
      <c r="G580" s="5" t="s">
        <v>8</v>
      </c>
      <c r="H580" s="57">
        <v>0.75</v>
      </c>
      <c r="I580" s="5" t="s">
        <v>8</v>
      </c>
      <c r="J580" s="8">
        <v>18.25</v>
      </c>
      <c r="K580" s="5"/>
      <c r="L580" s="8"/>
      <c r="M580" s="3" t="s">
        <v>9</v>
      </c>
      <c r="N580" s="61">
        <f>ROUND(D580*F580*H580*J580,0)</f>
        <v>27</v>
      </c>
      <c r="O580" s="16"/>
      <c r="P580" s="65"/>
      <c r="S580" s="56"/>
    </row>
    <row r="581" spans="1:19" ht="15.95" hidden="1" customHeight="1" thickBot="1">
      <c r="A581" s="14"/>
      <c r="B581" s="5"/>
      <c r="C581" s="3"/>
      <c r="E581" s="65"/>
      <c r="G581" s="2"/>
      <c r="H581" s="57"/>
      <c r="I581" s="67"/>
      <c r="J581" s="8"/>
      <c r="K581" s="2"/>
      <c r="L581" s="58" t="s">
        <v>10</v>
      </c>
      <c r="M581" s="3" t="s">
        <v>9</v>
      </c>
      <c r="N581" s="59"/>
      <c r="O581" s="65"/>
      <c r="P581" s="126"/>
      <c r="Q581" s="68"/>
      <c r="S581" s="3"/>
    </row>
    <row r="582" spans="1:19" ht="15.95" hidden="1" customHeight="1">
      <c r="A582" s="14"/>
      <c r="B582" s="64" t="s">
        <v>37</v>
      </c>
      <c r="C582" s="6"/>
      <c r="E582" s="65"/>
      <c r="G582" s="2"/>
      <c r="H582" s="57"/>
      <c r="I582" s="67"/>
      <c r="J582" s="8"/>
      <c r="K582" s="67"/>
      <c r="L582" s="2"/>
      <c r="M582" s="2"/>
      <c r="N582" s="68"/>
      <c r="O582" s="73"/>
      <c r="P582" s="126"/>
      <c r="Q582" s="68"/>
      <c r="S582" s="6"/>
    </row>
    <row r="583" spans="1:19" ht="15.95" hidden="1" customHeight="1">
      <c r="A583" s="14"/>
      <c r="C583" s="64"/>
      <c r="D583" s="178">
        <f>N571</f>
        <v>0</v>
      </c>
      <c r="E583" s="178"/>
      <c r="F583" s="178"/>
      <c r="G583" s="2" t="s">
        <v>38</v>
      </c>
      <c r="H583" s="74">
        <f>N581</f>
        <v>0</v>
      </c>
      <c r="I583" s="58" t="s">
        <v>9</v>
      </c>
      <c r="J583" s="179">
        <f>D583-H583</f>
        <v>0</v>
      </c>
      <c r="K583" s="179"/>
      <c r="L583" s="55" t="s">
        <v>39</v>
      </c>
      <c r="M583" s="2"/>
      <c r="N583" s="75"/>
      <c r="O583" s="65"/>
      <c r="P583" s="126"/>
      <c r="Q583" s="68"/>
      <c r="S583" s="64"/>
    </row>
    <row r="584" spans="1:19" ht="15.95" hidden="1" customHeight="1">
      <c r="A584" s="14"/>
      <c r="B584" s="3" t="s">
        <v>40</v>
      </c>
      <c r="C584" s="166">
        <f>J583*50%</f>
        <v>0</v>
      </c>
      <c r="D584" s="167"/>
      <c r="E584" s="166"/>
      <c r="F584" s="76" t="s">
        <v>41</v>
      </c>
      <c r="G584" s="83" t="s">
        <v>12</v>
      </c>
      <c r="H584" s="100">
        <v>226.88</v>
      </c>
      <c r="I584" s="67"/>
      <c r="J584" s="67"/>
      <c r="K584" s="67"/>
      <c r="L584" s="158" t="s">
        <v>42</v>
      </c>
      <c r="M584" s="158"/>
      <c r="O584" s="90" t="s">
        <v>14</v>
      </c>
      <c r="P584" s="65">
        <f>ROUND(C584*H584/100,0)</f>
        <v>0</v>
      </c>
      <c r="S584" s="77"/>
    </row>
    <row r="585" spans="1:19" ht="15.95" hidden="1" customHeight="1">
      <c r="A585" s="14"/>
      <c r="B585" s="182" t="s">
        <v>43</v>
      </c>
      <c r="C585" s="182"/>
      <c r="D585" s="182"/>
      <c r="E585" s="182"/>
      <c r="F585" s="182"/>
      <c r="G585" s="182"/>
      <c r="H585" s="182"/>
      <c r="I585" s="182"/>
      <c r="J585" s="182"/>
      <c r="K585" s="182"/>
      <c r="L585" s="182"/>
      <c r="M585" s="182"/>
      <c r="N585" s="182"/>
      <c r="O585" s="182"/>
      <c r="P585" s="65"/>
      <c r="S585" s="3"/>
    </row>
    <row r="586" spans="1:19" ht="15.95" hidden="1" customHeight="1">
      <c r="A586" s="14"/>
      <c r="B586" s="3" t="s">
        <v>44</v>
      </c>
      <c r="C586" s="56"/>
      <c r="D586" s="5">
        <v>1</v>
      </c>
      <c r="E586" s="6" t="s">
        <v>8</v>
      </c>
      <c r="F586" s="5">
        <v>1</v>
      </c>
      <c r="G586" s="5" t="s">
        <v>8</v>
      </c>
      <c r="H586" s="57">
        <v>30</v>
      </c>
      <c r="I586" s="5" t="s">
        <v>8</v>
      </c>
      <c r="J586" s="8">
        <v>19.920000000000002</v>
      </c>
      <c r="K586" s="5"/>
      <c r="L586" s="8"/>
      <c r="M586" s="3" t="s">
        <v>9</v>
      </c>
      <c r="N586" s="61">
        <f t="shared" ref="N586:N592" si="48">ROUND(D586*F586*H586*J586,0)</f>
        <v>598</v>
      </c>
      <c r="O586" s="16"/>
      <c r="P586" s="137"/>
      <c r="S586" s="56"/>
    </row>
    <row r="587" spans="1:19" ht="15.95" hidden="1" customHeight="1">
      <c r="A587" s="14"/>
      <c r="B587" s="3" t="s">
        <v>20</v>
      </c>
      <c r="C587" s="56"/>
      <c r="D587" s="5">
        <v>1</v>
      </c>
      <c r="E587" s="6" t="s">
        <v>8</v>
      </c>
      <c r="F587" s="5">
        <v>1</v>
      </c>
      <c r="G587" s="5" t="s">
        <v>8</v>
      </c>
      <c r="H587" s="57">
        <v>24</v>
      </c>
      <c r="I587" s="5" t="s">
        <v>8</v>
      </c>
      <c r="J587" s="8">
        <v>19.920000000000002</v>
      </c>
      <c r="K587" s="5"/>
      <c r="L587" s="8"/>
      <c r="M587" s="3" t="s">
        <v>9</v>
      </c>
      <c r="N587" s="61">
        <f t="shared" si="48"/>
        <v>478</v>
      </c>
      <c r="O587" s="16"/>
      <c r="P587" s="65"/>
      <c r="S587" s="56"/>
    </row>
    <row r="588" spans="1:19" ht="15.95" hidden="1" customHeight="1">
      <c r="A588" s="14"/>
      <c r="B588" s="3" t="s">
        <v>45</v>
      </c>
      <c r="C588" s="56"/>
      <c r="D588" s="5">
        <v>3</v>
      </c>
      <c r="E588" s="6" t="s">
        <v>8</v>
      </c>
      <c r="F588" s="5">
        <v>2</v>
      </c>
      <c r="G588" s="5" t="s">
        <v>8</v>
      </c>
      <c r="H588" s="57">
        <v>19.920000000000002</v>
      </c>
      <c r="I588" s="5" t="s">
        <v>8</v>
      </c>
      <c r="J588" s="8">
        <v>2</v>
      </c>
      <c r="K588" s="5"/>
      <c r="L588" s="8"/>
      <c r="M588" s="3" t="s">
        <v>9</v>
      </c>
      <c r="N588" s="61">
        <f t="shared" si="48"/>
        <v>239</v>
      </c>
      <c r="O588" s="16"/>
      <c r="P588" s="65"/>
      <c r="S588" s="56"/>
    </row>
    <row r="589" spans="1:19" ht="15.95" hidden="1" customHeight="1">
      <c r="A589" s="14"/>
      <c r="B589" s="3" t="s">
        <v>46</v>
      </c>
      <c r="C589" s="56"/>
      <c r="D589" s="5">
        <v>1</v>
      </c>
      <c r="E589" s="6" t="s">
        <v>8</v>
      </c>
      <c r="F589" s="5">
        <v>1</v>
      </c>
      <c r="G589" s="5" t="s">
        <v>8</v>
      </c>
      <c r="H589" s="57">
        <v>13.92</v>
      </c>
      <c r="I589" s="5" t="s">
        <v>8</v>
      </c>
      <c r="J589" s="8">
        <v>19.920000000000002</v>
      </c>
      <c r="K589" s="5"/>
      <c r="L589" s="8"/>
      <c r="M589" s="3" t="s">
        <v>9</v>
      </c>
      <c r="N589" s="61">
        <f t="shared" si="48"/>
        <v>277</v>
      </c>
      <c r="O589" s="16"/>
      <c r="P589" s="65"/>
      <c r="S589" s="56"/>
    </row>
    <row r="590" spans="1:19" ht="15.95" hidden="1" customHeight="1">
      <c r="A590" s="14"/>
      <c r="B590" s="3" t="s">
        <v>21</v>
      </c>
      <c r="C590" s="56"/>
      <c r="D590" s="5">
        <v>1</v>
      </c>
      <c r="E590" s="6" t="s">
        <v>8</v>
      </c>
      <c r="F590" s="5">
        <v>1</v>
      </c>
      <c r="G590" s="5" t="s">
        <v>8</v>
      </c>
      <c r="H590" s="57">
        <v>12</v>
      </c>
      <c r="I590" s="5" t="s">
        <v>8</v>
      </c>
      <c r="J590" s="8">
        <v>11.75</v>
      </c>
      <c r="K590" s="5"/>
      <c r="L590" s="8"/>
      <c r="M590" s="3" t="s">
        <v>9</v>
      </c>
      <c r="N590" s="61">
        <f t="shared" si="48"/>
        <v>141</v>
      </c>
      <c r="O590" s="16"/>
      <c r="P590" s="65"/>
      <c r="S590" s="56"/>
    </row>
    <row r="591" spans="1:19" ht="15.95" hidden="1" customHeight="1">
      <c r="A591" s="14"/>
      <c r="B591" s="3" t="s">
        <v>47</v>
      </c>
      <c r="C591" s="56"/>
      <c r="D591" s="5">
        <v>1</v>
      </c>
      <c r="E591" s="6" t="s">
        <v>8</v>
      </c>
      <c r="F591" s="5">
        <v>1</v>
      </c>
      <c r="G591" s="5" t="s">
        <v>8</v>
      </c>
      <c r="H591" s="57">
        <v>12.83</v>
      </c>
      <c r="I591" s="5" t="s">
        <v>8</v>
      </c>
      <c r="J591" s="8">
        <v>6.92</v>
      </c>
      <c r="K591" s="5"/>
      <c r="L591" s="8"/>
      <c r="M591" s="3" t="s">
        <v>9</v>
      </c>
      <c r="N591" s="61">
        <f t="shared" si="48"/>
        <v>89</v>
      </c>
      <c r="O591" s="16"/>
      <c r="P591" s="65"/>
      <c r="S591" s="56"/>
    </row>
    <row r="592" spans="1:19" ht="15.95" hidden="1" customHeight="1">
      <c r="A592" s="14"/>
      <c r="B592" s="3" t="s">
        <v>48</v>
      </c>
      <c r="C592" s="56"/>
      <c r="D592" s="5">
        <v>1</v>
      </c>
      <c r="E592" s="6" t="s">
        <v>8</v>
      </c>
      <c r="F592" s="5">
        <v>1</v>
      </c>
      <c r="G592" s="5" t="s">
        <v>8</v>
      </c>
      <c r="H592" s="57">
        <v>84.83</v>
      </c>
      <c r="I592" s="5" t="s">
        <v>8</v>
      </c>
      <c r="J592" s="8">
        <v>6.92</v>
      </c>
      <c r="K592" s="5"/>
      <c r="L592" s="8"/>
      <c r="M592" s="3" t="s">
        <v>9</v>
      </c>
      <c r="N592" s="61">
        <f t="shared" si="48"/>
        <v>587</v>
      </c>
      <c r="O592" s="16"/>
      <c r="P592" s="65"/>
      <c r="S592" s="56"/>
    </row>
    <row r="593" spans="1:19" ht="15.95" hidden="1" customHeight="1">
      <c r="A593" s="14"/>
      <c r="B593" s="3" t="s">
        <v>27</v>
      </c>
      <c r="C593" s="56"/>
      <c r="D593" s="5">
        <v>1</v>
      </c>
      <c r="E593" s="6" t="s">
        <v>8</v>
      </c>
      <c r="F593" s="5">
        <v>1</v>
      </c>
      <c r="G593" s="5" t="s">
        <v>8</v>
      </c>
      <c r="H593" s="57">
        <v>23.92</v>
      </c>
      <c r="I593" s="5" t="s">
        <v>8</v>
      </c>
      <c r="J593" s="8">
        <v>19.829999999999998</v>
      </c>
      <c r="K593" s="5"/>
      <c r="L593" s="8"/>
      <c r="M593" s="3" t="s">
        <v>9</v>
      </c>
      <c r="N593" s="61">
        <f>ROUND(D593*F593*H593*J593,0)</f>
        <v>474</v>
      </c>
      <c r="O593" s="16"/>
      <c r="P593" s="65"/>
      <c r="S593" s="56"/>
    </row>
    <row r="594" spans="1:19" ht="15.95" hidden="1" customHeight="1">
      <c r="A594" s="14"/>
      <c r="B594" s="3" t="s">
        <v>28</v>
      </c>
      <c r="C594" s="56"/>
      <c r="D594" s="5">
        <v>1</v>
      </c>
      <c r="E594" s="6" t="s">
        <v>8</v>
      </c>
      <c r="F594" s="5">
        <v>1</v>
      </c>
      <c r="G594" s="5" t="s">
        <v>8</v>
      </c>
      <c r="H594" s="57">
        <v>30</v>
      </c>
      <c r="I594" s="5" t="s">
        <v>8</v>
      </c>
      <c r="J594" s="8">
        <v>19.829999999999998</v>
      </c>
      <c r="K594" s="5"/>
      <c r="L594" s="8"/>
      <c r="M594" s="3" t="s">
        <v>9</v>
      </c>
      <c r="N594" s="61">
        <f>ROUND(D594*F594*H594*J594,0)</f>
        <v>595</v>
      </c>
      <c r="O594" s="16"/>
      <c r="P594" s="65"/>
      <c r="S594" s="56"/>
    </row>
    <row r="595" spans="1:19" ht="15.95" hidden="1" customHeight="1">
      <c r="A595" s="14"/>
      <c r="B595" s="3" t="s">
        <v>22</v>
      </c>
      <c r="C595" s="56"/>
      <c r="D595" s="5">
        <v>1</v>
      </c>
      <c r="E595" s="6" t="s">
        <v>8</v>
      </c>
      <c r="F595" s="5">
        <v>1</v>
      </c>
      <c r="G595" s="5" t="s">
        <v>8</v>
      </c>
      <c r="H595" s="57">
        <v>55.83</v>
      </c>
      <c r="I595" s="5" t="s">
        <v>8</v>
      </c>
      <c r="J595" s="8">
        <v>6.92</v>
      </c>
      <c r="K595" s="5"/>
      <c r="L595" s="8"/>
      <c r="M595" s="3" t="s">
        <v>9</v>
      </c>
      <c r="N595" s="61">
        <f>ROUND(D595*F595*H595*J595,0)</f>
        <v>386</v>
      </c>
      <c r="O595" s="16"/>
      <c r="P595" s="65"/>
      <c r="S595" s="56"/>
    </row>
    <row r="596" spans="1:19" ht="15.95" hidden="1" customHeight="1">
      <c r="A596" s="14"/>
      <c r="B596" s="3" t="s">
        <v>49</v>
      </c>
      <c r="C596" s="56"/>
      <c r="D596" s="5">
        <v>1</v>
      </c>
      <c r="E596" s="6" t="s">
        <v>8</v>
      </c>
      <c r="F596" s="5">
        <v>1</v>
      </c>
      <c r="G596" s="5" t="s">
        <v>17</v>
      </c>
      <c r="H596" s="57">
        <v>59.58</v>
      </c>
      <c r="I596" s="5" t="s">
        <v>18</v>
      </c>
      <c r="J596" s="8">
        <v>24.58</v>
      </c>
      <c r="K596" s="5" t="s">
        <v>19</v>
      </c>
      <c r="L596" s="8">
        <v>2</v>
      </c>
      <c r="M596" s="3" t="s">
        <v>9</v>
      </c>
      <c r="N596" s="103">
        <f>ROUND(D596*F596*(H596+J596)*L596,0)</f>
        <v>168</v>
      </c>
      <c r="O596" s="16"/>
      <c r="P596" s="65"/>
      <c r="S596" s="56"/>
    </row>
    <row r="597" spans="1:19" ht="15.95" hidden="1" customHeight="1">
      <c r="A597" s="14"/>
      <c r="C597" s="6"/>
      <c r="D597" s="88"/>
      <c r="H597" s="57"/>
      <c r="I597" s="5"/>
      <c r="J597" s="8"/>
      <c r="K597" s="5"/>
      <c r="L597" s="58" t="s">
        <v>10</v>
      </c>
      <c r="M597" s="55"/>
      <c r="N597" s="99"/>
      <c r="O597" s="70"/>
      <c r="P597" s="124"/>
      <c r="S597" s="6"/>
    </row>
    <row r="598" spans="1:19" ht="15.95" hidden="1" customHeight="1">
      <c r="A598" s="14"/>
      <c r="B598" s="64" t="s">
        <v>29</v>
      </c>
      <c r="C598" s="6"/>
      <c r="E598" s="65"/>
      <c r="G598" s="2"/>
      <c r="H598" s="57"/>
      <c r="I598" s="67"/>
      <c r="J598" s="8"/>
      <c r="K598" s="2"/>
      <c r="L598" s="8"/>
      <c r="M598" s="68"/>
      <c r="N598" s="68"/>
      <c r="O598" s="65"/>
      <c r="P598" s="65"/>
      <c r="Q598" s="68"/>
      <c r="S598" s="6"/>
    </row>
    <row r="599" spans="1:19" ht="15.95" hidden="1" customHeight="1" thickBot="1">
      <c r="A599" s="14"/>
      <c r="B599" s="3" t="s">
        <v>50</v>
      </c>
      <c r="C599" s="6"/>
      <c r="D599" s="5">
        <v>1</v>
      </c>
      <c r="E599" s="6" t="s">
        <v>8</v>
      </c>
      <c r="F599" s="5">
        <v>1</v>
      </c>
      <c r="G599" s="5" t="s">
        <v>8</v>
      </c>
      <c r="H599" s="57">
        <v>12.75</v>
      </c>
      <c r="I599" s="5" t="s">
        <v>8</v>
      </c>
      <c r="J599" s="8">
        <v>7.75</v>
      </c>
      <c r="K599" s="5"/>
      <c r="L599" s="8"/>
      <c r="M599" s="3" t="s">
        <v>9</v>
      </c>
      <c r="N599" s="61">
        <f>ROUND(D599*F599*H599*J599,0)</f>
        <v>99</v>
      </c>
      <c r="O599" s="70"/>
      <c r="P599" s="136"/>
      <c r="S599" s="6"/>
    </row>
    <row r="600" spans="1:19" ht="15.95" hidden="1" customHeight="1" thickBot="1">
      <c r="A600" s="14"/>
      <c r="B600" s="5"/>
      <c r="C600" s="3"/>
      <c r="E600" s="65"/>
      <c r="G600" s="2"/>
      <c r="H600" s="57"/>
      <c r="I600" s="67"/>
      <c r="J600" s="8"/>
      <c r="K600" s="2"/>
      <c r="L600" s="58" t="s">
        <v>10</v>
      </c>
      <c r="M600" s="3" t="s">
        <v>9</v>
      </c>
      <c r="N600" s="59"/>
      <c r="O600" s="65"/>
      <c r="P600" s="126"/>
      <c r="Q600" s="68"/>
      <c r="S600" s="3"/>
    </row>
    <row r="601" spans="1:19" ht="15.95" hidden="1" customHeight="1">
      <c r="A601" s="14"/>
      <c r="B601" s="64" t="s">
        <v>37</v>
      </c>
      <c r="C601" s="6"/>
      <c r="E601" s="65"/>
      <c r="G601" s="2"/>
      <c r="H601" s="57"/>
      <c r="I601" s="67"/>
      <c r="J601" s="8"/>
      <c r="K601" s="67"/>
      <c r="L601" s="2"/>
      <c r="M601" s="2"/>
      <c r="N601" s="68"/>
      <c r="O601" s="73"/>
      <c r="P601" s="126"/>
      <c r="Q601" s="68"/>
      <c r="S601" s="6"/>
    </row>
    <row r="602" spans="1:19" ht="15.95" hidden="1" customHeight="1">
      <c r="A602" s="14"/>
      <c r="C602" s="64"/>
      <c r="D602" s="178">
        <f>N597</f>
        <v>0</v>
      </c>
      <c r="E602" s="178"/>
      <c r="F602" s="178"/>
      <c r="G602" s="2" t="s">
        <v>38</v>
      </c>
      <c r="H602" s="74">
        <f>N600</f>
        <v>0</v>
      </c>
      <c r="I602" s="58" t="s">
        <v>9</v>
      </c>
      <c r="J602" s="179">
        <f>D602-H602</f>
        <v>0</v>
      </c>
      <c r="K602" s="179"/>
      <c r="L602" s="55" t="s">
        <v>39</v>
      </c>
      <c r="M602" s="2"/>
      <c r="N602" s="75"/>
      <c r="O602" s="65"/>
      <c r="P602" s="126"/>
      <c r="Q602" s="68"/>
      <c r="S602" s="64"/>
    </row>
    <row r="603" spans="1:19" ht="15.95" hidden="1" customHeight="1">
      <c r="A603" s="14"/>
      <c r="B603" s="3" t="s">
        <v>40</v>
      </c>
      <c r="C603" s="166">
        <f>J602*50%</f>
        <v>0</v>
      </c>
      <c r="D603" s="167"/>
      <c r="E603" s="166"/>
      <c r="F603" s="76" t="s">
        <v>41</v>
      </c>
      <c r="G603" s="83" t="s">
        <v>12</v>
      </c>
      <c r="H603" s="100">
        <v>75.63</v>
      </c>
      <c r="I603" s="67"/>
      <c r="J603" s="67"/>
      <c r="K603" s="67"/>
      <c r="L603" s="158" t="s">
        <v>42</v>
      </c>
      <c r="M603" s="158"/>
      <c r="O603" s="90" t="s">
        <v>14</v>
      </c>
      <c r="P603" s="65">
        <f>ROUND(C603*H603/100,0)</f>
        <v>0</v>
      </c>
      <c r="S603" s="77"/>
    </row>
    <row r="604" spans="1:19" ht="15.95" hidden="1" customHeight="1">
      <c r="A604" s="14"/>
      <c r="B604" s="138"/>
      <c r="C604" s="115"/>
      <c r="D604" s="127"/>
      <c r="E604" s="2"/>
      <c r="F604" s="73"/>
      <c r="G604" s="83"/>
      <c r="H604" s="67"/>
      <c r="I604" s="67"/>
      <c r="J604" s="67"/>
      <c r="K604" s="67"/>
      <c r="L604" s="134"/>
      <c r="M604" s="134"/>
      <c r="N604" s="3"/>
      <c r="O604" s="65"/>
      <c r="P604" s="65"/>
      <c r="S604" s="115"/>
    </row>
    <row r="605" spans="1:19" s="21" customFormat="1" ht="15.95" hidden="1" customHeight="1">
      <c r="A605" s="22"/>
      <c r="B605" s="24"/>
      <c r="C605" s="107"/>
      <c r="D605" s="24"/>
      <c r="E605" s="35"/>
      <c r="F605" s="24"/>
      <c r="G605" s="37"/>
      <c r="H605" s="38"/>
      <c r="I605" s="38"/>
      <c r="J605" s="26"/>
      <c r="K605" s="38"/>
      <c r="L605" s="20"/>
      <c r="M605" s="32"/>
      <c r="N605" s="106"/>
      <c r="O605" s="35"/>
      <c r="P605" s="35"/>
      <c r="Q605" s="92"/>
      <c r="S605" s="107"/>
    </row>
    <row r="606" spans="1:19" s="21" customFormat="1" ht="15.95" hidden="1" customHeight="1">
      <c r="A606" s="22"/>
      <c r="B606" s="191" t="s">
        <v>15</v>
      </c>
      <c r="C606" s="191"/>
      <c r="D606" s="191"/>
      <c r="E606" s="191"/>
      <c r="F606" s="191"/>
      <c r="G606" s="191"/>
      <c r="H606" s="191"/>
      <c r="I606" s="191"/>
      <c r="J606" s="191"/>
      <c r="K606" s="191"/>
      <c r="L606" s="191"/>
      <c r="M606" s="191"/>
      <c r="N606" s="191"/>
      <c r="O606" s="191"/>
      <c r="P606" s="35"/>
    </row>
    <row r="607" spans="1:19" s="21" customFormat="1" ht="15.95" hidden="1" customHeight="1">
      <c r="A607" s="22"/>
      <c r="B607" s="108" t="s">
        <v>88</v>
      </c>
      <c r="C607" s="96"/>
      <c r="D607" s="24">
        <v>1</v>
      </c>
      <c r="E607" s="23" t="s">
        <v>8</v>
      </c>
      <c r="F607" s="24">
        <v>2</v>
      </c>
      <c r="G607" s="24" t="s">
        <v>17</v>
      </c>
      <c r="H607" s="25">
        <v>29.75</v>
      </c>
      <c r="I607" s="24" t="s">
        <v>18</v>
      </c>
      <c r="J607" s="26">
        <v>19.829999999999998</v>
      </c>
      <c r="K607" s="24" t="s">
        <v>19</v>
      </c>
      <c r="L607" s="26">
        <v>11</v>
      </c>
      <c r="M607" s="21" t="s">
        <v>9</v>
      </c>
      <c r="N607" s="117">
        <f t="shared" ref="N607:N612" si="49">ROUND(D607*F607*(H607+J607)*L607,0)</f>
        <v>1091</v>
      </c>
      <c r="O607" s="19"/>
      <c r="P607" s="35"/>
      <c r="S607" s="96"/>
    </row>
    <row r="608" spans="1:19" s="21" customFormat="1" ht="15.95" hidden="1" customHeight="1">
      <c r="A608" s="22"/>
      <c r="B608" s="108" t="s">
        <v>87</v>
      </c>
      <c r="C608" s="96"/>
      <c r="D608" s="24">
        <v>3</v>
      </c>
      <c r="E608" s="23" t="s">
        <v>8</v>
      </c>
      <c r="F608" s="24">
        <v>2</v>
      </c>
      <c r="G608" s="24" t="s">
        <v>17</v>
      </c>
      <c r="H608" s="25">
        <v>23.75</v>
      </c>
      <c r="I608" s="24" t="s">
        <v>18</v>
      </c>
      <c r="J608" s="26">
        <v>19.829999999999998</v>
      </c>
      <c r="K608" s="24" t="s">
        <v>19</v>
      </c>
      <c r="L608" s="26">
        <v>11</v>
      </c>
      <c r="M608" s="21" t="s">
        <v>9</v>
      </c>
      <c r="N608" s="117">
        <f t="shared" si="49"/>
        <v>2876</v>
      </c>
      <c r="O608" s="19"/>
      <c r="P608" s="35"/>
      <c r="S608" s="96"/>
    </row>
    <row r="609" spans="1:19" s="21" customFormat="1" ht="15.95" hidden="1" customHeight="1">
      <c r="A609" s="22"/>
      <c r="B609" s="108" t="s">
        <v>91</v>
      </c>
      <c r="C609" s="96"/>
      <c r="D609" s="24">
        <v>1</v>
      </c>
      <c r="E609" s="23" t="s">
        <v>8</v>
      </c>
      <c r="F609" s="24">
        <v>2</v>
      </c>
      <c r="G609" s="24" t="s">
        <v>17</v>
      </c>
      <c r="H609" s="25">
        <v>105</v>
      </c>
      <c r="I609" s="24" t="s">
        <v>18</v>
      </c>
      <c r="J609" s="26">
        <v>6.83</v>
      </c>
      <c r="K609" s="24" t="s">
        <v>19</v>
      </c>
      <c r="L609" s="26">
        <v>11</v>
      </c>
      <c r="M609" s="21" t="s">
        <v>9</v>
      </c>
      <c r="N609" s="117">
        <f t="shared" si="49"/>
        <v>2460</v>
      </c>
      <c r="O609" s="19"/>
      <c r="P609" s="35"/>
      <c r="S609" s="96"/>
    </row>
    <row r="610" spans="1:19" s="21" customFormat="1" ht="15.95" hidden="1" customHeight="1">
      <c r="A610" s="22"/>
      <c r="B610" s="108" t="s">
        <v>20</v>
      </c>
      <c r="C610" s="96"/>
      <c r="D610" s="24">
        <v>1</v>
      </c>
      <c r="E610" s="23" t="s">
        <v>8</v>
      </c>
      <c r="F610" s="24">
        <v>2</v>
      </c>
      <c r="G610" s="24" t="s">
        <v>17</v>
      </c>
      <c r="H610" s="25">
        <v>26.25</v>
      </c>
      <c r="I610" s="24" t="s">
        <v>18</v>
      </c>
      <c r="J610" s="26">
        <v>6.83</v>
      </c>
      <c r="K610" s="24" t="s">
        <v>19</v>
      </c>
      <c r="L610" s="26">
        <v>11</v>
      </c>
      <c r="M610" s="21" t="s">
        <v>9</v>
      </c>
      <c r="N610" s="117">
        <f t="shared" si="49"/>
        <v>728</v>
      </c>
      <c r="O610" s="19"/>
      <c r="P610" s="35"/>
      <c r="S610" s="96"/>
    </row>
    <row r="611" spans="1:19" s="21" customFormat="1" ht="15.95" hidden="1" customHeight="1">
      <c r="A611" s="22"/>
      <c r="B611" s="108" t="s">
        <v>111</v>
      </c>
      <c r="C611" s="96"/>
      <c r="D611" s="24">
        <v>1</v>
      </c>
      <c r="E611" s="23" t="s">
        <v>8</v>
      </c>
      <c r="F611" s="24">
        <v>2</v>
      </c>
      <c r="G611" s="24" t="s">
        <v>17</v>
      </c>
      <c r="H611" s="25">
        <v>11.58</v>
      </c>
      <c r="I611" s="24" t="s">
        <v>18</v>
      </c>
      <c r="J611" s="26">
        <v>7</v>
      </c>
      <c r="K611" s="24" t="s">
        <v>19</v>
      </c>
      <c r="L611" s="26">
        <v>7.75</v>
      </c>
      <c r="M611" s="21" t="s">
        <v>9</v>
      </c>
      <c r="N611" s="117">
        <f t="shared" si="49"/>
        <v>288</v>
      </c>
      <c r="O611" s="19"/>
      <c r="P611" s="35"/>
      <c r="S611" s="96"/>
    </row>
    <row r="612" spans="1:19" s="21" customFormat="1" ht="15.95" hidden="1" customHeight="1">
      <c r="A612" s="22"/>
      <c r="B612" s="108" t="s">
        <v>89</v>
      </c>
      <c r="C612" s="96"/>
      <c r="D612" s="24">
        <v>1</v>
      </c>
      <c r="E612" s="23" t="s">
        <v>8</v>
      </c>
      <c r="F612" s="24">
        <v>2</v>
      </c>
      <c r="G612" s="24" t="s">
        <v>17</v>
      </c>
      <c r="H612" s="25">
        <v>11.83</v>
      </c>
      <c r="I612" s="24" t="s">
        <v>18</v>
      </c>
      <c r="J612" s="26">
        <v>11.83</v>
      </c>
      <c r="K612" s="24" t="s">
        <v>19</v>
      </c>
      <c r="L612" s="26">
        <v>11</v>
      </c>
      <c r="M612" s="21" t="s">
        <v>9</v>
      </c>
      <c r="N612" s="117">
        <f t="shared" si="49"/>
        <v>521</v>
      </c>
      <c r="O612" s="19"/>
      <c r="P612" s="35"/>
      <c r="S612" s="96"/>
    </row>
    <row r="613" spans="1:19" s="21" customFormat="1" ht="15.95" hidden="1" customHeight="1">
      <c r="A613" s="22"/>
      <c r="C613" s="23"/>
      <c r="D613" s="30"/>
      <c r="E613" s="23"/>
      <c r="F613" s="24"/>
      <c r="G613" s="24"/>
      <c r="H613" s="25"/>
      <c r="I613" s="24"/>
      <c r="J613" s="26"/>
      <c r="K613" s="24"/>
      <c r="L613" s="31" t="s">
        <v>10</v>
      </c>
      <c r="M613" s="32"/>
      <c r="N613" s="33"/>
      <c r="O613" s="34"/>
      <c r="P613" s="124"/>
      <c r="S613" s="23"/>
    </row>
    <row r="614" spans="1:19" s="21" customFormat="1" ht="15.95" hidden="1" customHeight="1">
      <c r="A614" s="22"/>
      <c r="B614" s="91" t="s">
        <v>29</v>
      </c>
      <c r="C614" s="23"/>
      <c r="D614" s="24"/>
      <c r="E614" s="35"/>
      <c r="F614" s="24"/>
      <c r="G614" s="20"/>
      <c r="H614" s="25"/>
      <c r="I614" s="38"/>
      <c r="J614" s="26"/>
      <c r="K614" s="20"/>
      <c r="L614" s="26"/>
      <c r="M614" s="92"/>
      <c r="N614" s="92"/>
      <c r="O614" s="35"/>
      <c r="P614" s="35"/>
      <c r="Q614" s="92"/>
      <c r="S614" s="23"/>
    </row>
    <row r="615" spans="1:19" s="21" customFormat="1" ht="15.95" hidden="1" customHeight="1">
      <c r="A615" s="22"/>
      <c r="B615" s="21" t="s">
        <v>82</v>
      </c>
      <c r="C615" s="23"/>
      <c r="D615" s="24">
        <v>1</v>
      </c>
      <c r="E615" s="23" t="s">
        <v>8</v>
      </c>
      <c r="F615" s="24">
        <v>6</v>
      </c>
      <c r="G615" s="24" t="s">
        <v>8</v>
      </c>
      <c r="H615" s="25">
        <v>4</v>
      </c>
      <c r="I615" s="24" t="s">
        <v>8</v>
      </c>
      <c r="J615" s="26">
        <v>7</v>
      </c>
      <c r="K615" s="24"/>
      <c r="L615" s="26"/>
      <c r="M615" s="21" t="s">
        <v>9</v>
      </c>
      <c r="N615" s="27">
        <f>ROUND(D615*F615*H615*J615,0)</f>
        <v>168</v>
      </c>
      <c r="O615" s="34"/>
      <c r="P615" s="124"/>
      <c r="S615" s="23"/>
    </row>
    <row r="616" spans="1:19" s="21" customFormat="1" ht="15.95" hidden="1" customHeight="1">
      <c r="A616" s="22"/>
      <c r="B616" s="21" t="s">
        <v>31</v>
      </c>
      <c r="C616" s="23"/>
      <c r="D616" s="24">
        <v>1</v>
      </c>
      <c r="E616" s="23" t="s">
        <v>8</v>
      </c>
      <c r="F616" s="24">
        <v>5</v>
      </c>
      <c r="G616" s="24" t="s">
        <v>8</v>
      </c>
      <c r="H616" s="25">
        <v>4</v>
      </c>
      <c r="I616" s="24" t="s">
        <v>8</v>
      </c>
      <c r="J616" s="26">
        <v>4</v>
      </c>
      <c r="K616" s="24"/>
      <c r="L616" s="26"/>
      <c r="M616" s="21" t="s">
        <v>9</v>
      </c>
      <c r="N616" s="27">
        <f>ROUND(D616*F616*H616*J616,0)</f>
        <v>80</v>
      </c>
      <c r="O616" s="34"/>
      <c r="P616" s="124"/>
      <c r="S616" s="23"/>
    </row>
    <row r="617" spans="1:19" s="21" customFormat="1" ht="15.95" hidden="1" customHeight="1" thickBot="1">
      <c r="A617" s="22"/>
      <c r="B617" s="21" t="s">
        <v>20</v>
      </c>
      <c r="C617" s="23"/>
      <c r="D617" s="24">
        <v>1</v>
      </c>
      <c r="E617" s="23" t="s">
        <v>8</v>
      </c>
      <c r="F617" s="24">
        <v>2</v>
      </c>
      <c r="G617" s="24" t="s">
        <v>8</v>
      </c>
      <c r="H617" s="25">
        <v>3</v>
      </c>
      <c r="I617" s="24" t="s">
        <v>8</v>
      </c>
      <c r="J617" s="26">
        <v>4</v>
      </c>
      <c r="K617" s="24"/>
      <c r="L617" s="26"/>
      <c r="M617" s="21" t="s">
        <v>9</v>
      </c>
      <c r="N617" s="27">
        <f>ROUND(D617*F617*H617*J617,0)</f>
        <v>24</v>
      </c>
      <c r="O617" s="34"/>
      <c r="P617" s="124"/>
      <c r="S617" s="23"/>
    </row>
    <row r="618" spans="1:19" s="21" customFormat="1" ht="15.95" hidden="1" customHeight="1" thickBot="1">
      <c r="A618" s="22"/>
      <c r="B618" s="24"/>
      <c r="D618" s="24"/>
      <c r="E618" s="35"/>
      <c r="F618" s="24"/>
      <c r="G618" s="20"/>
      <c r="H618" s="25"/>
      <c r="I618" s="38"/>
      <c r="J618" s="26"/>
      <c r="K618" s="20"/>
      <c r="L618" s="31" t="s">
        <v>10</v>
      </c>
      <c r="M618" s="21" t="s">
        <v>9</v>
      </c>
      <c r="N618" s="49"/>
      <c r="O618" s="35"/>
      <c r="P618" s="111"/>
      <c r="Q618" s="92"/>
    </row>
    <row r="619" spans="1:19" s="21" customFormat="1" ht="15.95" hidden="1" customHeight="1">
      <c r="A619" s="22"/>
      <c r="B619" s="91" t="s">
        <v>37</v>
      </c>
      <c r="C619" s="23"/>
      <c r="D619" s="24"/>
      <c r="E619" s="35"/>
      <c r="F619" s="24"/>
      <c r="G619" s="20"/>
      <c r="H619" s="25"/>
      <c r="I619" s="38"/>
      <c r="J619" s="26"/>
      <c r="K619" s="38"/>
      <c r="L619" s="20"/>
      <c r="M619" s="20"/>
      <c r="N619" s="92"/>
      <c r="O619" s="93"/>
      <c r="P619" s="111"/>
      <c r="Q619" s="92"/>
      <c r="S619" s="23"/>
    </row>
    <row r="620" spans="1:19" s="21" customFormat="1" ht="15.95" hidden="1" customHeight="1">
      <c r="A620" s="22"/>
      <c r="C620" s="91"/>
      <c r="D620" s="176">
        <f>N613</f>
        <v>0</v>
      </c>
      <c r="E620" s="176"/>
      <c r="F620" s="176"/>
      <c r="G620" s="20" t="s">
        <v>38</v>
      </c>
      <c r="H620" s="94">
        <f>N618</f>
        <v>0</v>
      </c>
      <c r="I620" s="31" t="s">
        <v>9</v>
      </c>
      <c r="J620" s="156">
        <f>D620-H620</f>
        <v>0</v>
      </c>
      <c r="K620" s="156"/>
      <c r="L620" s="32" t="s">
        <v>39</v>
      </c>
      <c r="M620" s="20"/>
      <c r="N620" s="47"/>
      <c r="O620" s="35"/>
      <c r="P620" s="111"/>
      <c r="Q620" s="92"/>
      <c r="S620" s="91"/>
    </row>
    <row r="621" spans="1:19" s="21" customFormat="1" ht="15.95" hidden="1" customHeight="1">
      <c r="A621" s="22"/>
      <c r="B621" s="21" t="s">
        <v>40</v>
      </c>
      <c r="C621" s="173">
        <f>J620*50%</f>
        <v>0</v>
      </c>
      <c r="D621" s="170"/>
      <c r="E621" s="173"/>
      <c r="F621" s="36" t="s">
        <v>41</v>
      </c>
      <c r="G621" s="37" t="s">
        <v>12</v>
      </c>
      <c r="H621" s="128">
        <v>226.88</v>
      </c>
      <c r="I621" s="38"/>
      <c r="J621" s="38"/>
      <c r="K621" s="38"/>
      <c r="L621" s="174" t="s">
        <v>42</v>
      </c>
      <c r="M621" s="174"/>
      <c r="N621" s="39"/>
      <c r="O621" s="40" t="s">
        <v>14</v>
      </c>
      <c r="P621" s="35">
        <f>ROUND(C621*H621/100,0)</f>
        <v>0</v>
      </c>
      <c r="S621" s="41"/>
    </row>
    <row r="622" spans="1:19" s="21" customFormat="1" ht="15.95" hidden="1" customHeight="1">
      <c r="A622" s="22"/>
      <c r="B622" s="191" t="s">
        <v>119</v>
      </c>
      <c r="C622" s="191"/>
      <c r="D622" s="191"/>
      <c r="E622" s="191"/>
      <c r="F622" s="191"/>
      <c r="G622" s="191"/>
      <c r="H622" s="191"/>
      <c r="I622" s="191"/>
      <c r="J622" s="191"/>
      <c r="K622" s="191"/>
      <c r="L622" s="191"/>
      <c r="M622" s="191"/>
      <c r="N622" s="191"/>
      <c r="O622" s="191"/>
      <c r="P622" s="35"/>
    </row>
    <row r="623" spans="1:19" s="21" customFormat="1" ht="15.95" hidden="1" customHeight="1">
      <c r="A623" s="22"/>
      <c r="B623" s="108" t="s">
        <v>87</v>
      </c>
      <c r="C623" s="96"/>
      <c r="D623" s="24">
        <v>1</v>
      </c>
      <c r="E623" s="23" t="s">
        <v>8</v>
      </c>
      <c r="F623" s="24">
        <v>5</v>
      </c>
      <c r="G623" s="24" t="s">
        <v>8</v>
      </c>
      <c r="H623" s="25">
        <v>20</v>
      </c>
      <c r="I623" s="24" t="s">
        <v>8</v>
      </c>
      <c r="J623" s="26">
        <v>16</v>
      </c>
      <c r="K623" s="24"/>
      <c r="L623" s="26"/>
      <c r="M623" s="21" t="s">
        <v>9</v>
      </c>
      <c r="N623" s="27">
        <f>ROUND(D623*F623*H623*J623,0)</f>
        <v>1600</v>
      </c>
      <c r="O623" s="19"/>
      <c r="P623" s="35"/>
      <c r="S623" s="96"/>
    </row>
    <row r="624" spans="1:19" s="21" customFormat="1" ht="15.95" hidden="1" customHeight="1">
      <c r="A624" s="22"/>
      <c r="B624" s="21" t="s">
        <v>22</v>
      </c>
      <c r="C624" s="96"/>
      <c r="D624" s="24">
        <v>1</v>
      </c>
      <c r="E624" s="23" t="s">
        <v>8</v>
      </c>
      <c r="F624" s="24">
        <v>1</v>
      </c>
      <c r="G624" s="24" t="s">
        <v>8</v>
      </c>
      <c r="H624" s="25">
        <v>56</v>
      </c>
      <c r="I624" s="24" t="s">
        <v>8</v>
      </c>
      <c r="J624" s="26">
        <v>5.75</v>
      </c>
      <c r="K624" s="24"/>
      <c r="L624" s="26"/>
      <c r="M624" s="21" t="s">
        <v>9</v>
      </c>
      <c r="N624" s="27">
        <f>ROUND(D624*F624*H624*J624,0)</f>
        <v>322</v>
      </c>
      <c r="O624" s="19"/>
      <c r="P624" s="35"/>
      <c r="S624" s="96"/>
    </row>
    <row r="625" spans="1:24" s="21" customFormat="1" ht="15.95" hidden="1" customHeight="1">
      <c r="A625" s="22"/>
      <c r="B625" s="21" t="s">
        <v>20</v>
      </c>
      <c r="C625" s="96"/>
      <c r="D625" s="24">
        <v>1</v>
      </c>
      <c r="E625" s="23" t="s">
        <v>8</v>
      </c>
      <c r="F625" s="24">
        <v>1</v>
      </c>
      <c r="G625" s="24" t="s">
        <v>8</v>
      </c>
      <c r="H625" s="25">
        <v>24.5</v>
      </c>
      <c r="I625" s="24" t="s">
        <v>8</v>
      </c>
      <c r="J625" s="26">
        <v>6</v>
      </c>
      <c r="K625" s="24"/>
      <c r="L625" s="26"/>
      <c r="M625" s="21" t="s">
        <v>9</v>
      </c>
      <c r="N625" s="27">
        <f>ROUND(D625*F625*H625*J625,0)</f>
        <v>147</v>
      </c>
      <c r="O625" s="19"/>
      <c r="P625" s="35"/>
      <c r="S625" s="96"/>
    </row>
    <row r="626" spans="1:24" s="21" customFormat="1" ht="15.95" hidden="1" customHeight="1">
      <c r="A626" s="22"/>
      <c r="B626" s="21" t="s">
        <v>89</v>
      </c>
      <c r="C626" s="96"/>
      <c r="D626" s="24">
        <v>1</v>
      </c>
      <c r="E626" s="23" t="s">
        <v>8</v>
      </c>
      <c r="F626" s="24">
        <v>1</v>
      </c>
      <c r="G626" s="24" t="s">
        <v>8</v>
      </c>
      <c r="H626" s="25">
        <v>15.17</v>
      </c>
      <c r="I626" s="24" t="s">
        <v>8</v>
      </c>
      <c r="J626" s="26">
        <v>9.83</v>
      </c>
      <c r="K626" s="24"/>
      <c r="L626" s="26"/>
      <c r="M626" s="21" t="s">
        <v>9</v>
      </c>
      <c r="N626" s="27">
        <f>ROUND(D626*F626*H626*J626,0)</f>
        <v>149</v>
      </c>
      <c r="O626" s="19"/>
      <c r="P626" s="35"/>
      <c r="S626" s="96"/>
    </row>
    <row r="627" spans="1:24" s="21" customFormat="1" ht="15.95" hidden="1" customHeight="1">
      <c r="A627" s="22"/>
      <c r="C627" s="23"/>
      <c r="D627" s="30"/>
      <c r="E627" s="23"/>
      <c r="F627" s="24"/>
      <c r="G627" s="24"/>
      <c r="H627" s="25"/>
      <c r="I627" s="24"/>
      <c r="J627" s="26"/>
      <c r="K627" s="24"/>
      <c r="L627" s="31" t="s">
        <v>10</v>
      </c>
      <c r="M627" s="32"/>
      <c r="N627" s="33"/>
      <c r="O627" s="34"/>
      <c r="P627" s="124"/>
      <c r="S627" s="23"/>
    </row>
    <row r="628" spans="1:24" s="21" customFormat="1" ht="15.95" hidden="1" customHeight="1">
      <c r="A628" s="22"/>
      <c r="B628" s="139"/>
      <c r="C628" s="173">
        <f>N627</f>
        <v>0</v>
      </c>
      <c r="D628" s="170"/>
      <c r="E628" s="173"/>
      <c r="F628" s="36" t="s">
        <v>41</v>
      </c>
      <c r="G628" s="37" t="s">
        <v>12</v>
      </c>
      <c r="H628" s="128">
        <v>786.5</v>
      </c>
      <c r="I628" s="38"/>
      <c r="J628" s="38"/>
      <c r="K628" s="38"/>
      <c r="L628" s="174" t="s">
        <v>42</v>
      </c>
      <c r="M628" s="174"/>
      <c r="N628" s="39"/>
      <c r="O628" s="40" t="s">
        <v>14</v>
      </c>
      <c r="P628" s="35">
        <f>ROUND(C628*H628/100,0)</f>
        <v>0</v>
      </c>
      <c r="S628" s="41"/>
    </row>
    <row r="629" spans="1:24" s="44" customFormat="1" ht="15.95" hidden="1" customHeight="1">
      <c r="A629" s="42"/>
      <c r="B629" s="207" t="s">
        <v>51</v>
      </c>
      <c r="C629" s="207"/>
      <c r="D629" s="207"/>
      <c r="E629" s="207"/>
      <c r="F629" s="207"/>
      <c r="G629" s="207"/>
      <c r="H629" s="207"/>
      <c r="I629" s="207"/>
      <c r="J629" s="207"/>
      <c r="K629" s="207"/>
      <c r="L629" s="207"/>
      <c r="M629" s="207"/>
      <c r="N629" s="207"/>
      <c r="O629" s="207"/>
      <c r="P629" s="140"/>
    </row>
    <row r="630" spans="1:24" s="21" customFormat="1" ht="15.95" hidden="1" customHeight="1">
      <c r="A630" s="22"/>
      <c r="B630" s="21" t="s">
        <v>120</v>
      </c>
      <c r="D630" s="24"/>
      <c r="E630" s="23"/>
      <c r="F630" s="24"/>
      <c r="G630" s="24"/>
      <c r="H630" s="25"/>
      <c r="I630" s="24"/>
      <c r="J630" s="26"/>
      <c r="K630" s="24"/>
      <c r="L630" s="26"/>
      <c r="M630" s="21" t="s">
        <v>9</v>
      </c>
      <c r="N630" s="27">
        <f>N623*0.33</f>
        <v>528</v>
      </c>
      <c r="P630" s="124"/>
    </row>
    <row r="631" spans="1:24" s="21" customFormat="1" ht="15.95" hidden="1" customHeight="1">
      <c r="A631" s="22"/>
      <c r="C631" s="23"/>
      <c r="D631" s="30"/>
      <c r="E631" s="23"/>
      <c r="F631" s="24"/>
      <c r="G631" s="24"/>
      <c r="H631" s="25"/>
      <c r="I631" s="24"/>
      <c r="J631" s="26"/>
      <c r="K631" s="24"/>
      <c r="L631" s="31" t="s">
        <v>10</v>
      </c>
      <c r="M631" s="32"/>
      <c r="N631" s="33"/>
      <c r="O631" s="34"/>
      <c r="P631" s="124"/>
      <c r="S631" s="23"/>
    </row>
    <row r="632" spans="1:24" s="21" customFormat="1" ht="15.95" hidden="1" customHeight="1">
      <c r="A632" s="22"/>
      <c r="B632" s="35"/>
      <c r="C632" s="173">
        <f>N631</f>
        <v>0</v>
      </c>
      <c r="D632" s="170"/>
      <c r="E632" s="173"/>
      <c r="F632" s="36" t="s">
        <v>11</v>
      </c>
      <c r="G632" s="37" t="s">
        <v>12</v>
      </c>
      <c r="H632" s="38">
        <v>14429.25</v>
      </c>
      <c r="I632" s="38"/>
      <c r="J632" s="38"/>
      <c r="K632" s="38"/>
      <c r="L632" s="174" t="s">
        <v>13</v>
      </c>
      <c r="M632" s="174"/>
      <c r="N632" s="39"/>
      <c r="O632" s="40" t="s">
        <v>14</v>
      </c>
      <c r="P632" s="35">
        <f>ROUND(C632*H632/100,0)</f>
        <v>0</v>
      </c>
      <c r="S632" s="41"/>
    </row>
    <row r="633" spans="1:24" s="21" customFormat="1" ht="15.95" hidden="1" customHeight="1">
      <c r="A633" s="22"/>
      <c r="C633" s="41"/>
      <c r="D633" s="119"/>
      <c r="E633" s="41"/>
      <c r="F633" s="36"/>
      <c r="G633" s="37"/>
      <c r="H633" s="38"/>
      <c r="I633" s="38"/>
      <c r="J633" s="38"/>
      <c r="K633" s="38"/>
      <c r="L633" s="20"/>
      <c r="M633" s="20"/>
      <c r="N633" s="39"/>
      <c r="O633" s="40"/>
      <c r="P633" s="35"/>
      <c r="S633" s="41"/>
    </row>
    <row r="634" spans="1:24" s="21" customFormat="1" ht="15.95" hidden="1" customHeight="1">
      <c r="A634" s="22"/>
      <c r="B634" s="92"/>
      <c r="C634" s="41"/>
      <c r="D634" s="24"/>
      <c r="E634" s="41"/>
      <c r="F634" s="24"/>
      <c r="G634" s="92"/>
      <c r="H634" s="38"/>
      <c r="I634" s="38"/>
      <c r="J634" s="26"/>
      <c r="K634" s="38"/>
      <c r="L634" s="20"/>
      <c r="M634" s="20"/>
      <c r="N634" s="92"/>
      <c r="O634" s="35"/>
      <c r="P634" s="35"/>
      <c r="S634" s="41"/>
    </row>
    <row r="635" spans="1:24" s="21" customFormat="1" ht="15.95" hidden="1" customHeight="1">
      <c r="A635" s="42"/>
      <c r="B635" s="191" t="s">
        <v>123</v>
      </c>
      <c r="C635" s="191"/>
      <c r="D635" s="191"/>
      <c r="E635" s="191"/>
      <c r="F635" s="191"/>
      <c r="G635" s="191"/>
      <c r="H635" s="191"/>
      <c r="I635" s="191"/>
      <c r="J635" s="191"/>
      <c r="K635" s="191"/>
      <c r="L635" s="191"/>
      <c r="M635" s="191"/>
      <c r="N635" s="191"/>
      <c r="O635" s="191"/>
      <c r="P635" s="35"/>
      <c r="Q635" s="92"/>
      <c r="R635" s="92"/>
      <c r="S635" s="92"/>
      <c r="T635" s="92"/>
      <c r="U635" s="92"/>
      <c r="V635" s="92"/>
      <c r="W635" s="92"/>
      <c r="X635" s="92"/>
    </row>
    <row r="636" spans="1:24" s="21" customFormat="1" ht="15.95" hidden="1" customHeight="1" thickBot="1">
      <c r="A636" s="22"/>
      <c r="B636" s="21" t="s">
        <v>85</v>
      </c>
      <c r="C636" s="23"/>
      <c r="D636" s="24">
        <v>1</v>
      </c>
      <c r="E636" s="23" t="s">
        <v>8</v>
      </c>
      <c r="F636" s="24">
        <v>2</v>
      </c>
      <c r="G636" s="24" t="s">
        <v>17</v>
      </c>
      <c r="H636" s="25">
        <v>78.5</v>
      </c>
      <c r="I636" s="24" t="s">
        <v>18</v>
      </c>
      <c r="J636" s="26">
        <v>42.25</v>
      </c>
      <c r="K636" s="24" t="s">
        <v>19</v>
      </c>
      <c r="L636" s="26">
        <v>11.5</v>
      </c>
      <c r="M636" s="21" t="s">
        <v>9</v>
      </c>
      <c r="N636" s="117">
        <f>ROUND(D636*F636*(H636+J636)*L636,0)</f>
        <v>2777</v>
      </c>
      <c r="O636" s="34"/>
      <c r="P636" s="124"/>
      <c r="S636" s="23"/>
    </row>
    <row r="637" spans="1:24" s="21" customFormat="1" ht="15.95" hidden="1" customHeight="1" thickBot="1">
      <c r="A637" s="22"/>
      <c r="C637" s="111"/>
      <c r="D637" s="20"/>
      <c r="E637" s="23"/>
      <c r="F637" s="24"/>
      <c r="G637" s="24"/>
      <c r="H637" s="112"/>
      <c r="I637" s="93"/>
      <c r="J637" s="31"/>
      <c r="K637" s="93"/>
      <c r="L637" s="20" t="s">
        <v>10</v>
      </c>
      <c r="M637" s="93"/>
      <c r="N637" s="49"/>
      <c r="O637" s="35"/>
      <c r="P637" s="35"/>
      <c r="S637" s="111"/>
    </row>
    <row r="638" spans="1:24" s="21" customFormat="1" ht="15.95" hidden="1" customHeight="1">
      <c r="A638" s="22"/>
      <c r="B638" s="91" t="s">
        <v>29</v>
      </c>
      <c r="C638" s="23"/>
      <c r="D638" s="24"/>
      <c r="E638" s="35"/>
      <c r="F638" s="24"/>
      <c r="G638" s="20"/>
      <c r="H638" s="25"/>
      <c r="I638" s="38"/>
      <c r="J638" s="26"/>
      <c r="K638" s="20"/>
      <c r="L638" s="26"/>
      <c r="M638" s="92"/>
      <c r="N638" s="92"/>
      <c r="O638" s="35"/>
      <c r="P638" s="35"/>
      <c r="Q638" s="92"/>
      <c r="S638" s="23"/>
    </row>
    <row r="639" spans="1:24" s="21" customFormat="1" ht="15.95" hidden="1" customHeight="1">
      <c r="A639" s="22"/>
      <c r="B639" s="21" t="s">
        <v>124</v>
      </c>
      <c r="C639" s="23"/>
      <c r="D639" s="24">
        <v>1</v>
      </c>
      <c r="E639" s="23" t="s">
        <v>8</v>
      </c>
      <c r="F639" s="24">
        <v>11</v>
      </c>
      <c r="G639" s="24" t="s">
        <v>8</v>
      </c>
      <c r="H639" s="25">
        <v>4</v>
      </c>
      <c r="I639" s="24" t="s">
        <v>8</v>
      </c>
      <c r="J639" s="26">
        <v>4</v>
      </c>
      <c r="K639" s="24"/>
      <c r="L639" s="26"/>
      <c r="M639" s="21" t="s">
        <v>9</v>
      </c>
      <c r="N639" s="27">
        <f>ROUND(D639*F639*H639*J639,0)</f>
        <v>176</v>
      </c>
      <c r="O639" s="34"/>
      <c r="P639" s="124"/>
      <c r="S639" s="23"/>
    </row>
    <row r="640" spans="1:24" s="21" customFormat="1" ht="15.95" hidden="1" customHeight="1">
      <c r="A640" s="22"/>
      <c r="B640" s="21" t="s">
        <v>34</v>
      </c>
      <c r="C640" s="23"/>
      <c r="D640" s="24">
        <v>1</v>
      </c>
      <c r="E640" s="23" t="s">
        <v>8</v>
      </c>
      <c r="F640" s="24">
        <v>5</v>
      </c>
      <c r="G640" s="24" t="s">
        <v>8</v>
      </c>
      <c r="H640" s="25">
        <v>7.5</v>
      </c>
      <c r="I640" s="24" t="s">
        <v>8</v>
      </c>
      <c r="J640" s="26">
        <v>7.75</v>
      </c>
      <c r="K640" s="24"/>
      <c r="L640" s="26"/>
      <c r="M640" s="21" t="s">
        <v>9</v>
      </c>
      <c r="N640" s="27">
        <f>ROUND(D640*F640*H640*J640,0)</f>
        <v>291</v>
      </c>
      <c r="O640" s="34"/>
      <c r="P640" s="124"/>
      <c r="S640" s="23"/>
    </row>
    <row r="641" spans="1:24" s="21" customFormat="1" ht="15.95" hidden="1" customHeight="1">
      <c r="A641" s="22"/>
      <c r="B641" s="21" t="s">
        <v>34</v>
      </c>
      <c r="C641" s="23"/>
      <c r="D641" s="24">
        <v>1</v>
      </c>
      <c r="E641" s="23" t="s">
        <v>8</v>
      </c>
      <c r="F641" s="24">
        <v>4</v>
      </c>
      <c r="G641" s="24" t="s">
        <v>8</v>
      </c>
      <c r="H641" s="25">
        <v>5.5</v>
      </c>
      <c r="I641" s="24" t="s">
        <v>8</v>
      </c>
      <c r="J641" s="26">
        <v>8.5</v>
      </c>
      <c r="K641" s="24"/>
      <c r="L641" s="26"/>
      <c r="M641" s="21" t="s">
        <v>9</v>
      </c>
      <c r="N641" s="27">
        <f>ROUND(D641*F641*H641*J641,0)</f>
        <v>187</v>
      </c>
      <c r="O641" s="34"/>
      <c r="P641" s="124"/>
      <c r="S641" s="23"/>
    </row>
    <row r="642" spans="1:24" s="21" customFormat="1" ht="15.95" hidden="1" customHeight="1" thickBot="1">
      <c r="A642" s="22"/>
      <c r="B642" s="21" t="s">
        <v>34</v>
      </c>
      <c r="C642" s="23"/>
      <c r="D642" s="24">
        <v>1</v>
      </c>
      <c r="E642" s="23" t="s">
        <v>8</v>
      </c>
      <c r="F642" s="24">
        <v>1</v>
      </c>
      <c r="G642" s="24" t="s">
        <v>8</v>
      </c>
      <c r="H642" s="25">
        <v>7.5</v>
      </c>
      <c r="I642" s="24" t="s">
        <v>8</v>
      </c>
      <c r="J642" s="26">
        <v>8.5</v>
      </c>
      <c r="K642" s="24"/>
      <c r="L642" s="26"/>
      <c r="M642" s="21" t="s">
        <v>9</v>
      </c>
      <c r="N642" s="27">
        <f>ROUND(D642*F642*H642*J642,0)</f>
        <v>64</v>
      </c>
      <c r="O642" s="34"/>
      <c r="P642" s="124"/>
      <c r="S642" s="23"/>
    </row>
    <row r="643" spans="1:24" s="21" customFormat="1" ht="15.95" hidden="1" customHeight="1" thickBot="1">
      <c r="A643" s="22"/>
      <c r="B643" s="24"/>
      <c r="D643" s="24"/>
      <c r="E643" s="35"/>
      <c r="F643" s="24"/>
      <c r="G643" s="20"/>
      <c r="H643" s="25"/>
      <c r="I643" s="38"/>
      <c r="J643" s="26"/>
      <c r="K643" s="20"/>
      <c r="L643" s="31" t="s">
        <v>10</v>
      </c>
      <c r="M643" s="21" t="s">
        <v>9</v>
      </c>
      <c r="N643" s="49"/>
      <c r="O643" s="35"/>
      <c r="P643" s="111"/>
      <c r="Q643" s="92"/>
    </row>
    <row r="644" spans="1:24" s="21" customFormat="1" ht="15.95" hidden="1" customHeight="1">
      <c r="A644" s="22"/>
      <c r="B644" s="91" t="s">
        <v>37</v>
      </c>
      <c r="C644" s="23"/>
      <c r="D644" s="24"/>
      <c r="E644" s="35"/>
      <c r="F644" s="24"/>
      <c r="G644" s="20"/>
      <c r="H644" s="25"/>
      <c r="I644" s="38"/>
      <c r="J644" s="26"/>
      <c r="K644" s="38"/>
      <c r="L644" s="20"/>
      <c r="M644" s="20"/>
      <c r="N644" s="92"/>
      <c r="O644" s="93"/>
      <c r="P644" s="111"/>
      <c r="Q644" s="92"/>
      <c r="S644" s="23"/>
    </row>
    <row r="645" spans="1:24" s="21" customFormat="1" ht="15.95" hidden="1" customHeight="1">
      <c r="A645" s="22"/>
      <c r="C645" s="91"/>
      <c r="D645" s="176">
        <f>N637</f>
        <v>0</v>
      </c>
      <c r="E645" s="176"/>
      <c r="F645" s="176"/>
      <c r="G645" s="20" t="s">
        <v>38</v>
      </c>
      <c r="H645" s="94">
        <f>N643</f>
        <v>0</v>
      </c>
      <c r="I645" s="31" t="s">
        <v>9</v>
      </c>
      <c r="J645" s="156">
        <f>D645-H645</f>
        <v>0</v>
      </c>
      <c r="K645" s="156"/>
      <c r="L645" s="32" t="s">
        <v>39</v>
      </c>
      <c r="M645" s="20"/>
      <c r="N645" s="47"/>
      <c r="O645" s="35"/>
      <c r="P645" s="111"/>
      <c r="Q645" s="92"/>
      <c r="S645" s="91"/>
    </row>
    <row r="646" spans="1:24" s="21" customFormat="1" ht="15.95" hidden="1" customHeight="1">
      <c r="A646" s="22"/>
      <c r="C646" s="173">
        <f>J645</f>
        <v>0</v>
      </c>
      <c r="D646" s="170"/>
      <c r="E646" s="173"/>
      <c r="F646" s="36" t="s">
        <v>41</v>
      </c>
      <c r="G646" s="37" t="s">
        <v>12</v>
      </c>
      <c r="H646" s="172">
        <v>1498.58</v>
      </c>
      <c r="I646" s="172"/>
      <c r="J646" s="172"/>
      <c r="K646" s="38"/>
      <c r="L646" s="174" t="s">
        <v>42</v>
      </c>
      <c r="M646" s="174"/>
      <c r="N646" s="39"/>
      <c r="O646" s="40" t="s">
        <v>14</v>
      </c>
      <c r="P646" s="35">
        <f>ROUND(C646*H646/100,0)</f>
        <v>0</v>
      </c>
      <c r="S646" s="41"/>
    </row>
    <row r="647" spans="1:24" s="92" customFormat="1" ht="15.95" hidden="1" customHeight="1">
      <c r="A647" s="22"/>
      <c r="B647" s="191" t="s">
        <v>75</v>
      </c>
      <c r="C647" s="191"/>
      <c r="D647" s="191"/>
      <c r="E647" s="191"/>
      <c r="F647" s="191"/>
      <c r="G647" s="191"/>
      <c r="H647" s="191"/>
      <c r="I647" s="191"/>
      <c r="J647" s="191"/>
      <c r="K647" s="191"/>
      <c r="L647" s="191"/>
      <c r="M647" s="191"/>
      <c r="N647" s="191"/>
      <c r="O647" s="35"/>
      <c r="P647" s="35"/>
      <c r="Q647" s="120"/>
    </row>
    <row r="648" spans="1:24" s="21" customFormat="1" ht="15.95" hidden="1" customHeight="1">
      <c r="A648" s="22"/>
      <c r="B648" s="108" t="s">
        <v>73</v>
      </c>
      <c r="C648" s="96"/>
      <c r="D648" s="24">
        <v>1</v>
      </c>
      <c r="E648" s="23" t="s">
        <v>8</v>
      </c>
      <c r="F648" s="24">
        <v>1</v>
      </c>
      <c r="G648" s="24" t="s">
        <v>8</v>
      </c>
      <c r="H648" s="25">
        <v>100</v>
      </c>
      <c r="I648" s="24" t="s">
        <v>8</v>
      </c>
      <c r="J648" s="26">
        <v>4.58</v>
      </c>
      <c r="K648" s="24"/>
      <c r="L648" s="26"/>
      <c r="M648" s="21" t="s">
        <v>9</v>
      </c>
      <c r="N648" s="27">
        <f>ROUND(D648*F648*H648*J648,0)</f>
        <v>458</v>
      </c>
      <c r="O648" s="19"/>
      <c r="P648" s="124"/>
      <c r="S648" s="96"/>
    </row>
    <row r="649" spans="1:24" s="21" customFormat="1" ht="15.95" hidden="1" customHeight="1">
      <c r="A649" s="22"/>
      <c r="C649" s="23"/>
      <c r="D649" s="30"/>
      <c r="E649" s="23"/>
      <c r="F649" s="24"/>
      <c r="G649" s="24"/>
      <c r="H649" s="25"/>
      <c r="I649" s="24"/>
      <c r="J649" s="26"/>
      <c r="K649" s="24"/>
      <c r="L649" s="31" t="s">
        <v>10</v>
      </c>
      <c r="M649" s="32"/>
      <c r="N649" s="33"/>
      <c r="O649" s="34"/>
      <c r="P649" s="124"/>
      <c r="S649" s="23"/>
    </row>
    <row r="650" spans="1:24" s="21" customFormat="1" ht="15.95" hidden="1" customHeight="1">
      <c r="A650" s="22"/>
      <c r="C650" s="109">
        <f>N649</f>
        <v>0</v>
      </c>
      <c r="D650" s="170" t="s">
        <v>41</v>
      </c>
      <c r="E650" s="170"/>
      <c r="F650" s="24"/>
      <c r="G650" s="37" t="s">
        <v>12</v>
      </c>
      <c r="H650" s="172">
        <v>1287.44</v>
      </c>
      <c r="I650" s="172"/>
      <c r="J650" s="172"/>
      <c r="K650" s="172"/>
      <c r="L650" s="20" t="s">
        <v>76</v>
      </c>
      <c r="M650" s="20"/>
      <c r="N650" s="39"/>
      <c r="O650" s="35" t="s">
        <v>14</v>
      </c>
      <c r="P650" s="35">
        <f>ROUND(C650*H650/100,0)</f>
        <v>0</v>
      </c>
      <c r="Q650" s="92"/>
      <c r="R650" s="92"/>
      <c r="S650" s="109"/>
      <c r="T650" s="92"/>
      <c r="U650" s="92"/>
      <c r="V650" s="92"/>
      <c r="W650" s="92"/>
      <c r="X650" s="92"/>
    </row>
    <row r="651" spans="1:24" s="21" customFormat="1" ht="15.95" hidden="1" customHeight="1">
      <c r="A651" s="22"/>
      <c r="B651" s="191" t="s">
        <v>131</v>
      </c>
      <c r="C651" s="191"/>
      <c r="D651" s="191"/>
      <c r="E651" s="191"/>
      <c r="F651" s="191"/>
      <c r="G651" s="191"/>
      <c r="H651" s="191"/>
      <c r="I651" s="191"/>
      <c r="J651" s="191"/>
      <c r="K651" s="191"/>
      <c r="L651" s="191"/>
      <c r="M651" s="191"/>
      <c r="N651" s="191"/>
      <c r="O651" s="191"/>
      <c r="P651" s="35"/>
    </row>
    <row r="652" spans="1:24" s="21" customFormat="1" ht="15.95" hidden="1" customHeight="1">
      <c r="A652" s="22"/>
      <c r="B652" s="21" t="s">
        <v>132</v>
      </c>
      <c r="C652" s="96"/>
      <c r="D652" s="24"/>
      <c r="E652" s="23"/>
      <c r="F652" s="24"/>
      <c r="G652" s="24"/>
      <c r="H652" s="25"/>
      <c r="I652" s="24"/>
      <c r="J652" s="26"/>
      <c r="K652" s="24"/>
      <c r="L652" s="26"/>
      <c r="M652" s="21" t="s">
        <v>9</v>
      </c>
      <c r="N652" s="27" t="e">
        <f>#REF!*2</f>
        <v>#REF!</v>
      </c>
      <c r="O652" s="19"/>
      <c r="P652" s="35"/>
      <c r="S652" s="96"/>
    </row>
    <row r="653" spans="1:24" s="21" customFormat="1" ht="15.95" hidden="1" customHeight="1">
      <c r="A653" s="22"/>
      <c r="C653" s="23"/>
      <c r="D653" s="30"/>
      <c r="E653" s="23"/>
      <c r="F653" s="24"/>
      <c r="G653" s="24"/>
      <c r="H653" s="25"/>
      <c r="I653" s="24"/>
      <c r="J653" s="26"/>
      <c r="K653" s="24"/>
      <c r="L653" s="31" t="s">
        <v>10</v>
      </c>
      <c r="M653" s="32"/>
      <c r="N653" s="33"/>
      <c r="O653" s="34"/>
      <c r="P653" s="124"/>
      <c r="S653" s="23"/>
    </row>
    <row r="654" spans="1:24" s="21" customFormat="1" ht="15.95" hidden="1" customHeight="1">
      <c r="A654" s="22"/>
      <c r="C654" s="173">
        <f>N653</f>
        <v>0</v>
      </c>
      <c r="D654" s="170"/>
      <c r="E654" s="173"/>
      <c r="F654" s="36" t="s">
        <v>41</v>
      </c>
      <c r="G654" s="37" t="s">
        <v>12</v>
      </c>
      <c r="H654" s="128">
        <v>1270.83</v>
      </c>
      <c r="I654" s="38"/>
      <c r="J654" s="38"/>
      <c r="K654" s="38"/>
      <c r="L654" s="174" t="s">
        <v>42</v>
      </c>
      <c r="M654" s="174"/>
      <c r="N654" s="39"/>
      <c r="O654" s="40" t="s">
        <v>14</v>
      </c>
      <c r="P654" s="35">
        <f>ROUND(C654*H654/100,0)</f>
        <v>0</v>
      </c>
      <c r="S654" s="41"/>
    </row>
    <row r="655" spans="1:24" s="21" customFormat="1" ht="15.95" hidden="1" customHeight="1">
      <c r="A655" s="22"/>
      <c r="B655" s="191" t="s">
        <v>131</v>
      </c>
      <c r="C655" s="191"/>
      <c r="D655" s="191"/>
      <c r="E655" s="191"/>
      <c r="F655" s="191"/>
      <c r="G655" s="191"/>
      <c r="H655" s="191"/>
      <c r="I655" s="191"/>
      <c r="J655" s="191"/>
      <c r="K655" s="191"/>
      <c r="L655" s="191"/>
      <c r="M655" s="191"/>
      <c r="N655" s="191"/>
      <c r="O655" s="191"/>
      <c r="P655" s="35"/>
    </row>
    <row r="656" spans="1:24" s="21" customFormat="1" ht="15.95" hidden="1" customHeight="1">
      <c r="A656" s="22"/>
      <c r="B656" s="21" t="s">
        <v>138</v>
      </c>
      <c r="C656" s="96"/>
      <c r="D656" s="24"/>
      <c r="E656" s="23"/>
      <c r="F656" s="24"/>
      <c r="G656" s="24"/>
      <c r="H656" s="25"/>
      <c r="I656" s="24"/>
      <c r="J656" s="26"/>
      <c r="K656" s="24"/>
      <c r="L656" s="26"/>
      <c r="M656" s="21" t="s">
        <v>9</v>
      </c>
      <c r="N656" s="27" t="e">
        <f>#REF!*2</f>
        <v>#REF!</v>
      </c>
      <c r="O656" s="19"/>
      <c r="P656" s="35"/>
      <c r="S656" s="96"/>
    </row>
    <row r="657" spans="1:19" s="21" customFormat="1" ht="15.95" hidden="1" customHeight="1">
      <c r="A657" s="22"/>
      <c r="C657" s="23"/>
      <c r="D657" s="30"/>
      <c r="E657" s="23"/>
      <c r="F657" s="24"/>
      <c r="G657" s="24"/>
      <c r="H657" s="25"/>
      <c r="I657" s="24"/>
      <c r="J657" s="26"/>
      <c r="K657" s="24"/>
      <c r="L657" s="31" t="s">
        <v>10</v>
      </c>
      <c r="M657" s="32"/>
      <c r="N657" s="33"/>
      <c r="O657" s="34"/>
      <c r="P657" s="124"/>
      <c r="S657" s="23"/>
    </row>
    <row r="658" spans="1:19" s="21" customFormat="1" ht="15.95" hidden="1" customHeight="1">
      <c r="A658" s="22"/>
      <c r="C658" s="173">
        <f>N657</f>
        <v>0</v>
      </c>
      <c r="D658" s="170"/>
      <c r="E658" s="173"/>
      <c r="F658" s="36" t="s">
        <v>41</v>
      </c>
      <c r="G658" s="37" t="s">
        <v>12</v>
      </c>
      <c r="H658" s="128">
        <v>1270.83</v>
      </c>
      <c r="I658" s="38"/>
      <c r="J658" s="38"/>
      <c r="K658" s="38"/>
      <c r="L658" s="174" t="s">
        <v>42</v>
      </c>
      <c r="M658" s="174"/>
      <c r="N658" s="39"/>
      <c r="O658" s="40" t="s">
        <v>14</v>
      </c>
      <c r="P658" s="35">
        <f>ROUND(C658*H658/100,0)</f>
        <v>0</v>
      </c>
      <c r="S658" s="41"/>
    </row>
    <row r="659" spans="1:19" s="21" customFormat="1" ht="15.95" hidden="1" customHeight="1">
      <c r="A659" s="22"/>
      <c r="B659" s="191" t="s">
        <v>145</v>
      </c>
      <c r="C659" s="191"/>
      <c r="D659" s="191"/>
      <c r="E659" s="191"/>
      <c r="F659" s="191"/>
      <c r="G659" s="191"/>
      <c r="H659" s="191"/>
      <c r="I659" s="191"/>
      <c r="J659" s="191"/>
      <c r="K659" s="191"/>
      <c r="L659" s="191"/>
      <c r="M659" s="191"/>
      <c r="N659" s="191"/>
      <c r="O659" s="191"/>
      <c r="P659" s="35"/>
    </row>
    <row r="660" spans="1:19" s="21" customFormat="1" ht="15.95" hidden="1" customHeight="1">
      <c r="A660" s="22"/>
      <c r="B660" s="46" t="s">
        <v>140</v>
      </c>
      <c r="C660" s="23"/>
      <c r="D660" s="24"/>
      <c r="E660" s="23"/>
      <c r="F660" s="24"/>
      <c r="G660" s="24"/>
      <c r="H660" s="25"/>
      <c r="I660" s="24"/>
      <c r="J660" s="26"/>
      <c r="K660" s="24"/>
      <c r="L660" s="26"/>
      <c r="N660" s="27"/>
      <c r="P660" s="124"/>
      <c r="S660" s="23"/>
    </row>
    <row r="661" spans="1:19" s="21" customFormat="1" ht="15.95" hidden="1" customHeight="1">
      <c r="A661" s="22"/>
      <c r="B661" s="21" t="s">
        <v>141</v>
      </c>
      <c r="C661" s="23"/>
      <c r="D661" s="24">
        <v>1</v>
      </c>
      <c r="E661" s="23" t="s">
        <v>8</v>
      </c>
      <c r="F661" s="24">
        <v>2</v>
      </c>
      <c r="G661" s="24" t="s">
        <v>8</v>
      </c>
      <c r="H661" s="25">
        <v>90</v>
      </c>
      <c r="I661" s="24" t="s">
        <v>8</v>
      </c>
      <c r="J661" s="26">
        <v>10</v>
      </c>
      <c r="K661" s="24" t="s">
        <v>8</v>
      </c>
      <c r="L661" s="26">
        <v>0.67</v>
      </c>
      <c r="M661" s="21" t="s">
        <v>9</v>
      </c>
      <c r="N661" s="27">
        <f>ROUND(D661*F661*H661*J661*L661,0)</f>
        <v>1206</v>
      </c>
      <c r="P661" s="124"/>
      <c r="S661" s="23"/>
    </row>
    <row r="662" spans="1:19" s="21" customFormat="1" ht="15.95" hidden="1" customHeight="1">
      <c r="A662" s="22"/>
      <c r="C662" s="23"/>
      <c r="D662" s="30"/>
      <c r="E662" s="23"/>
      <c r="F662" s="24"/>
      <c r="G662" s="24"/>
      <c r="H662" s="25"/>
      <c r="I662" s="24"/>
      <c r="J662" s="26"/>
      <c r="K662" s="24"/>
      <c r="L662" s="31" t="s">
        <v>10</v>
      </c>
      <c r="M662" s="32"/>
      <c r="N662" s="33"/>
      <c r="O662" s="34"/>
      <c r="P662" s="124"/>
      <c r="S662" s="23"/>
    </row>
    <row r="663" spans="1:19" s="21" customFormat="1" ht="15.95" hidden="1" customHeight="1">
      <c r="A663" s="22"/>
      <c r="B663" s="35"/>
      <c r="C663" s="173">
        <f>N662</f>
        <v>0</v>
      </c>
      <c r="D663" s="170"/>
      <c r="E663" s="173"/>
      <c r="F663" s="36" t="s">
        <v>11</v>
      </c>
      <c r="G663" s="37" t="s">
        <v>12</v>
      </c>
      <c r="H663" s="141">
        <v>13051.5</v>
      </c>
      <c r="I663" s="38"/>
      <c r="J663" s="38"/>
      <c r="K663" s="38"/>
      <c r="L663" s="174" t="s">
        <v>13</v>
      </c>
      <c r="M663" s="174"/>
      <c r="N663" s="39"/>
      <c r="O663" s="40" t="s">
        <v>14</v>
      </c>
      <c r="P663" s="35">
        <f>ROUND(C663*H663/100,0)</f>
        <v>0</v>
      </c>
      <c r="S663" s="41"/>
    </row>
    <row r="664" spans="1:19" s="21" customFormat="1" ht="15.95" hidden="1" customHeight="1">
      <c r="A664" s="22"/>
      <c r="B664" s="191" t="s">
        <v>146</v>
      </c>
      <c r="C664" s="191"/>
      <c r="D664" s="191"/>
      <c r="E664" s="191"/>
      <c r="F664" s="191"/>
      <c r="G664" s="191"/>
      <c r="H664" s="191"/>
      <c r="I664" s="191"/>
      <c r="J664" s="191"/>
      <c r="K664" s="191"/>
      <c r="L664" s="191"/>
      <c r="M664" s="191"/>
      <c r="N664" s="191"/>
      <c r="O664" s="191"/>
      <c r="P664" s="35"/>
    </row>
    <row r="665" spans="1:19" s="21" customFormat="1" ht="15.95" hidden="1" customHeight="1">
      <c r="A665" s="22"/>
      <c r="B665" s="46"/>
      <c r="C665" s="23"/>
      <c r="D665" s="24"/>
      <c r="E665" s="23"/>
      <c r="F665" s="24"/>
      <c r="G665" s="24"/>
      <c r="H665" s="25"/>
      <c r="I665" s="24"/>
      <c r="J665" s="26"/>
      <c r="K665" s="24"/>
      <c r="L665" s="26"/>
      <c r="N665" s="27"/>
      <c r="P665" s="124"/>
      <c r="S665" s="23"/>
    </row>
    <row r="666" spans="1:19" s="21" customFormat="1" ht="15.95" hidden="1" customHeight="1">
      <c r="A666" s="22"/>
      <c r="B666" s="21" t="s">
        <v>142</v>
      </c>
      <c r="C666" s="23"/>
      <c r="D666" s="24">
        <v>1</v>
      </c>
      <c r="E666" s="23" t="s">
        <v>8</v>
      </c>
      <c r="F666" s="24">
        <v>1</v>
      </c>
      <c r="G666" s="24" t="s">
        <v>8</v>
      </c>
      <c r="H666" s="25">
        <v>66</v>
      </c>
      <c r="I666" s="24" t="s">
        <v>8</v>
      </c>
      <c r="J666" s="26">
        <v>12</v>
      </c>
      <c r="K666" s="24" t="s">
        <v>8</v>
      </c>
      <c r="L666" s="26">
        <v>1</v>
      </c>
      <c r="M666" s="21" t="s">
        <v>9</v>
      </c>
      <c r="N666" s="27">
        <f>ROUND(D666*F666*H666*J666*L666,0)</f>
        <v>792</v>
      </c>
      <c r="P666" s="124"/>
      <c r="S666" s="23"/>
    </row>
    <row r="667" spans="1:19" s="21" customFormat="1" ht="15.95" hidden="1" customHeight="1">
      <c r="A667" s="22"/>
      <c r="C667" s="23"/>
      <c r="D667" s="30"/>
      <c r="E667" s="23"/>
      <c r="F667" s="24"/>
      <c r="G667" s="24"/>
      <c r="H667" s="25"/>
      <c r="I667" s="24"/>
      <c r="J667" s="26"/>
      <c r="K667" s="24"/>
      <c r="L667" s="31" t="s">
        <v>10</v>
      </c>
      <c r="M667" s="32"/>
      <c r="N667" s="33"/>
      <c r="O667" s="34"/>
      <c r="P667" s="124"/>
      <c r="S667" s="23"/>
    </row>
    <row r="668" spans="1:19" s="21" customFormat="1" ht="15.95" hidden="1" customHeight="1">
      <c r="A668" s="22"/>
      <c r="B668" s="35"/>
      <c r="C668" s="173">
        <f>N667</f>
        <v>0</v>
      </c>
      <c r="D668" s="170"/>
      <c r="E668" s="173"/>
      <c r="F668" s="36" t="s">
        <v>11</v>
      </c>
      <c r="G668" s="37" t="s">
        <v>12</v>
      </c>
      <c r="H668" s="128">
        <v>3327.5</v>
      </c>
      <c r="I668" s="38"/>
      <c r="J668" s="38"/>
      <c r="K668" s="38"/>
      <c r="L668" s="174" t="s">
        <v>13</v>
      </c>
      <c r="M668" s="174"/>
      <c r="N668" s="39"/>
      <c r="O668" s="40" t="s">
        <v>14</v>
      </c>
      <c r="P668" s="35">
        <f>ROUND(C668*H668/100,0)</f>
        <v>0</v>
      </c>
      <c r="S668" s="41"/>
    </row>
    <row r="669" spans="1:19" s="21" customFormat="1" ht="15.95" hidden="1" customHeight="1">
      <c r="A669" s="42"/>
      <c r="B669" s="169" t="s">
        <v>150</v>
      </c>
      <c r="C669" s="169"/>
      <c r="D669" s="169"/>
      <c r="E669" s="169"/>
      <c r="F669" s="169"/>
      <c r="G669" s="169"/>
      <c r="H669" s="169"/>
      <c r="I669" s="169"/>
      <c r="J669" s="169"/>
      <c r="K669" s="169"/>
      <c r="L669" s="169"/>
      <c r="M669" s="169"/>
      <c r="N669" s="169"/>
      <c r="O669" s="106"/>
      <c r="P669" s="35"/>
    </row>
    <row r="670" spans="1:19" s="21" customFormat="1" ht="15.95" hidden="1" customHeight="1">
      <c r="A670" s="22"/>
      <c r="B670" s="21" t="s">
        <v>148</v>
      </c>
      <c r="C670" s="96"/>
      <c r="D670" s="24">
        <v>1</v>
      </c>
      <c r="E670" s="23" t="s">
        <v>8</v>
      </c>
      <c r="F670" s="24">
        <v>2</v>
      </c>
      <c r="G670" s="24" t="s">
        <v>8</v>
      </c>
      <c r="H670" s="25">
        <v>81.75</v>
      </c>
      <c r="I670" s="24" t="s">
        <v>8</v>
      </c>
      <c r="J670" s="26">
        <v>0.75</v>
      </c>
      <c r="K670" s="24"/>
      <c r="L670" s="26"/>
      <c r="M670" s="21" t="s">
        <v>9</v>
      </c>
      <c r="N670" s="27">
        <f>ROUND(D670*F670*H670*J670,0)</f>
        <v>123</v>
      </c>
      <c r="O670" s="19"/>
      <c r="P670" s="35"/>
      <c r="S670" s="96"/>
    </row>
    <row r="671" spans="1:19" s="21" customFormat="1" ht="15.95" hidden="1" customHeight="1" thickBot="1">
      <c r="A671" s="22"/>
      <c r="B671" s="21" t="s">
        <v>149</v>
      </c>
      <c r="C671" s="96"/>
      <c r="D671" s="24">
        <v>1</v>
      </c>
      <c r="E671" s="23" t="s">
        <v>8</v>
      </c>
      <c r="F671" s="24">
        <v>7</v>
      </c>
      <c r="G671" s="24" t="s">
        <v>8</v>
      </c>
      <c r="H671" s="25">
        <v>16</v>
      </c>
      <c r="I671" s="24" t="s">
        <v>8</v>
      </c>
      <c r="J671" s="26">
        <v>0.75</v>
      </c>
      <c r="K671" s="24"/>
      <c r="L671" s="26"/>
      <c r="M671" s="21" t="s">
        <v>9</v>
      </c>
      <c r="N671" s="27">
        <f>ROUND(D671*F671*H671*J671,0)</f>
        <v>84</v>
      </c>
      <c r="O671" s="19"/>
      <c r="P671" s="35"/>
      <c r="S671" s="96"/>
    </row>
    <row r="672" spans="1:19" s="21" customFormat="1" ht="15.95" hidden="1" customHeight="1" thickBot="1">
      <c r="A672" s="20"/>
      <c r="C672" s="39"/>
      <c r="D672" s="24"/>
      <c r="E672" s="48"/>
      <c r="F672" s="24"/>
      <c r="G672" s="20"/>
      <c r="H672" s="25"/>
      <c r="I672" s="38"/>
      <c r="J672" s="31"/>
      <c r="K672" s="38"/>
      <c r="L672" s="31" t="s">
        <v>10</v>
      </c>
      <c r="M672" s="20"/>
      <c r="N672" s="49"/>
      <c r="O672" s="34"/>
      <c r="P672" s="35"/>
      <c r="S672" s="39"/>
    </row>
    <row r="673" spans="1:19" s="21" customFormat="1" ht="15.95" hidden="1" customHeight="1">
      <c r="A673" s="22"/>
      <c r="B673" s="92"/>
      <c r="C673" s="41">
        <f>N672</f>
        <v>0</v>
      </c>
      <c r="D673" s="24" t="s">
        <v>41</v>
      </c>
      <c r="E673" s="41"/>
      <c r="F673" s="24"/>
      <c r="G673" s="92" t="s">
        <v>12</v>
      </c>
      <c r="H673" s="38">
        <v>10.7</v>
      </c>
      <c r="I673" s="38"/>
      <c r="J673" s="26"/>
      <c r="K673" s="38"/>
      <c r="L673" s="20" t="s">
        <v>65</v>
      </c>
      <c r="M673" s="20"/>
      <c r="N673" s="92"/>
      <c r="O673" s="35" t="s">
        <v>14</v>
      </c>
      <c r="P673" s="35">
        <f>(C673*H673)</f>
        <v>0</v>
      </c>
      <c r="S673" s="41"/>
    </row>
    <row r="674" spans="1:19" ht="15.95" hidden="1" customHeight="1">
      <c r="P674" s="65"/>
    </row>
    <row r="675" spans="1:19" ht="15.95" hidden="1" customHeight="1">
      <c r="P675" s="65"/>
    </row>
    <row r="676" spans="1:19" ht="15.95" customHeight="1">
      <c r="N676" s="4" t="s">
        <v>183</v>
      </c>
      <c r="P676" s="65">
        <v>2710071</v>
      </c>
    </row>
    <row r="677" spans="1:19" ht="15.95" customHeight="1">
      <c r="C677" s="3"/>
      <c r="D677" s="3"/>
      <c r="E677" s="3"/>
      <c r="F677" s="3"/>
      <c r="G677" s="3"/>
      <c r="H677" s="3"/>
      <c r="N677" s="4" t="s">
        <v>184</v>
      </c>
      <c r="P677" s="65">
        <f>P301+P315</f>
        <v>82813.03</v>
      </c>
    </row>
    <row r="678" spans="1:19" ht="15.95" customHeight="1">
      <c r="C678" s="3"/>
      <c r="D678" s="3"/>
      <c r="E678" s="3"/>
      <c r="F678" s="3"/>
      <c r="G678" s="3"/>
      <c r="H678" s="3"/>
      <c r="N678" s="4" t="s">
        <v>185</v>
      </c>
      <c r="P678" s="65">
        <f>P405</f>
        <v>15080</v>
      </c>
    </row>
    <row r="679" spans="1:19" ht="15.95" customHeight="1">
      <c r="C679" s="3"/>
      <c r="D679" s="3"/>
      <c r="E679" s="3"/>
      <c r="F679" s="3"/>
      <c r="G679" s="3"/>
      <c r="H679" s="3"/>
      <c r="N679" s="4" t="s">
        <v>186</v>
      </c>
      <c r="P679" s="65">
        <v>2612178</v>
      </c>
    </row>
    <row r="680" spans="1:19" s="145" customFormat="1" ht="15.95" customHeight="1">
      <c r="A680" s="143" t="s">
        <v>355</v>
      </c>
      <c r="B680" s="144"/>
      <c r="L680" s="145" t="s">
        <v>356</v>
      </c>
    </row>
    <row r="681" spans="1:19" s="145" customFormat="1" ht="15.95" customHeight="1">
      <c r="A681" s="144"/>
      <c r="B681" s="144"/>
      <c r="L681" s="145" t="s">
        <v>357</v>
      </c>
    </row>
    <row r="682" spans="1:19" s="145" customFormat="1" ht="15.95" customHeight="1">
      <c r="A682" s="144"/>
      <c r="B682" s="144"/>
    </row>
    <row r="683" spans="1:19" s="145" customFormat="1" ht="15.95" customHeight="1">
      <c r="A683" s="146"/>
      <c r="B683" s="147" t="s">
        <v>358</v>
      </c>
      <c r="C683" s="146"/>
      <c r="D683" s="146"/>
      <c r="E683" s="146"/>
      <c r="F683" s="146"/>
      <c r="G683" s="146"/>
      <c r="H683" s="146"/>
      <c r="I683" s="146"/>
      <c r="J683" s="146"/>
      <c r="K683" s="146"/>
      <c r="L683" s="146"/>
      <c r="M683" s="146"/>
      <c r="N683" s="146"/>
      <c r="O683" s="146"/>
    </row>
    <row r="684" spans="1:19" s="145" customFormat="1" ht="15.95" customHeight="1">
      <c r="A684" s="146"/>
      <c r="B684" s="147" t="s">
        <v>359</v>
      </c>
      <c r="C684" s="146"/>
      <c r="D684" s="146"/>
      <c r="E684" s="146"/>
      <c r="F684" s="146"/>
      <c r="G684" s="146"/>
      <c r="H684" s="146"/>
      <c r="I684" s="146"/>
      <c r="J684" s="146"/>
      <c r="K684" s="146"/>
      <c r="L684" s="146"/>
      <c r="M684" s="146"/>
      <c r="N684" s="146"/>
      <c r="O684" s="146"/>
    </row>
    <row r="685" spans="1:19" s="145" customFormat="1" ht="15.95" customHeight="1">
      <c r="A685" s="146"/>
      <c r="B685" s="147" t="s">
        <v>360</v>
      </c>
      <c r="C685" s="146"/>
      <c r="D685" s="146"/>
      <c r="E685" s="146"/>
      <c r="F685" s="146"/>
      <c r="G685" s="146"/>
      <c r="H685" s="146"/>
      <c r="I685" s="146"/>
      <c r="J685" s="146"/>
      <c r="K685" s="146"/>
      <c r="L685" s="146"/>
      <c r="M685" s="146"/>
      <c r="N685" s="146"/>
      <c r="O685" s="146"/>
    </row>
    <row r="686" spans="1:19" s="145" customFormat="1" ht="15.95" customHeight="1">
      <c r="A686" s="148"/>
      <c r="B686" s="148"/>
      <c r="D686" s="148"/>
      <c r="E686" s="148"/>
      <c r="F686" s="148"/>
      <c r="G686" s="148"/>
      <c r="H686" s="148"/>
      <c r="I686" s="148"/>
      <c r="J686" s="148"/>
      <c r="K686" s="149" t="s">
        <v>361</v>
      </c>
      <c r="L686" s="150"/>
      <c r="M686" s="150"/>
      <c r="N686" s="150"/>
      <c r="O686" s="148"/>
    </row>
    <row r="687" spans="1:19" s="151" customFormat="1" ht="15.95" customHeight="1">
      <c r="A687" s="155" t="s">
        <v>362</v>
      </c>
      <c r="B687" s="155"/>
      <c r="C687" s="155"/>
      <c r="D687" s="155"/>
      <c r="E687" s="155"/>
      <c r="F687" s="155"/>
      <c r="G687" s="155"/>
      <c r="H687" s="155"/>
      <c r="I687" s="155"/>
      <c r="J687" s="155"/>
      <c r="K687" s="155"/>
      <c r="L687" s="155"/>
      <c r="M687" s="155"/>
      <c r="N687" s="155"/>
      <c r="O687" s="155"/>
      <c r="P687" s="155"/>
    </row>
    <row r="688" spans="1:19" s="151" customFormat="1" ht="15.95" customHeight="1">
      <c r="A688" s="152"/>
      <c r="B688" s="152"/>
      <c r="C688" s="152"/>
      <c r="D688" s="152"/>
      <c r="E688" s="152"/>
      <c r="F688" s="152"/>
      <c r="G688" s="152"/>
      <c r="H688" s="152"/>
      <c r="I688" s="152"/>
      <c r="J688" s="152"/>
      <c r="K688" s="152"/>
      <c r="L688" s="152"/>
      <c r="M688" s="152"/>
      <c r="N688" s="152"/>
      <c r="O688" s="152"/>
    </row>
    <row r="689" spans="1:19" s="151" customFormat="1" ht="15.95" customHeight="1">
      <c r="B689" s="153"/>
      <c r="C689" s="153"/>
      <c r="D689" s="153"/>
      <c r="E689" s="153"/>
      <c r="F689" s="153"/>
    </row>
    <row r="690" spans="1:19" s="145" customFormat="1" ht="15.95" customHeight="1">
      <c r="A690" s="144"/>
      <c r="B690" s="144" t="s">
        <v>363</v>
      </c>
      <c r="C690" s="154"/>
      <c r="N690" s="154" t="s">
        <v>364</v>
      </c>
    </row>
    <row r="691" spans="1:19" s="145" customFormat="1" ht="15.95" customHeight="1">
      <c r="A691" s="144"/>
      <c r="B691" s="144"/>
      <c r="C691" s="154"/>
      <c r="N691" s="154" t="s">
        <v>365</v>
      </c>
    </row>
    <row r="692" spans="1:19" s="145" customFormat="1" ht="15.95" customHeight="1">
      <c r="A692" s="144"/>
      <c r="B692" s="144"/>
      <c r="C692" s="154"/>
      <c r="N692" s="154" t="s">
        <v>366</v>
      </c>
    </row>
    <row r="693" spans="1:19" ht="15.95" customHeight="1">
      <c r="S693" s="3"/>
    </row>
    <row r="694" spans="1:19" ht="15.95" customHeight="1"/>
    <row r="695" spans="1:19" ht="15.95" customHeight="1"/>
    <row r="696" spans="1:19" ht="15.95" customHeight="1"/>
    <row r="697" spans="1:19" ht="15.95" customHeight="1"/>
    <row r="698" spans="1:19" ht="15.95" customHeight="1"/>
    <row r="699" spans="1:19" ht="15.95" customHeight="1"/>
    <row r="700" spans="1:19" ht="15.95" customHeight="1"/>
    <row r="701" spans="1:19" ht="15.95" customHeight="1"/>
    <row r="702" spans="1:19" ht="15.95" customHeight="1"/>
    <row r="703" spans="1:19" ht="15.95" customHeight="1"/>
    <row r="704" spans="1:19" ht="15.95" customHeight="1"/>
    <row r="705" ht="15.95" customHeight="1"/>
    <row r="706" ht="15.95" customHeight="1"/>
    <row r="707" ht="15.95" customHeight="1"/>
    <row r="708" ht="15.95" customHeight="1"/>
    <row r="709" ht="15.95" customHeight="1"/>
    <row r="710" ht="15.95" customHeight="1"/>
    <row r="711" ht="15.95" customHeight="1"/>
  </sheetData>
  <mergeCells count="297">
    <mergeCell ref="L287:M287"/>
    <mergeCell ref="B288:O288"/>
    <mergeCell ref="D324:F324"/>
    <mergeCell ref="J324:K324"/>
    <mergeCell ref="B371:C371"/>
    <mergeCell ref="B330:N330"/>
    <mergeCell ref="B390:O390"/>
    <mergeCell ref="C393:E393"/>
    <mergeCell ref="L393:M393"/>
    <mergeCell ref="B378:N378"/>
    <mergeCell ref="L345:M345"/>
    <mergeCell ref="B306:N306"/>
    <mergeCell ref="D329:E329"/>
    <mergeCell ref="B386:O386"/>
    <mergeCell ref="C389:E389"/>
    <mergeCell ref="L389:M389"/>
    <mergeCell ref="H325:K325"/>
    <mergeCell ref="B669:N669"/>
    <mergeCell ref="B394:O394"/>
    <mergeCell ref="C405:E405"/>
    <mergeCell ref="H405:J405"/>
    <mergeCell ref="L405:M405"/>
    <mergeCell ref="B651:O651"/>
    <mergeCell ref="C654:E654"/>
    <mergeCell ref="L654:M654"/>
    <mergeCell ref="B370:O370"/>
    <mergeCell ref="C373:E373"/>
    <mergeCell ref="H373:J373"/>
    <mergeCell ref="L373:M373"/>
    <mergeCell ref="D650:E650"/>
    <mergeCell ref="H650:K650"/>
    <mergeCell ref="B647:N647"/>
    <mergeCell ref="B635:O635"/>
    <mergeCell ref="J420:K420"/>
    <mergeCell ref="G420:H420"/>
    <mergeCell ref="B422:O422"/>
    <mergeCell ref="C432:E432"/>
    <mergeCell ref="L432:M432"/>
    <mergeCell ref="B622:O622"/>
    <mergeCell ref="C628:E628"/>
    <mergeCell ref="B655:O655"/>
    <mergeCell ref="C658:E658"/>
    <mergeCell ref="L658:M658"/>
    <mergeCell ref="D515:E515"/>
    <mergeCell ref="H515:K515"/>
    <mergeCell ref="L628:M628"/>
    <mergeCell ref="B606:O606"/>
    <mergeCell ref="B548:N548"/>
    <mergeCell ref="D534:E534"/>
    <mergeCell ref="H547:J547"/>
    <mergeCell ref="L547:M547"/>
    <mergeCell ref="C603:E603"/>
    <mergeCell ref="L603:M603"/>
    <mergeCell ref="B559:O559"/>
    <mergeCell ref="D583:F583"/>
    <mergeCell ref="J583:K583"/>
    <mergeCell ref="B540:O540"/>
    <mergeCell ref="D547:E547"/>
    <mergeCell ref="B554:N554"/>
    <mergeCell ref="B521:O521"/>
    <mergeCell ref="C584:E584"/>
    <mergeCell ref="L584:M584"/>
    <mergeCell ref="B535:O535"/>
    <mergeCell ref="D539:E539"/>
    <mergeCell ref="H539:J539"/>
    <mergeCell ref="B502:N502"/>
    <mergeCell ref="B491:O491"/>
    <mergeCell ref="B475:O475"/>
    <mergeCell ref="B659:O659"/>
    <mergeCell ref="C663:E663"/>
    <mergeCell ref="L663:M663"/>
    <mergeCell ref="B664:O664"/>
    <mergeCell ref="C668:E668"/>
    <mergeCell ref="L668:M668"/>
    <mergeCell ref="J645:K645"/>
    <mergeCell ref="C646:E646"/>
    <mergeCell ref="H646:J646"/>
    <mergeCell ref="L646:M646"/>
    <mergeCell ref="D645:F645"/>
    <mergeCell ref="B629:O629"/>
    <mergeCell ref="C632:E632"/>
    <mergeCell ref="L632:M632"/>
    <mergeCell ref="D620:F620"/>
    <mergeCell ref="J620:K620"/>
    <mergeCell ref="C621:E621"/>
    <mergeCell ref="L621:M621"/>
    <mergeCell ref="B585:O585"/>
    <mergeCell ref="D602:F602"/>
    <mergeCell ref="J602:K602"/>
    <mergeCell ref="B226:O226"/>
    <mergeCell ref="D231:E231"/>
    <mergeCell ref="H231:J231"/>
    <mergeCell ref="L231:M231"/>
    <mergeCell ref="D235:E235"/>
    <mergeCell ref="H235:J235"/>
    <mergeCell ref="L235:M235"/>
    <mergeCell ref="B244:N244"/>
    <mergeCell ref="D351:E351"/>
    <mergeCell ref="H351:K351"/>
    <mergeCell ref="C253:E253"/>
    <mergeCell ref="H253:K253"/>
    <mergeCell ref="L253:M253"/>
    <mergeCell ref="L315:M315"/>
    <mergeCell ref="H276:J276"/>
    <mergeCell ref="L276:M276"/>
    <mergeCell ref="D281:E281"/>
    <mergeCell ref="H281:J281"/>
    <mergeCell ref="L281:M281"/>
    <mergeCell ref="B342:N342"/>
    <mergeCell ref="C345:E345"/>
    <mergeCell ref="H345:K345"/>
    <mergeCell ref="L239:M239"/>
    <mergeCell ref="B240:N240"/>
    <mergeCell ref="B483:N483"/>
    <mergeCell ref="B487:O487"/>
    <mergeCell ref="H381:J381"/>
    <mergeCell ref="L381:M381"/>
    <mergeCell ref="B298:N298"/>
    <mergeCell ref="C361:E361"/>
    <mergeCell ref="H361:J361"/>
    <mergeCell ref="L361:M361"/>
    <mergeCell ref="B366:O366"/>
    <mergeCell ref="D369:E369"/>
    <mergeCell ref="B356:O356"/>
    <mergeCell ref="B352:O352"/>
    <mergeCell ref="B336:N336"/>
    <mergeCell ref="D355:E355"/>
    <mergeCell ref="B362:O362"/>
    <mergeCell ref="C365:E365"/>
    <mergeCell ref="H365:J365"/>
    <mergeCell ref="L365:M365"/>
    <mergeCell ref="B467:O467"/>
    <mergeCell ref="D470:E470"/>
    <mergeCell ref="H470:K470"/>
    <mergeCell ref="B471:O471"/>
    <mergeCell ref="D474:E474"/>
    <mergeCell ref="H474:K474"/>
    <mergeCell ref="B236:N236"/>
    <mergeCell ref="C239:E239"/>
    <mergeCell ref="H239:K239"/>
    <mergeCell ref="L385:M385"/>
    <mergeCell ref="B458:N458"/>
    <mergeCell ref="D381:E381"/>
    <mergeCell ref="B248:N248"/>
    <mergeCell ref="C243:E243"/>
    <mergeCell ref="H243:K243"/>
    <mergeCell ref="L243:M243"/>
    <mergeCell ref="D269:F269"/>
    <mergeCell ref="J269:K269"/>
    <mergeCell ref="B293:N293"/>
    <mergeCell ref="C247:E247"/>
    <mergeCell ref="H247:K247"/>
    <mergeCell ref="L247:M247"/>
    <mergeCell ref="B271:N271"/>
    <mergeCell ref="B277:N277"/>
    <mergeCell ref="B282:O282"/>
    <mergeCell ref="C287:E287"/>
    <mergeCell ref="H329:K329"/>
    <mergeCell ref="H310:J310"/>
    <mergeCell ref="B348:O348"/>
    <mergeCell ref="B433:N433"/>
    <mergeCell ref="D108:F108"/>
    <mergeCell ref="A1:P1"/>
    <mergeCell ref="A3:B3"/>
    <mergeCell ref="C3:P3"/>
    <mergeCell ref="C4:G4"/>
    <mergeCell ref="H4:J4"/>
    <mergeCell ref="K4:M4"/>
    <mergeCell ref="N4:P4"/>
    <mergeCell ref="B21:O21"/>
    <mergeCell ref="C42:E42"/>
    <mergeCell ref="L42:M42"/>
    <mergeCell ref="B6:N6"/>
    <mergeCell ref="C20:E20"/>
    <mergeCell ref="L20:M20"/>
    <mergeCell ref="C38:E38"/>
    <mergeCell ref="L38:M38"/>
    <mergeCell ref="H466:K466"/>
    <mergeCell ref="B44:N44"/>
    <mergeCell ref="C54:E54"/>
    <mergeCell ref="H54:I54"/>
    <mergeCell ref="B166:O166"/>
    <mergeCell ref="B155:N155"/>
    <mergeCell ref="B141:N141"/>
    <mergeCell ref="C150:D150"/>
    <mergeCell ref="B118:C118"/>
    <mergeCell ref="E118:F118"/>
    <mergeCell ref="E119:F119"/>
    <mergeCell ref="E120:F120"/>
    <mergeCell ref="H120:I120"/>
    <mergeCell ref="E121:F121"/>
    <mergeCell ref="C127:E127"/>
    <mergeCell ref="L127:M127"/>
    <mergeCell ref="B124:N124"/>
    <mergeCell ref="C109:E109"/>
    <mergeCell ref="H109:K109"/>
    <mergeCell ref="L109:M109"/>
    <mergeCell ref="B117:N117"/>
    <mergeCell ref="D149:F149"/>
    <mergeCell ref="B55:N55"/>
    <mergeCell ref="B110:N110"/>
    <mergeCell ref="B201:N201"/>
    <mergeCell ref="L539:M539"/>
    <mergeCell ref="B302:N302"/>
    <mergeCell ref="B374:O374"/>
    <mergeCell ref="D377:E377"/>
    <mergeCell ref="H377:J377"/>
    <mergeCell ref="L377:M377"/>
    <mergeCell ref="B382:O382"/>
    <mergeCell ref="D385:E385"/>
    <mergeCell ref="H385:J385"/>
    <mergeCell ref="L310:M310"/>
    <mergeCell ref="B311:O311"/>
    <mergeCell ref="C315:E315"/>
    <mergeCell ref="H315:J315"/>
    <mergeCell ref="D533:F533"/>
    <mergeCell ref="J533:K533"/>
    <mergeCell ref="B516:O516"/>
    <mergeCell ref="D520:E520"/>
    <mergeCell ref="H520:K520"/>
    <mergeCell ref="B479:N479"/>
    <mergeCell ref="D478:E478"/>
    <mergeCell ref="H478:K478"/>
    <mergeCell ref="B463:O463"/>
    <mergeCell ref="D466:E466"/>
    <mergeCell ref="L413:M413"/>
    <mergeCell ref="J108:K108"/>
    <mergeCell ref="C173:E173"/>
    <mergeCell ref="L173:M173"/>
    <mergeCell ref="D276:E276"/>
    <mergeCell ref="L150:M150"/>
    <mergeCell ref="L165:M165"/>
    <mergeCell ref="D164:F164"/>
    <mergeCell ref="J164:K164"/>
    <mergeCell ref="H225:K225"/>
    <mergeCell ref="D270:E270"/>
    <mergeCell ref="H270:K270"/>
    <mergeCell ref="B112:C112"/>
    <mergeCell ref="E112:F112"/>
    <mergeCell ref="B174:N174"/>
    <mergeCell ref="D187:F187"/>
    <mergeCell ref="J187:K187"/>
    <mergeCell ref="B151:N151"/>
    <mergeCell ref="H154:K154"/>
    <mergeCell ref="L154:M154"/>
    <mergeCell ref="C165:D165"/>
    <mergeCell ref="C188:E188"/>
    <mergeCell ref="H188:K188"/>
    <mergeCell ref="L188:M188"/>
    <mergeCell ref="F456:G456"/>
    <mergeCell ref="D220:F220"/>
    <mergeCell ref="J220:K220"/>
    <mergeCell ref="H221:I221"/>
    <mergeCell ref="B316:N316"/>
    <mergeCell ref="D325:E325"/>
    <mergeCell ref="D199:F199"/>
    <mergeCell ref="J199:K199"/>
    <mergeCell ref="F451:G451"/>
    <mergeCell ref="D225:E225"/>
    <mergeCell ref="B254:N254"/>
    <mergeCell ref="B448:N448"/>
    <mergeCell ref="B453:N453"/>
    <mergeCell ref="B410:O410"/>
    <mergeCell ref="C447:E447"/>
    <mergeCell ref="L447:M447"/>
    <mergeCell ref="B406:O406"/>
    <mergeCell ref="C409:E409"/>
    <mergeCell ref="L409:M409"/>
    <mergeCell ref="B414:O414"/>
    <mergeCell ref="C421:E421"/>
    <mergeCell ref="L421:M421"/>
    <mergeCell ref="D420:F420"/>
    <mergeCell ref="C413:E413"/>
    <mergeCell ref="A687:P687"/>
    <mergeCell ref="J149:K149"/>
    <mergeCell ref="H116:K116"/>
    <mergeCell ref="L116:M116"/>
    <mergeCell ref="E122:F122"/>
    <mergeCell ref="H123:K123"/>
    <mergeCell ref="L123:M123"/>
    <mergeCell ref="E113:F113"/>
    <mergeCell ref="E114:F114"/>
    <mergeCell ref="H114:I114"/>
    <mergeCell ref="E115:F115"/>
    <mergeCell ref="B128:O128"/>
    <mergeCell ref="C140:E140"/>
    <mergeCell ref="L140:M140"/>
    <mergeCell ref="B222:N222"/>
    <mergeCell ref="B258:N258"/>
    <mergeCell ref="B496:N496"/>
    <mergeCell ref="B507:N507"/>
    <mergeCell ref="D510:E510"/>
    <mergeCell ref="H510:K510"/>
    <mergeCell ref="B189:N189"/>
    <mergeCell ref="C200:E200"/>
    <mergeCell ref="H200:K200"/>
    <mergeCell ref="L200:M200"/>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2017-03-12T07:36:18Z</cp:lastPrinted>
  <dcterms:created xsi:type="dcterms:W3CDTF">2017-02-10T14:37:45Z</dcterms:created>
  <dcterms:modified xsi:type="dcterms:W3CDTF">2017-03-12T07:37:43Z</dcterms:modified>
</cp:coreProperties>
</file>