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5255" windowHeight="7935"/>
  </bookViews>
  <sheets>
    <sheet name="Estimate" sheetId="4" r:id="rId1"/>
  </sheets>
  <definedNames>
    <definedName name="_xlnm.Print_Titles" localSheetId="0">Estimate!$4:$4</definedName>
  </definedNames>
  <calcPr calcId="124519"/>
</workbook>
</file>

<file path=xl/calcChain.xml><?xml version="1.0" encoding="utf-8"?>
<calcChain xmlns="http://schemas.openxmlformats.org/spreadsheetml/2006/main">
  <c r="P413" i="4"/>
  <c r="N331"/>
  <c r="N330"/>
  <c r="N329"/>
  <c r="N324"/>
  <c r="N313"/>
  <c r="N314" s="1"/>
  <c r="H316" s="1"/>
  <c r="N305"/>
  <c r="L304"/>
  <c r="N299"/>
  <c r="N294"/>
  <c r="N295"/>
  <c r="N285"/>
  <c r="N286"/>
  <c r="N276"/>
  <c r="N275"/>
  <c r="N274"/>
  <c r="N273"/>
  <c r="N269"/>
  <c r="N268"/>
  <c r="N264"/>
  <c r="N263"/>
  <c r="N257"/>
  <c r="N256"/>
  <c r="N237"/>
  <c r="N238" s="1"/>
  <c r="N233"/>
  <c r="N234" s="1"/>
  <c r="C235" s="1"/>
  <c r="P235" s="1"/>
  <c r="N229"/>
  <c r="N230" s="1"/>
  <c r="C231" s="1"/>
  <c r="P231" s="1"/>
  <c r="N200"/>
  <c r="N199"/>
  <c r="N198"/>
  <c r="N197"/>
  <c r="N177"/>
  <c r="N176"/>
  <c r="N175"/>
  <c r="N172"/>
  <c r="N171"/>
  <c r="N170"/>
  <c r="N169"/>
  <c r="N168"/>
  <c r="N189"/>
  <c r="N188"/>
  <c r="N16"/>
  <c r="N15"/>
  <c r="N14"/>
  <c r="N13"/>
  <c r="N12"/>
  <c r="N11"/>
  <c r="N10"/>
  <c r="N9"/>
  <c r="N8"/>
  <c r="N7"/>
  <c r="N17" l="1"/>
  <c r="C18" s="1"/>
  <c r="P18" s="1"/>
  <c r="N277"/>
  <c r="H403" s="1"/>
  <c r="N296"/>
  <c r="P297" s="1"/>
  <c r="N287"/>
  <c r="P288" s="1"/>
  <c r="N265"/>
  <c r="N361" s="1"/>
  <c r="N270"/>
  <c r="N258"/>
  <c r="H260" s="1"/>
  <c r="N178"/>
  <c r="H180" s="1"/>
  <c r="N173"/>
  <c r="D180" s="1"/>
  <c r="N190"/>
  <c r="H192" s="1"/>
  <c r="H116"/>
  <c r="N116" s="1"/>
  <c r="J180" l="1"/>
  <c r="C181" s="1"/>
  <c r="P181" s="1"/>
  <c r="N85"/>
  <c r="N84"/>
  <c r="N83"/>
  <c r="N82"/>
  <c r="N95"/>
  <c r="N94"/>
  <c r="N79"/>
  <c r="N78"/>
  <c r="N77"/>
  <c r="N76"/>
  <c r="N75"/>
  <c r="N74"/>
  <c r="N72"/>
  <c r="N73"/>
  <c r="N67"/>
  <c r="N68"/>
  <c r="N56"/>
  <c r="N60"/>
  <c r="N59"/>
  <c r="N58"/>
  <c r="N57"/>
  <c r="N55"/>
  <c r="N54"/>
  <c r="N53"/>
  <c r="N52"/>
  <c r="N46"/>
  <c r="N45"/>
  <c r="N44"/>
  <c r="N43"/>
  <c r="N47"/>
  <c r="N42"/>
  <c r="N41"/>
  <c r="N37"/>
  <c r="N29"/>
  <c r="N28"/>
  <c r="N27"/>
  <c r="N26"/>
  <c r="N25"/>
  <c r="N24"/>
  <c r="N23"/>
  <c r="N22"/>
  <c r="N21"/>
  <c r="N373"/>
  <c r="N349"/>
  <c r="N347"/>
  <c r="N61" l="1"/>
  <c r="H402" s="1"/>
  <c r="N30"/>
  <c r="N86"/>
  <c r="C111" s="1"/>
  <c r="H111" s="1"/>
  <c r="N113" s="1"/>
  <c r="C114" s="1"/>
  <c r="N48"/>
  <c r="N319" l="1"/>
  <c r="N290"/>
  <c r="N281"/>
  <c r="N253"/>
  <c r="N208"/>
  <c r="N207"/>
  <c r="N206"/>
  <c r="N209"/>
  <c r="N205"/>
  <c r="N201"/>
  <c r="N242"/>
  <c r="N136"/>
  <c r="N135"/>
  <c r="N134"/>
  <c r="N133"/>
  <c r="N153"/>
  <c r="N185"/>
  <c r="N96"/>
  <c r="N93"/>
  <c r="N92"/>
  <c r="N91"/>
  <c r="N90"/>
  <c r="N89"/>
  <c r="N71"/>
  <c r="N70"/>
  <c r="N69"/>
  <c r="N66"/>
  <c r="N65"/>
  <c r="N64"/>
  <c r="N124"/>
  <c r="N125"/>
  <c r="N126"/>
  <c r="N127"/>
  <c r="N128"/>
  <c r="N129"/>
  <c r="N123"/>
  <c r="N122"/>
  <c r="N121"/>
  <c r="N120"/>
  <c r="N97" l="1"/>
  <c r="H99" s="1"/>
  <c r="N137"/>
  <c r="D142" s="1"/>
  <c r="N210"/>
  <c r="H212" s="1"/>
  <c r="N130"/>
  <c r="N393" l="1"/>
  <c r="N394"/>
  <c r="N391"/>
  <c r="N390"/>
  <c r="N385"/>
  <c r="N384" l="1"/>
  <c r="N383"/>
  <c r="N386"/>
  <c r="N382"/>
  <c r="N381"/>
  <c r="N380"/>
  <c r="N252"/>
  <c r="N251"/>
  <c r="N202"/>
  <c r="N196"/>
  <c r="N152"/>
  <c r="N149"/>
  <c r="N63"/>
  <c r="N80" s="1"/>
  <c r="N87" s="1"/>
  <c r="D99" l="1"/>
  <c r="J99" s="1"/>
  <c r="N348"/>
  <c r="N350" s="1"/>
  <c r="N291"/>
  <c r="N310"/>
  <c r="N280"/>
  <c r="N282" s="1"/>
  <c r="P377" l="1"/>
  <c r="N374" l="1"/>
  <c r="N243"/>
  <c r="N241"/>
  <c r="N220"/>
  <c r="N335"/>
  <c r="N336" s="1"/>
  <c r="C337" s="1"/>
  <c r="P337" s="1"/>
  <c r="N247"/>
  <c r="N248" s="1"/>
  <c r="C249" s="1"/>
  <c r="P249" s="1"/>
  <c r="N195"/>
  <c r="N145"/>
  <c r="N184"/>
  <c r="N164"/>
  <c r="N154"/>
  <c r="D157"/>
  <c r="N392"/>
  <c r="N387"/>
  <c r="N379"/>
  <c r="N163"/>
  <c r="N162"/>
  <c r="N161"/>
  <c r="N160"/>
  <c r="N225"/>
  <c r="N221"/>
  <c r="C292"/>
  <c r="N320"/>
  <c r="N408"/>
  <c r="N407"/>
  <c r="N406"/>
  <c r="N404"/>
  <c r="N403"/>
  <c r="N400"/>
  <c r="N325"/>
  <c r="N323"/>
  <c r="N36"/>
  <c r="N35"/>
  <c r="N34"/>
  <c r="N300"/>
  <c r="N362"/>
  <c r="C363" s="1"/>
  <c r="N369"/>
  <c r="N370" s="1"/>
  <c r="C371" s="1"/>
  <c r="P371" s="1"/>
  <c r="C271"/>
  <c r="P271" s="1"/>
  <c r="C266"/>
  <c r="P266" s="1"/>
  <c r="N301" l="1"/>
  <c r="C302" s="1"/>
  <c r="P302" s="1"/>
  <c r="N306"/>
  <c r="C307" s="1"/>
  <c r="P307" s="1"/>
  <c r="N117"/>
  <c r="P363"/>
  <c r="C321"/>
  <c r="N254"/>
  <c r="P292"/>
  <c r="N222"/>
  <c r="C223" s="1"/>
  <c r="P223" s="1"/>
  <c r="N311"/>
  <c r="C239"/>
  <c r="P239" s="1"/>
  <c r="C375"/>
  <c r="P375" s="1"/>
  <c r="N226"/>
  <c r="C227" s="1"/>
  <c r="P227" s="1"/>
  <c r="N244"/>
  <c r="C245" s="1"/>
  <c r="H157"/>
  <c r="J157" s="1"/>
  <c r="C158" s="1"/>
  <c r="N186"/>
  <c r="N203"/>
  <c r="N146"/>
  <c r="C49"/>
  <c r="H405" s="1"/>
  <c r="C166"/>
  <c r="P166" s="1"/>
  <c r="H397"/>
  <c r="C31"/>
  <c r="N38"/>
  <c r="C39" s="1"/>
  <c r="N326"/>
  <c r="C327" s="1"/>
  <c r="P327" s="1"/>
  <c r="N332"/>
  <c r="C333" s="1"/>
  <c r="P333" s="1"/>
  <c r="P414" l="1"/>
  <c r="P39"/>
  <c r="P31"/>
  <c r="D316"/>
  <c r="J316" s="1"/>
  <c r="C317" s="1"/>
  <c r="D260"/>
  <c r="J260" s="1"/>
  <c r="C261" s="1"/>
  <c r="N353" s="1"/>
  <c r="D192"/>
  <c r="J192" s="1"/>
  <c r="C193" s="1"/>
  <c r="P193" s="1"/>
  <c r="P118"/>
  <c r="N139"/>
  <c r="N140" s="1"/>
  <c r="H142" s="1"/>
  <c r="J142" s="1"/>
  <c r="D212"/>
  <c r="J212" s="1"/>
  <c r="C213" s="1"/>
  <c r="P321"/>
  <c r="P158"/>
  <c r="P317"/>
  <c r="P49"/>
  <c r="N405"/>
  <c r="P131"/>
  <c r="N401"/>
  <c r="P245"/>
  <c r="N365"/>
  <c r="N366" s="1"/>
  <c r="C367" s="1"/>
  <c r="P367" s="1"/>
  <c r="C351"/>
  <c r="P351" s="1"/>
  <c r="C147"/>
  <c r="P147" s="1"/>
  <c r="D397"/>
  <c r="J397" s="1"/>
  <c r="P398" s="1"/>
  <c r="P278" l="1"/>
  <c r="P261"/>
  <c r="N357"/>
  <c r="N358" s="1"/>
  <c r="C359" s="1"/>
  <c r="P359" s="1"/>
  <c r="N354"/>
  <c r="C355" s="1"/>
  <c r="P355" s="1"/>
  <c r="P143"/>
  <c r="P213"/>
  <c r="N215" l="1"/>
  <c r="N216" l="1"/>
  <c r="C217" s="1"/>
  <c r="N339"/>
  <c r="N340" s="1"/>
  <c r="C341" s="1"/>
  <c r="C283"/>
  <c r="P217" l="1"/>
  <c r="N343"/>
  <c r="N344" s="1"/>
  <c r="C345" s="1"/>
  <c r="P345" s="1"/>
  <c r="P341"/>
  <c r="P283"/>
  <c r="N402"/>
  <c r="N409" s="1"/>
  <c r="P410" s="1"/>
  <c r="P415" s="1"/>
  <c r="P100" l="1"/>
  <c r="C105"/>
  <c r="H105" s="1"/>
  <c r="P114" s="1"/>
  <c r="P107" l="1"/>
</calcChain>
</file>

<file path=xl/sharedStrings.xml><?xml version="1.0" encoding="utf-8"?>
<sst xmlns="http://schemas.openxmlformats.org/spreadsheetml/2006/main" count="1493" uniqueCount="270">
  <si>
    <t>NAME OF WORK:-</t>
  </si>
  <si>
    <t>S#</t>
  </si>
  <si>
    <t>DESCRIPTION</t>
  </si>
  <si>
    <t>QUANTITY</t>
  </si>
  <si>
    <t>RATE</t>
  </si>
  <si>
    <t>UNIT</t>
  </si>
  <si>
    <t>AMOUNT</t>
  </si>
  <si>
    <t>Dismantling cement concrete plain 1:2:4 (S.I.NO:19(c)/P-10)</t>
  </si>
  <si>
    <t>x</t>
  </si>
  <si>
    <t>.=</t>
  </si>
  <si>
    <t>Total</t>
  </si>
  <si>
    <t>Cft</t>
  </si>
  <si>
    <t>@</t>
  </si>
  <si>
    <t>%  Cft</t>
  </si>
  <si>
    <t>Rs:</t>
  </si>
  <si>
    <t>(</t>
  </si>
  <si>
    <t>.+</t>
  </si>
  <si>
    <t>)</t>
  </si>
  <si>
    <t>=</t>
  </si>
  <si>
    <t>Veranda</t>
  </si>
  <si>
    <t>Veranda F/S</t>
  </si>
  <si>
    <t>Deduction</t>
  </si>
  <si>
    <t>Window</t>
  </si>
  <si>
    <t>Veranda Opening</t>
  </si>
  <si>
    <t>Net Quantity:-</t>
  </si>
  <si>
    <t>(-)</t>
  </si>
  <si>
    <t>sft</t>
  </si>
  <si>
    <t>Sft</t>
  </si>
  <si>
    <t>%  Sft</t>
  </si>
  <si>
    <t>Beam</t>
  </si>
  <si>
    <t>5</t>
  </si>
  <si>
    <t>Filling watering and remainng earth under floor with new earth (Excavated from out side) lead upto one chain and lift upto 5 ft</t>
  </si>
  <si>
    <t>% 0Cft</t>
  </si>
  <si>
    <t>6</t>
  </si>
  <si>
    <t xml:space="preserve">Cement concrete brick or stone ballast 1-½" to 2" gauge. 1:5:10 (S.I.# 04/P-17)        
</t>
  </si>
  <si>
    <t xml:space="preserve">Reinforced Cement Concrete work including all labour and material except the cost of steel reinforcement and its labour for bending and binding which will be paid separately. This rate also includes all kinds of forms moulds: lifting shuttering curing rendering and finishing the exposed surface (a) R.C.work in roof slab, beams, columns, rafts,lintels and other structural members laid in situ or precast laid in position complete in all respect.Ratio 1:2:4. (S.I.# 6-a/P-18)         
</t>
  </si>
  <si>
    <t>P.Cft</t>
  </si>
  <si>
    <t>8</t>
  </si>
  <si>
    <t>Fabrication of mild steel reinforcement for cement concrete including cutting, bending, laying in position making joints and fastenings including cost of binding wire (also removal of rust from bars.) (S.I.# 7/P-20)</t>
  </si>
  <si>
    <t>Tor Bar.</t>
  </si>
  <si>
    <t>total Qty  of R C C</t>
  </si>
  <si>
    <t>Cwt</t>
  </si>
  <si>
    <t>P.Cwt</t>
  </si>
  <si>
    <t>P.Sft</t>
  </si>
  <si>
    <t xml:space="preserve">Over Roof </t>
  </si>
  <si>
    <t>%Sft</t>
  </si>
  <si>
    <t>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(R.A)</t>
  </si>
  <si>
    <t>Cement plaster 1/2" thick, ratio 1:6 upto 20' height.(S.I.# 13/P-52)</t>
  </si>
  <si>
    <t>C/Wall</t>
  </si>
  <si>
    <t>RS:</t>
  </si>
  <si>
    <t>Cement Pointing struck joints on wall Ratio 1:2</t>
  </si>
  <si>
    <t>% Sft</t>
  </si>
  <si>
    <t>Primary coats of chalk under distemper.(S.No.23 /P.53)</t>
  </si>
  <si>
    <t xml:space="preserve"> Distemper   03 coats. </t>
  </si>
  <si>
    <t xml:space="preserve">Colour Wash 02 coats. </t>
  </si>
  <si>
    <t>C/R Door</t>
  </si>
  <si>
    <t>Cement plaster 3/8" thick, ratio 1:4 upto 20' height.(S.I.# 13/P-52)</t>
  </si>
  <si>
    <t>Dismentling R.CC reinforcement saparating reinforcement</t>
  </si>
  <si>
    <t xml:space="preserve">C/R </t>
  </si>
  <si>
    <t>Dismentling brick work in lime cement mortar</t>
  </si>
  <si>
    <t>% Cft</t>
  </si>
  <si>
    <t>Excavation in foundation of building, bridges &amp; other structures I/c  degbelling, dressing, refilling around structure with excavated earth watering &amp; ramming lead up to 5 feet. (b) In ordinary soil.  (S.INo:18(b)/P-4)</t>
  </si>
  <si>
    <t>Pacca brick work in foundation and plinth in cement sand mortar 1:6</t>
  </si>
  <si>
    <t xml:space="preserve">Pacca brick work in other than building in cement sand mortar 1:6 </t>
  </si>
  <si>
    <t>%Cft</t>
  </si>
  <si>
    <t xml:space="preserve">First class deodar wood wrought, joinery in doors and windows joinery in fixed in position i/c chowkats hold fasts 3/4'' </t>
  </si>
  <si>
    <t>RCC spout i/c fixing in position  2 1/2''x6''x5'' (S.No. 38/P.44)</t>
  </si>
  <si>
    <t>P.No</t>
  </si>
  <si>
    <t>Add: Extra labour rate for making cement plaster patta/bend around or opening a around the edges or roof slab Engineer Incharge.</t>
  </si>
  <si>
    <t>Rft</t>
  </si>
  <si>
    <t>P.Rft</t>
  </si>
  <si>
    <t xml:space="preserve">Extra labour rate for making grooves of 1''x1/4 or 3/4'' x 1/2'' plastered surface with true edges both vertically and hoizontly with uniform depth and with groove base smoothly finished etc complete as per direction of Engineer Incharge  </t>
  </si>
  <si>
    <t xml:space="preserve">Painting New surfaces, painting of Door &amp; Window any type i/c edge. </t>
  </si>
  <si>
    <t>Gate Piller</t>
  </si>
  <si>
    <t>Tower</t>
  </si>
  <si>
    <t xml:space="preserve">Pacca brick work in ground floor in cement sand mortar 1:6 </t>
  </si>
  <si>
    <t>Making &amp; Fixing grated door with 1/16'' thick sheeting i/c angle iron frame 2''x2'' 3/8'' square bars 4'' center to center with locking arrangement.</t>
  </si>
  <si>
    <t>Main Gate</t>
  </si>
  <si>
    <t>Preparing New surface and painting guard bars gates of iron bars i/c standards braces etc and similar open work</t>
  </si>
  <si>
    <t>Over Roof</t>
  </si>
  <si>
    <t>Making Notice board made with cement (S.I No. 1 P.94)</t>
  </si>
  <si>
    <t>C/R</t>
  </si>
  <si>
    <t>P/L Coloured cement tiles (Pattern 8''x8''x3/4'') of approved shade and pattern laid flat in 1:2 grey cement mortar over a bed of 3/4'' thick grey cement mortar 1;2</t>
  </si>
  <si>
    <t>Door</t>
  </si>
  <si>
    <t xml:space="preserve">Cement concrete brick or stone ballast 1-½" to 2" gauge. (S.I.# 04/P-17)        
</t>
  </si>
  <si>
    <t>B-Ratio 1:5:10</t>
  </si>
  <si>
    <t>Courtyard</t>
  </si>
  <si>
    <t>Providing and laying 1'' thick topping cement concret (1:2:4) i/c surface finishing and dividing into panels (S.No.16 d/P.41)</t>
  </si>
  <si>
    <t>2'' Thick</t>
  </si>
  <si>
    <t xml:space="preserve">White wash One  coats. </t>
  </si>
  <si>
    <t>Preparing the surface and painting with weather coat i/c rubbing the surface with rubbing bricks / sand paper filling the viod with chalk/plaster of paris painting with weather coat of approved make new surface.</t>
  </si>
  <si>
    <t>No</t>
  </si>
  <si>
    <t>Difference of S/R Cement.</t>
  </si>
  <si>
    <t>P.Bag</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</si>
  <si>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</si>
  <si>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A-Ratio 1:4:8</t>
  </si>
  <si>
    <t>Front Side Steps</t>
  </si>
  <si>
    <t>Bitumen coating to plastered or cement concrete surface (S.No. 9 P 71)</t>
  </si>
  <si>
    <t>Provinding and lying single per layer polythene sheet 0.13 mm thick for water proffing as per specification and insttruction of Engineer Incharge</t>
  </si>
  <si>
    <t>Main Building</t>
  </si>
  <si>
    <t>White wash three coats. (S.No. 26a/P.53)</t>
  </si>
  <si>
    <t>P/F G.I fram chowkats size 7''x2'' or 4''x3'' for doors  and window using 20 gauge G.I Sheet i/c welded hinger and fixing at site with necessary hold fasts i/c all carriage tools and plants used etc.</t>
  </si>
  <si>
    <t>B Window</t>
  </si>
  <si>
    <t>CC 1:4:8</t>
  </si>
  <si>
    <t>CC 1:5:10</t>
  </si>
  <si>
    <t>CC Plain 1:2:4</t>
  </si>
  <si>
    <t>CC Plain 1:3:6</t>
  </si>
  <si>
    <t>Pacca B.W in Foundation</t>
  </si>
  <si>
    <t>CC toping 1:2:4 3'' Thick</t>
  </si>
  <si>
    <t>CC toping 2'' Thick</t>
  </si>
  <si>
    <t>CC toping 1-1/2'' Thick</t>
  </si>
  <si>
    <t>C/R Roof</t>
  </si>
  <si>
    <t>Veranda Lintel</t>
  </si>
  <si>
    <t xml:space="preserve">Lav </t>
  </si>
  <si>
    <t>Providing and fixing iron / steel grill of 1/4"x3/4" size iron  of approved etc fixed in position i/c holds fasts to be less than 3.lbs/ Square foot finished grill. (S.I.No. 26/P.92)</t>
  </si>
  <si>
    <t>2</t>
  </si>
  <si>
    <t>3</t>
  </si>
  <si>
    <t>4</t>
  </si>
  <si>
    <t>N.S.I</t>
  </si>
  <si>
    <t xml:space="preserve">S/R Cement </t>
  </si>
  <si>
    <t>S.Item</t>
  </si>
  <si>
    <t>1-1/2'' Thick</t>
  </si>
  <si>
    <t>14</t>
  </si>
  <si>
    <t>RCC 1:2:4 A</t>
  </si>
  <si>
    <t>2 C/R PP Wall</t>
  </si>
  <si>
    <t>C/R L/Wall</t>
  </si>
  <si>
    <t>C/R S/Wall</t>
  </si>
  <si>
    <t>Veranda S/W</t>
  </si>
  <si>
    <t>Office S/W</t>
  </si>
  <si>
    <t>Office L/W</t>
  </si>
  <si>
    <t>Supplying and Fixing calligraphic (6x6)x1/4'' size in required color and design of tile specification base of 1:2 grey cement mortor 3/4'' above and i/c washing and filling of joints with solem white cement and pigment desired shape with finishing cleaning and cost of wax polish etc complete (R.A)</t>
  </si>
  <si>
    <t>C/R Door lintel</t>
  </si>
  <si>
    <t>C/R Window lintel</t>
  </si>
  <si>
    <t>Office Door lintel</t>
  </si>
  <si>
    <t>Veranda lintel</t>
  </si>
  <si>
    <t xml:space="preserve">Veranda </t>
  </si>
  <si>
    <t>2 C/R I/S</t>
  </si>
  <si>
    <t>Gate Ramp</t>
  </si>
  <si>
    <t xml:space="preserve">F/S Path </t>
  </si>
  <si>
    <t>PP Wall</t>
  </si>
  <si>
    <t>Gate ramp bed</t>
  </si>
  <si>
    <t>Path bed</t>
  </si>
  <si>
    <t xml:space="preserve">to gate </t>
  </si>
  <si>
    <t xml:space="preserve">PP </t>
  </si>
  <si>
    <t>Backside</t>
  </si>
  <si>
    <t>Ver Arch</t>
  </si>
  <si>
    <t>GateArch</t>
  </si>
  <si>
    <t>Supplying and Filling Sand under floor and pluging in to wall.</t>
  </si>
  <si>
    <t xml:space="preserve">C/R Window </t>
  </si>
  <si>
    <t>Ver Piller</t>
  </si>
  <si>
    <t>2 C/R F. 1</t>
  </si>
  <si>
    <t>=F. 2</t>
  </si>
  <si>
    <t>=F. 3</t>
  </si>
  <si>
    <t>=F. 4</t>
  </si>
  <si>
    <t>=H/Wall</t>
  </si>
  <si>
    <t>=V/Wall</t>
  </si>
  <si>
    <t>Veranad V/Wall</t>
  </si>
  <si>
    <t>Main Gate Footing</t>
  </si>
  <si>
    <t>Under Floor</t>
  </si>
  <si>
    <t>Entrance</t>
  </si>
  <si>
    <t>C/R H/Wall</t>
  </si>
  <si>
    <t>Veranad H/Wall</t>
  </si>
  <si>
    <t>C/R Steps</t>
  </si>
  <si>
    <t>= PC I</t>
  </si>
  <si>
    <t>Ver PC-II</t>
  </si>
  <si>
    <t>P.Beam 2 C/R H/W</t>
  </si>
  <si>
    <t xml:space="preserve"> C/R V/Wall</t>
  </si>
  <si>
    <t xml:space="preserve"> Veranda V/Wall</t>
  </si>
  <si>
    <t>A</t>
  </si>
  <si>
    <t>B</t>
  </si>
  <si>
    <t>Total A</t>
  </si>
  <si>
    <t>Total B</t>
  </si>
  <si>
    <t>Lintel D/W</t>
  </si>
  <si>
    <t>Window Shade</t>
  </si>
  <si>
    <t>= Latak</t>
  </si>
  <si>
    <t>Veranda Arch F/S</t>
  </si>
  <si>
    <t>Veranda Arch Side</t>
  </si>
  <si>
    <t>G.F BeamC/R H/W</t>
  </si>
  <si>
    <t>=V/W</t>
  </si>
  <si>
    <t>Veranda V/W</t>
  </si>
  <si>
    <t>2 C/R Slab</t>
  </si>
  <si>
    <t>Stair Chowki</t>
  </si>
  <si>
    <t xml:space="preserve">First Flight </t>
  </si>
  <si>
    <t>2nd Flight</t>
  </si>
  <si>
    <t xml:space="preserve">landing </t>
  </si>
  <si>
    <t>M/Gate Footing</t>
  </si>
  <si>
    <t>M/Gate Pedstal Col.</t>
  </si>
  <si>
    <t>=G/F Col.</t>
  </si>
  <si>
    <t>Gate Arch</t>
  </si>
  <si>
    <t>Ver Side Arch</t>
  </si>
  <si>
    <t>Ver Slab</t>
  </si>
  <si>
    <t>C</t>
  </si>
  <si>
    <t>First Floor Tower Col</t>
  </si>
  <si>
    <t>Roof Beam H/W</t>
  </si>
  <si>
    <t>= V/W</t>
  </si>
  <si>
    <t xml:space="preserve">Tower Slab </t>
  </si>
  <si>
    <t>Total A+B+C</t>
  </si>
  <si>
    <t>Extra labour for lifting of steel above first floor for every additional floor (S.I.No.29P/18)</t>
  </si>
  <si>
    <t>Total C</t>
  </si>
  <si>
    <t>total Qty  of R C C Item No. (4 C)</t>
  </si>
  <si>
    <t>Filling watering and remainng earth in floor with surplus earth from foundation lead upto one chain and lift upto 5 ft</t>
  </si>
  <si>
    <t>1/3 Qty same as Item No. 1</t>
  </si>
  <si>
    <t xml:space="preserve">C/R Bed </t>
  </si>
  <si>
    <t>Ver Bed</t>
  </si>
  <si>
    <t>Qty same as Item No. 7</t>
  </si>
  <si>
    <t>V/W</t>
  </si>
  <si>
    <t>Ver V/W</t>
  </si>
  <si>
    <t>Ver D/W</t>
  </si>
  <si>
    <t>Side D/W</t>
  </si>
  <si>
    <t xml:space="preserve">Door </t>
  </si>
  <si>
    <t>Pacca brick work in ground floor in cement sand mortor ratio 1:6. (S.No: 5 e /P.20)</t>
  </si>
  <si>
    <t xml:space="preserve">First Floor </t>
  </si>
  <si>
    <t>Tower H/W</t>
  </si>
  <si>
    <t>Ventilator</t>
  </si>
  <si>
    <t>Ver I/S</t>
  </si>
  <si>
    <t>Ver F/S</t>
  </si>
  <si>
    <t>Sides</t>
  </si>
  <si>
    <t>Plinth O/S</t>
  </si>
  <si>
    <t>=O/S</t>
  </si>
  <si>
    <t>Tower Door</t>
  </si>
  <si>
    <t>Qty Same as ItemNo. (12)</t>
  </si>
  <si>
    <t xml:space="preserve">A Door </t>
  </si>
  <si>
    <t>Providing and fixing iron / steel grill using solid square bars of size 3/4"x1/2"  placed at 4" c/c and  frame of flat iron patti 3/4"x3/4" including circle shape at  1-0 apart equivalent fitted with screws or pins including painting 3 coats.</t>
  </si>
  <si>
    <t>Tower Grill</t>
  </si>
  <si>
    <t>Providing and fixing iron / steel grill using solid square bars of size 3/4"x1/2"  placed at 4" c/c and  frame of flat iron patti 1-1/2"x1-1/2" including circle shape at  1-0 apart equivalent fitted with screws or pins including painting 3 coats.</t>
  </si>
  <si>
    <t>Ver OpeningGrill</t>
  </si>
  <si>
    <t>C/R B/S</t>
  </si>
  <si>
    <t>Ver V/w</t>
  </si>
  <si>
    <t>Lintel</t>
  </si>
  <si>
    <t>CC Plain i/c placing compting finishing and curing ratio 1:3:6</t>
  </si>
  <si>
    <t>Ramp</t>
  </si>
  <si>
    <t>23</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</si>
  <si>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</si>
  <si>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C/R Dedo</t>
  </si>
  <si>
    <t>Ver Dedo</t>
  </si>
  <si>
    <t>27</t>
  </si>
  <si>
    <t>Providing and fixing cement paving block flooring having size  197x97x60(mm) of city quddra / coble with pigment having strenth b/w 5000 psi to 8500 psi i/c filling the joints with hill sand and laying in specified manner / pattern and design etc (S.I.No. 72-P/48)</t>
  </si>
  <si>
    <t>Podiam</t>
  </si>
  <si>
    <t>Tower Roof</t>
  </si>
  <si>
    <t>31</t>
  </si>
  <si>
    <t>P.Beam H/Wall</t>
  </si>
  <si>
    <t>P.Beam V/Wall</t>
  </si>
  <si>
    <t>Ver V/Wall</t>
  </si>
  <si>
    <t>32</t>
  </si>
  <si>
    <t>Qty Same as ItemNo. (13)</t>
  </si>
  <si>
    <t>Same as Item No. (34)</t>
  </si>
  <si>
    <t>35</t>
  </si>
  <si>
    <t xml:space="preserve">C/R Ceilling </t>
  </si>
  <si>
    <t>VerCeilling</t>
  </si>
  <si>
    <t>Tower Ceilling</t>
  </si>
  <si>
    <t>Same as Item No. (20)</t>
  </si>
  <si>
    <t>Same as Item No. (37)</t>
  </si>
  <si>
    <t>Qty same Item No.(21x0.5)</t>
  </si>
  <si>
    <t>Qty Same as Item No.(18)x2</t>
  </si>
  <si>
    <t>42</t>
  </si>
  <si>
    <t>PROVISION OF MISSING FACILITIES OF ADDITIONAL CLASS ROOMS / BOUNDARY WALLS / LAV BLOCKS &amp; REHABILITATION TO VARIOUS PRIMARY SCHOOLS TALUKA SEHWAN (2016-17) @ GBPS TAJAR</t>
  </si>
  <si>
    <t>Schedule B</t>
  </si>
  <si>
    <t xml:space="preserve">Total </t>
  </si>
  <si>
    <t>__________% Above / Below on the Rates of CSR.</t>
  </si>
  <si>
    <t xml:space="preserve">Amount to be added / deducted on </t>
  </si>
  <si>
    <t>basis of premium quoted Total (b)</t>
  </si>
  <si>
    <t>Civil Work Rs._________________  Rs.(+)__________________  =Rs._________________</t>
  </si>
  <si>
    <t>Difference Rs._________________Rs.(+)__________________  =Rs.__________________</t>
  </si>
  <si>
    <t>Non-S Item Rs._________________Rs.(+)__________________=   Rs._________________</t>
  </si>
  <si>
    <t>Grand Total Rs</t>
  </si>
  <si>
    <t>Total In Words _________________________________________________________________________________</t>
  </si>
  <si>
    <t>Contractor</t>
  </si>
  <si>
    <t>Executive Engineer</t>
  </si>
  <si>
    <t>Education Works Division</t>
  </si>
  <si>
    <t>Jamshoro</t>
  </si>
</sst>
</file>

<file path=xl/styles.xml><?xml version="1.0" encoding="utf-8"?>
<styleSheet xmlns="http://schemas.openxmlformats.org/spreadsheetml/2006/main">
  <numFmts count="7">
    <numFmt numFmtId="43" formatCode="_(* #,##0.00_);_(* \(#,##0.00\);_(* &quot;-&quot;??_);_(@_)"/>
    <numFmt numFmtId="164" formatCode="_(* #,##0_);_(* \(#,##0\);_(* &quot;-&quot;??_);_(@_)"/>
    <numFmt numFmtId="165" formatCode="#,##0.000"/>
    <numFmt numFmtId="166" formatCode="0.0"/>
    <numFmt numFmtId="167" formatCode="0.000"/>
    <numFmt numFmtId="168" formatCode="#,##0.0"/>
    <numFmt numFmtId="169" formatCode="_(* #,##0.000_);_(* \(#,##0.000\);_(* &quot;-&quot;??_);_(@_)"/>
  </numFmts>
  <fonts count="17">
    <font>
      <sz val="11"/>
      <color theme="1"/>
      <name val="Calibri"/>
      <family val="2"/>
      <scheme val="minor"/>
    </font>
    <font>
      <sz val="11"/>
      <color theme="1"/>
      <name val="Arial"/>
      <family val="2"/>
    </font>
    <font>
      <b/>
      <i/>
      <u/>
      <sz val="20"/>
      <name val="Palatino Linotype"/>
      <family val="1"/>
    </font>
    <font>
      <i/>
      <sz val="20"/>
      <name val="Palatino Linotype"/>
      <family val="1"/>
    </font>
    <font>
      <b/>
      <i/>
      <sz val="10"/>
      <name val="Palatino Linotype"/>
      <family val="1"/>
    </font>
    <font>
      <i/>
      <sz val="10"/>
      <name val="Palatino Linotype"/>
      <family val="1"/>
    </font>
    <font>
      <b/>
      <i/>
      <sz val="12"/>
      <name val="Palatino Linotype"/>
      <family val="1"/>
    </font>
    <font>
      <i/>
      <sz val="12"/>
      <name val="Palatino Linotype"/>
      <family val="1"/>
    </font>
    <font>
      <b/>
      <i/>
      <sz val="11"/>
      <name val="Palatino Linotype"/>
      <family val="1"/>
    </font>
    <font>
      <i/>
      <sz val="11"/>
      <name val="Palatino Linotype"/>
      <family val="1"/>
    </font>
    <font>
      <sz val="11"/>
      <color indexed="8"/>
      <name val="Arial"/>
      <family val="2"/>
    </font>
    <font>
      <b/>
      <sz val="10"/>
      <name val="Palatino Linotype"/>
      <family val="1"/>
    </font>
    <font>
      <b/>
      <i/>
      <u/>
      <sz val="10"/>
      <name val="Palatino Linotype"/>
      <family val="1"/>
    </font>
    <font>
      <sz val="10"/>
      <name val="Arial"/>
      <family val="2"/>
    </font>
    <font>
      <i/>
      <sz val="9"/>
      <name val="Palatino Linotype"/>
      <family val="1"/>
    </font>
    <font>
      <b/>
      <sz val="9"/>
      <name val="Maiandra GD"/>
      <family val="2"/>
    </font>
    <font>
      <b/>
      <sz val="8"/>
      <name val="Maiandra GD"/>
      <family val="2"/>
    </font>
  </fonts>
  <fills count="2">
    <fill>
      <patternFill patternType="none"/>
    </fill>
    <fill>
      <patternFill patternType="gray125"/>
    </fill>
  </fills>
  <borders count="9">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
      <left/>
      <right/>
      <top/>
      <bottom style="thin">
        <color indexed="64"/>
      </bottom>
      <diagonal/>
    </border>
  </borders>
  <cellStyleXfs count="14">
    <xf numFmtId="0" fontId="0" fillId="0" borderId="0"/>
    <xf numFmtId="0" fontId="1" fillId="0" borderId="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cellStyleXfs>
  <cellXfs count="192">
    <xf numFmtId="0" fontId="0" fillId="0" borderId="0" xfId="0"/>
    <xf numFmtId="0" fontId="4" fillId="0" borderId="0" xfId="1" applyNumberFormat="1" applyFont="1" applyFill="1" applyAlignment="1">
      <alignment horizontal="center" vertical="center"/>
    </xf>
    <xf numFmtId="3" fontId="4" fillId="0" borderId="0" xfId="1" applyNumberFormat="1" applyFont="1" applyFill="1" applyAlignment="1">
      <alignment vertical="center" wrapText="1"/>
    </xf>
    <xf numFmtId="3" fontId="5" fillId="0" borderId="0" xfId="1" applyNumberFormat="1" applyFont="1" applyFill="1" applyAlignment="1">
      <alignment horizontal="left" vertical="center"/>
    </xf>
    <xf numFmtId="3" fontId="5" fillId="0" borderId="0" xfId="1" applyNumberFormat="1" applyFont="1" applyFill="1" applyBorder="1" applyAlignment="1">
      <alignment horizontal="left" vertical="center"/>
    </xf>
    <xf numFmtId="2" fontId="4" fillId="0" borderId="6" xfId="1" applyNumberFormat="1" applyFont="1" applyFill="1" applyBorder="1" applyAlignment="1">
      <alignment horizontal="right" vertical="center"/>
    </xf>
    <xf numFmtId="1" fontId="4" fillId="0" borderId="0" xfId="1" applyNumberFormat="1" applyFont="1" applyFill="1" applyBorder="1" applyAlignment="1">
      <alignment horizontal="center" vertical="center"/>
    </xf>
    <xf numFmtId="43" fontId="4" fillId="0" borderId="0" xfId="1" applyNumberFormat="1" applyFont="1" applyFill="1" applyAlignment="1">
      <alignment vertical="center"/>
    </xf>
    <xf numFmtId="3" fontId="4" fillId="0" borderId="0" xfId="1" applyNumberFormat="1" applyFont="1" applyFill="1" applyAlignment="1">
      <alignment vertical="center"/>
    </xf>
    <xf numFmtId="0" fontId="4" fillId="0" borderId="0" xfId="1" applyNumberFormat="1" applyFont="1" applyFill="1" applyAlignment="1">
      <alignment horizontal="right" vertical="center"/>
    </xf>
    <xf numFmtId="2" fontId="5" fillId="0" borderId="0" xfId="1" applyNumberFormat="1" applyFont="1" applyFill="1" applyAlignment="1">
      <alignment horizontal="left" vertical="center" wrapText="1"/>
    </xf>
    <xf numFmtId="2" fontId="5" fillId="0" borderId="0" xfId="1" applyNumberFormat="1" applyFont="1" applyFill="1" applyAlignment="1">
      <alignment horizontal="left" vertical="center"/>
    </xf>
    <xf numFmtId="4" fontId="4" fillId="0" borderId="6" xfId="1" applyNumberFormat="1" applyFont="1" applyFill="1" applyBorder="1" applyAlignment="1">
      <alignment horizontal="right" vertical="center"/>
    </xf>
    <xf numFmtId="2" fontId="5" fillId="0" borderId="0" xfId="1" applyNumberFormat="1" applyFont="1" applyFill="1" applyBorder="1" applyAlignment="1">
      <alignment horizontal="right" vertical="center"/>
    </xf>
    <xf numFmtId="49" fontId="4" fillId="0" borderId="0" xfId="1" applyNumberFormat="1" applyFont="1" applyFill="1" applyBorder="1" applyAlignment="1">
      <alignment horizontal="center" vertical="center" wrapText="1"/>
    </xf>
    <xf numFmtId="2" fontId="4" fillId="0" borderId="0" xfId="1" applyNumberFormat="1" applyFont="1" applyFill="1" applyAlignment="1">
      <alignment horizontal="center" vertical="center"/>
    </xf>
    <xf numFmtId="43" fontId="5" fillId="0" borderId="0" xfId="1" applyNumberFormat="1" applyFont="1" applyFill="1" applyAlignment="1">
      <alignment vertical="center" wrapText="1"/>
    </xf>
    <xf numFmtId="2" fontId="4" fillId="0" borderId="4" xfId="1" applyNumberFormat="1" applyFont="1" applyFill="1" applyBorder="1" applyAlignment="1">
      <alignment horizontal="right" vertical="center"/>
    </xf>
    <xf numFmtId="0" fontId="4" fillId="0" borderId="0" xfId="0" applyNumberFormat="1" applyFont="1" applyFill="1" applyAlignment="1">
      <alignment horizontal="center" vertical="center"/>
    </xf>
    <xf numFmtId="3" fontId="4" fillId="0" borderId="0" xfId="0" applyNumberFormat="1" applyFont="1" applyFill="1" applyAlignment="1">
      <alignment vertical="center" wrapText="1"/>
    </xf>
    <xf numFmtId="3" fontId="5" fillId="0" borderId="0" xfId="0" applyNumberFormat="1" applyFont="1" applyFill="1" applyAlignment="1">
      <alignment horizontal="left" vertical="center"/>
    </xf>
    <xf numFmtId="2" fontId="4" fillId="0" borderId="6" xfId="0" applyNumberFormat="1" applyFont="1" applyFill="1" applyBorder="1" applyAlignment="1">
      <alignment horizontal="right" vertical="center"/>
    </xf>
    <xf numFmtId="1" fontId="4" fillId="0" borderId="0" xfId="0" applyNumberFormat="1" applyFont="1" applyFill="1" applyBorder="1" applyAlignment="1">
      <alignment horizontal="center" vertical="center"/>
    </xf>
    <xf numFmtId="43" fontId="4" fillId="0" borderId="0" xfId="0" applyNumberFormat="1" applyFont="1" applyFill="1" applyAlignment="1">
      <alignment vertical="center"/>
    </xf>
    <xf numFmtId="3" fontId="4" fillId="0" borderId="0" xfId="0" applyNumberFormat="1" applyFont="1" applyFill="1" applyAlignment="1">
      <alignment vertical="center"/>
    </xf>
    <xf numFmtId="0" fontId="4" fillId="0" borderId="0" xfId="0" applyNumberFormat="1" applyFont="1" applyFill="1" applyAlignment="1">
      <alignment horizontal="right" vertical="center"/>
    </xf>
    <xf numFmtId="2" fontId="5" fillId="0" borderId="0" xfId="0" applyNumberFormat="1" applyFont="1" applyFill="1" applyAlignment="1">
      <alignment horizontal="left" vertical="center" wrapText="1"/>
    </xf>
    <xf numFmtId="2" fontId="5" fillId="0" borderId="0" xfId="0" applyNumberFormat="1" applyFont="1" applyFill="1" applyAlignment="1">
      <alignment horizontal="left" vertical="center"/>
    </xf>
    <xf numFmtId="2" fontId="4" fillId="0" borderId="0" xfId="0" applyNumberFormat="1" applyFont="1" applyFill="1" applyAlignment="1">
      <alignment horizontal="center" vertical="center"/>
    </xf>
    <xf numFmtId="2" fontId="5" fillId="0" borderId="0" xfId="0" applyNumberFormat="1" applyFont="1" applyFill="1" applyBorder="1" applyAlignment="1">
      <alignment horizontal="right" vertical="center"/>
    </xf>
    <xf numFmtId="2" fontId="4" fillId="0" borderId="4" xfId="0" applyNumberFormat="1" applyFont="1" applyFill="1" applyBorder="1" applyAlignment="1">
      <alignment horizontal="right" vertical="center"/>
    </xf>
    <xf numFmtId="43" fontId="5" fillId="0" borderId="0" xfId="0" applyNumberFormat="1" applyFont="1" applyFill="1" applyAlignment="1">
      <alignment horizontal="center" vertical="center"/>
    </xf>
    <xf numFmtId="2" fontId="5" fillId="0" borderId="0" xfId="3" applyNumberFormat="1" applyFont="1" applyFill="1" applyBorder="1" applyAlignment="1">
      <alignment horizontal="right" vertical="center"/>
    </xf>
    <xf numFmtId="3" fontId="12" fillId="0" borderId="0" xfId="0" applyNumberFormat="1" applyFont="1" applyFill="1" applyAlignment="1">
      <alignment vertical="center"/>
    </xf>
    <xf numFmtId="2" fontId="5" fillId="0" borderId="0" xfId="3" applyNumberFormat="1" applyFont="1" applyFill="1" applyAlignment="1">
      <alignment horizontal="right" vertical="center"/>
    </xf>
    <xf numFmtId="164" fontId="5" fillId="0" borderId="0" xfId="0" applyNumberFormat="1" applyFont="1" applyFill="1" applyAlignment="1">
      <alignment horizontal="center" vertical="center"/>
    </xf>
    <xf numFmtId="3" fontId="4" fillId="0" borderId="0" xfId="0" applyNumberFormat="1" applyFont="1" applyFill="1" applyAlignment="1">
      <alignment horizontal="left" vertical="center"/>
    </xf>
    <xf numFmtId="43" fontId="5" fillId="0" borderId="0" xfId="0" applyNumberFormat="1" applyFont="1" applyFill="1" applyAlignment="1">
      <alignment horizontal="right" vertical="center"/>
    </xf>
    <xf numFmtId="166" fontId="4" fillId="0" borderId="4" xfId="0" applyNumberFormat="1" applyFont="1" applyFill="1" applyBorder="1" applyAlignment="1">
      <alignment horizontal="right" vertical="center"/>
    </xf>
    <xf numFmtId="3" fontId="12" fillId="0" borderId="0" xfId="0" applyNumberFormat="1" applyFont="1" applyFill="1" applyAlignment="1">
      <alignment horizontal="left" vertical="center"/>
    </xf>
    <xf numFmtId="49" fontId="4" fillId="0" borderId="0" xfId="0" applyNumberFormat="1" applyFont="1" applyFill="1" applyAlignment="1">
      <alignment horizontal="center" vertical="center"/>
    </xf>
    <xf numFmtId="43" fontId="5" fillId="0" borderId="0" xfId="0" applyNumberFormat="1" applyFont="1" applyFill="1" applyAlignment="1">
      <alignment horizontal="justify" vertical="center" wrapText="1"/>
    </xf>
    <xf numFmtId="2" fontId="5" fillId="0" borderId="0" xfId="2" applyNumberFormat="1" applyFont="1" applyFill="1" applyAlignment="1">
      <alignment horizontal="right" vertical="center"/>
    </xf>
    <xf numFmtId="3" fontId="4" fillId="0" borderId="0" xfId="1" applyNumberFormat="1" applyFont="1" applyFill="1" applyAlignment="1">
      <alignment horizontal="left" vertical="center"/>
    </xf>
    <xf numFmtId="164" fontId="5" fillId="0" borderId="0" xfId="3" applyNumberFormat="1" applyFont="1" applyFill="1" applyAlignment="1">
      <alignment horizontal="center" vertical="center"/>
    </xf>
    <xf numFmtId="164" fontId="5" fillId="0" borderId="0" xfId="2" applyNumberFormat="1" applyFont="1" applyFill="1" applyAlignment="1">
      <alignment horizontal="center" vertical="center"/>
    </xf>
    <xf numFmtId="3" fontId="5" fillId="0" borderId="0" xfId="1" applyNumberFormat="1" applyFont="1" applyFill="1" applyAlignment="1">
      <alignment vertical="center"/>
    </xf>
    <xf numFmtId="3" fontId="5" fillId="0" borderId="0" xfId="1" applyNumberFormat="1" applyFont="1" applyFill="1" applyAlignment="1">
      <alignment horizontal="justify" vertical="center"/>
    </xf>
    <xf numFmtId="49" fontId="4" fillId="0" borderId="0" xfId="1" applyNumberFormat="1" applyFont="1" applyFill="1" applyAlignment="1">
      <alignment horizontal="center" vertical="center"/>
    </xf>
    <xf numFmtId="1" fontId="4" fillId="0" borderId="0" xfId="1" applyNumberFormat="1" applyFont="1" applyFill="1" applyAlignment="1">
      <alignment horizontal="right" vertical="center"/>
    </xf>
    <xf numFmtId="0" fontId="5" fillId="0" borderId="0" xfId="1" applyFont="1" applyFill="1" applyAlignment="1">
      <alignment vertical="center"/>
    </xf>
    <xf numFmtId="166" fontId="4" fillId="0" borderId="0" xfId="1" applyNumberFormat="1" applyFont="1" applyFill="1" applyAlignment="1">
      <alignment horizontal="right" vertical="center"/>
    </xf>
    <xf numFmtId="3" fontId="5" fillId="0" borderId="0" xfId="0" applyNumberFormat="1" applyFont="1" applyFill="1" applyAlignment="1">
      <alignment horizontal="right" vertical="center"/>
    </xf>
    <xf numFmtId="1" fontId="4" fillId="0" borderId="0" xfId="0" applyNumberFormat="1" applyFont="1" applyFill="1" applyAlignment="1">
      <alignment horizontal="right" vertical="center"/>
    </xf>
    <xf numFmtId="3" fontId="5" fillId="0" borderId="0" xfId="0" applyNumberFormat="1" applyFont="1" applyFill="1" applyAlignment="1">
      <alignment vertical="center"/>
    </xf>
    <xf numFmtId="3" fontId="5" fillId="0" borderId="0" xfId="0" applyNumberFormat="1" applyFont="1" applyFill="1" applyAlignment="1">
      <alignment horizontal="justify" vertical="center"/>
    </xf>
    <xf numFmtId="0" fontId="5" fillId="0" borderId="0" xfId="0" applyFont="1" applyFill="1" applyAlignment="1">
      <alignment vertical="center"/>
    </xf>
    <xf numFmtId="166" fontId="4" fillId="0" borderId="0" xfId="0" applyNumberFormat="1" applyFont="1" applyFill="1" applyAlignment="1">
      <alignment horizontal="right" vertical="center"/>
    </xf>
    <xf numFmtId="0" fontId="5" fillId="0" borderId="0" xfId="0" applyFont="1" applyFill="1" applyAlignment="1">
      <alignment vertical="center" wrapText="1"/>
    </xf>
    <xf numFmtId="1" fontId="4" fillId="0" borderId="0" xfId="0" applyNumberFormat="1" applyFont="1" applyFill="1" applyAlignment="1">
      <alignment horizontal="center" vertical="center"/>
    </xf>
    <xf numFmtId="0" fontId="5" fillId="0" borderId="0" xfId="0" applyFont="1" applyFill="1" applyAlignment="1">
      <alignment horizontal="right" vertical="center"/>
    </xf>
    <xf numFmtId="165" fontId="4" fillId="0" borderId="0" xfId="0" applyNumberFormat="1" applyFont="1" applyFill="1" applyAlignment="1">
      <alignment horizontal="center" vertical="center"/>
    </xf>
    <xf numFmtId="3" fontId="3" fillId="0" borderId="0" xfId="1" applyNumberFormat="1" applyFont="1" applyFill="1" applyAlignment="1">
      <alignment horizontal="left" vertical="center"/>
    </xf>
    <xf numFmtId="3" fontId="7" fillId="0" borderId="0" xfId="1" applyNumberFormat="1" applyFont="1" applyFill="1" applyAlignment="1">
      <alignment horizontal="left" vertical="center"/>
    </xf>
    <xf numFmtId="3" fontId="7" fillId="0" borderId="0" xfId="1" applyNumberFormat="1" applyFont="1" applyFill="1" applyBorder="1" applyAlignment="1">
      <alignment horizontal="left" vertical="center"/>
    </xf>
    <xf numFmtId="3" fontId="9" fillId="0" borderId="4" xfId="1" applyNumberFormat="1" applyFont="1" applyFill="1" applyBorder="1" applyAlignment="1">
      <alignment horizontal="center" vertical="center"/>
    </xf>
    <xf numFmtId="3" fontId="9" fillId="0" borderId="0" xfId="1" applyNumberFormat="1" applyFont="1" applyFill="1" applyBorder="1" applyAlignment="1">
      <alignment horizontal="center" vertical="center"/>
    </xf>
    <xf numFmtId="0" fontId="4" fillId="0" borderId="0" xfId="1" applyFont="1" applyFill="1" applyAlignment="1">
      <alignment vertical="center" wrapText="1"/>
    </xf>
    <xf numFmtId="0" fontId="5" fillId="0" borderId="0" xfId="1" applyFont="1" applyFill="1" applyAlignment="1">
      <alignment horizontal="left" vertical="center" wrapText="1"/>
    </xf>
    <xf numFmtId="43" fontId="5" fillId="0" borderId="0" xfId="1" applyNumberFormat="1" applyFont="1" applyFill="1" applyAlignment="1">
      <alignment horizontal="center" vertical="center"/>
    </xf>
    <xf numFmtId="1" fontId="4" fillId="0" borderId="0" xfId="1" applyNumberFormat="1" applyFont="1" applyFill="1" applyAlignment="1">
      <alignment horizontal="center" vertical="center"/>
    </xf>
    <xf numFmtId="2" fontId="11" fillId="0" borderId="0" xfId="1" applyNumberFormat="1" applyFont="1" applyFill="1" applyAlignment="1">
      <alignment horizontal="justify" vertical="center" wrapText="1"/>
    </xf>
    <xf numFmtId="3" fontId="12" fillId="0" borderId="0" xfId="1" applyNumberFormat="1" applyFont="1" applyFill="1" applyAlignment="1">
      <alignment vertical="center"/>
    </xf>
    <xf numFmtId="169" fontId="5" fillId="0" borderId="0" xfId="1" applyNumberFormat="1" applyFont="1" applyFill="1" applyAlignment="1">
      <alignment horizontal="center" vertical="center"/>
    </xf>
    <xf numFmtId="164" fontId="5" fillId="0" borderId="0" xfId="1" applyNumberFormat="1" applyFont="1" applyFill="1" applyAlignment="1">
      <alignment horizontal="center" vertical="center"/>
    </xf>
    <xf numFmtId="3" fontId="12" fillId="0" borderId="0" xfId="1" applyNumberFormat="1" applyFont="1" applyFill="1" applyAlignment="1">
      <alignment horizontal="left" vertical="center"/>
    </xf>
    <xf numFmtId="166" fontId="5" fillId="0" borderId="0" xfId="1" applyNumberFormat="1" applyFont="1" applyFill="1" applyAlignment="1">
      <alignment horizontal="right" vertical="center"/>
    </xf>
    <xf numFmtId="2" fontId="5" fillId="0" borderId="0" xfId="2" applyNumberFormat="1" applyFont="1" applyFill="1" applyBorder="1" applyAlignment="1">
      <alignment horizontal="right" vertical="center"/>
    </xf>
    <xf numFmtId="0" fontId="4" fillId="0" borderId="0" xfId="1" applyNumberFormat="1" applyFont="1" applyFill="1" applyAlignment="1">
      <alignment horizontal="center" vertical="top"/>
    </xf>
    <xf numFmtId="43" fontId="5" fillId="0" borderId="0" xfId="1" applyNumberFormat="1" applyFont="1" applyFill="1" applyAlignment="1">
      <alignment horizontal="right" vertical="center"/>
    </xf>
    <xf numFmtId="2" fontId="4" fillId="0" borderId="6" xfId="2" applyNumberFormat="1" applyFont="1" applyFill="1" applyBorder="1" applyAlignment="1">
      <alignment horizontal="right" vertical="center"/>
    </xf>
    <xf numFmtId="0" fontId="5" fillId="0" borderId="0" xfId="1" applyFont="1" applyFill="1" applyAlignment="1">
      <alignment horizontal="right" vertical="center"/>
    </xf>
    <xf numFmtId="10" fontId="14" fillId="0" borderId="0" xfId="0" applyNumberFormat="1" applyFont="1" applyFill="1" applyAlignment="1">
      <alignment horizontal="center" vertical="center"/>
    </xf>
    <xf numFmtId="43" fontId="5" fillId="0" borderId="0" xfId="1" applyNumberFormat="1" applyFont="1" applyFill="1" applyAlignment="1">
      <alignment horizontal="left" vertical="center"/>
    </xf>
    <xf numFmtId="49" fontId="4" fillId="0" borderId="0" xfId="0" applyNumberFormat="1" applyFont="1" applyFill="1" applyAlignment="1">
      <alignment horizontal="center" vertical="top"/>
    </xf>
    <xf numFmtId="0" fontId="4" fillId="0" borderId="0" xfId="0" applyNumberFormat="1" applyFont="1" applyFill="1" applyAlignment="1">
      <alignment horizontal="center" vertical="top"/>
    </xf>
    <xf numFmtId="49" fontId="4" fillId="0" borderId="0" xfId="1" applyNumberFormat="1" applyFont="1" applyFill="1" applyAlignment="1">
      <alignment horizontal="center" vertical="top"/>
    </xf>
    <xf numFmtId="167" fontId="5" fillId="0" borderId="0" xfId="0" applyNumberFormat="1" applyFont="1" applyFill="1" applyAlignment="1">
      <alignment horizontal="right" vertical="center"/>
    </xf>
    <xf numFmtId="167" fontId="5" fillId="0" borderId="0" xfId="1" applyNumberFormat="1" applyFont="1" applyFill="1" applyAlignment="1">
      <alignment horizontal="right" vertical="center"/>
    </xf>
    <xf numFmtId="164" fontId="5" fillId="0" borderId="0" xfId="1" applyNumberFormat="1" applyFont="1" applyFill="1" applyAlignment="1">
      <alignment horizontal="left" vertical="center"/>
    </xf>
    <xf numFmtId="2" fontId="5" fillId="0" borderId="0" xfId="0" applyNumberFormat="1" applyFont="1" applyFill="1" applyAlignment="1">
      <alignment horizontal="right" vertical="center"/>
    </xf>
    <xf numFmtId="2" fontId="4" fillId="0" borderId="0" xfId="0" applyNumberFormat="1" applyFont="1" applyFill="1" applyAlignment="1">
      <alignment vertical="center"/>
    </xf>
    <xf numFmtId="0" fontId="4" fillId="0" borderId="0" xfId="4" applyFont="1" applyFill="1" applyAlignment="1">
      <alignment horizontal="justify" vertical="center"/>
    </xf>
    <xf numFmtId="168" fontId="5" fillId="0" borderId="0" xfId="1" applyNumberFormat="1" applyFont="1" applyFill="1" applyAlignment="1">
      <alignment horizontal="center" vertical="center"/>
    </xf>
    <xf numFmtId="2" fontId="14" fillId="0" borderId="0" xfId="1" applyNumberFormat="1" applyFont="1" applyFill="1" applyAlignment="1">
      <alignment horizontal="center" vertical="center"/>
    </xf>
    <xf numFmtId="0" fontId="5" fillId="0" borderId="0" xfId="1" quotePrefix="1" applyFont="1" applyFill="1" applyAlignment="1">
      <alignment horizontal="left" vertical="center" wrapText="1"/>
    </xf>
    <xf numFmtId="167" fontId="5" fillId="0" borderId="0" xfId="0" applyNumberFormat="1" applyFont="1" applyFill="1" applyAlignment="1">
      <alignment horizontal="center" vertical="center"/>
    </xf>
    <xf numFmtId="167" fontId="4" fillId="0" borderId="0" xfId="1" applyNumberFormat="1" applyFont="1" applyFill="1" applyAlignment="1">
      <alignment horizontal="right" vertical="center"/>
    </xf>
    <xf numFmtId="3" fontId="5" fillId="0" borderId="0" xfId="0" quotePrefix="1" applyNumberFormat="1" applyFont="1" applyFill="1" applyAlignment="1">
      <alignment horizontal="left" vertical="center"/>
    </xf>
    <xf numFmtId="167" fontId="4" fillId="0" borderId="4" xfId="1" applyNumberFormat="1" applyFont="1" applyFill="1" applyBorder="1" applyAlignment="1">
      <alignment horizontal="right" vertical="center"/>
    </xf>
    <xf numFmtId="164" fontId="5" fillId="0" borderId="0" xfId="3" applyNumberFormat="1" applyFont="1" applyFill="1" applyAlignment="1">
      <alignment horizontal="right" vertical="center"/>
    </xf>
    <xf numFmtId="164" fontId="5" fillId="0" borderId="0" xfId="2" applyNumberFormat="1" applyFont="1" applyFill="1" applyAlignment="1">
      <alignment horizontal="right" vertical="center"/>
    </xf>
    <xf numFmtId="3" fontId="5" fillId="0" borderId="0" xfId="1" applyNumberFormat="1" applyFont="1" applyFill="1" applyAlignment="1">
      <alignment horizontal="right" vertical="center"/>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0" fontId="4" fillId="0" borderId="0" xfId="4" applyFont="1" applyFill="1" applyAlignment="1">
      <alignment horizontal="justify" vertical="top"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167" fontId="5" fillId="0" borderId="0" xfId="1" applyNumberFormat="1" applyFont="1" applyFill="1" applyAlignment="1">
      <alignment horizontal="center" vertical="center"/>
    </xf>
    <xf numFmtId="3" fontId="4" fillId="0" borderId="0" xfId="0" applyNumberFormat="1" applyFont="1" applyFill="1" applyAlignment="1">
      <alignment horizontal="justify" vertical="center"/>
    </xf>
    <xf numFmtId="0" fontId="4" fillId="0" borderId="0" xfId="4" applyFont="1" applyFill="1" applyAlignment="1">
      <alignment horizontal="justify" vertical="center" wrapText="1"/>
    </xf>
    <xf numFmtId="3"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5" fillId="0" borderId="0" xfId="1" applyNumberFormat="1" applyFont="1" applyFill="1" applyAlignment="1">
      <alignment horizontal="right" vertical="center"/>
    </xf>
    <xf numFmtId="0" fontId="4" fillId="0" borderId="0" xfId="0" applyFont="1" applyFill="1" applyAlignment="1">
      <alignment horizontal="left" vertical="center" wrapText="1"/>
    </xf>
    <xf numFmtId="2" fontId="4" fillId="0" borderId="0" xfId="1" applyNumberFormat="1" applyFont="1" applyFill="1" applyAlignment="1">
      <alignment horizontal="right" vertical="center"/>
    </xf>
    <xf numFmtId="43" fontId="4" fillId="0" borderId="0" xfId="1" applyNumberFormat="1" applyFont="1" applyFill="1" applyAlignment="1">
      <alignment horizontal="right" vertical="center"/>
    </xf>
    <xf numFmtId="3" fontId="4" fillId="0" borderId="0" xfId="1" applyNumberFormat="1" applyFont="1" applyFill="1" applyAlignment="1">
      <alignment horizontal="justify" vertical="center"/>
    </xf>
    <xf numFmtId="3" fontId="4" fillId="0" borderId="0" xfId="1" applyNumberFormat="1" applyFont="1" applyFill="1" applyAlignment="1">
      <alignment horizontal="right" vertical="center"/>
    </xf>
    <xf numFmtId="3" fontId="8" fillId="0" borderId="2" xfId="1" applyNumberFormat="1" applyFont="1" applyFill="1" applyBorder="1" applyAlignment="1">
      <alignment horizontal="center" vertical="center"/>
    </xf>
    <xf numFmtId="49" fontId="4" fillId="0" borderId="0" xfId="0" applyNumberFormat="1" applyFont="1" applyFill="1" applyAlignment="1">
      <alignment horizontal="left" vertical="center" wrapText="1"/>
    </xf>
    <xf numFmtId="0" fontId="5" fillId="0" borderId="0" xfId="0" applyFont="1" applyFill="1" applyAlignment="1">
      <alignment horizontal="left" vertical="center" wrapText="1"/>
    </xf>
    <xf numFmtId="49" fontId="13" fillId="0" borderId="0" xfId="0" applyNumberFormat="1" applyFont="1" applyFill="1" applyAlignment="1">
      <alignment horizontal="left" vertical="center"/>
    </xf>
    <xf numFmtId="49" fontId="13" fillId="0" borderId="0" xfId="0" applyNumberFormat="1" applyFont="1" applyFill="1" applyAlignment="1">
      <alignment horizontal="center" vertical="center"/>
    </xf>
    <xf numFmtId="0" fontId="13" fillId="0" borderId="0" xfId="0" applyFont="1" applyFill="1" applyAlignment="1">
      <alignment vertical="center"/>
    </xf>
    <xf numFmtId="0" fontId="13" fillId="0" borderId="0" xfId="0" applyFont="1" applyFill="1" applyAlignment="1">
      <alignment horizontal="justify" vertical="center" wrapText="1"/>
    </xf>
    <xf numFmtId="0" fontId="13" fillId="0" borderId="0" xfId="0" applyFont="1" applyFill="1" applyBorder="1" applyAlignment="1">
      <alignment horizontal="justify" vertical="center" wrapText="1"/>
    </xf>
    <xf numFmtId="0" fontId="13" fillId="0" borderId="0" xfId="0" applyFont="1" applyFill="1" applyAlignment="1">
      <alignment horizontal="center" vertical="center"/>
    </xf>
    <xf numFmtId="2"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0" fontId="4" fillId="0" borderId="0" xfId="4" applyFont="1" applyFill="1" applyAlignment="1">
      <alignment horizontal="justify" vertical="top" wrapText="1"/>
    </xf>
    <xf numFmtId="3" fontId="4" fillId="0" borderId="0" xfId="0" applyNumberFormat="1" applyFont="1" applyFill="1" applyAlignment="1">
      <alignment horizontal="justify" vertical="center"/>
    </xf>
    <xf numFmtId="0" fontId="4" fillId="0" borderId="0" xfId="1" applyFont="1" applyFill="1" applyAlignment="1">
      <alignment horizontal="left" vertical="center" wrapText="1"/>
    </xf>
    <xf numFmtId="43" fontId="4" fillId="0" borderId="0" xfId="1"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center" vertical="center"/>
    </xf>
    <xf numFmtId="0" fontId="4" fillId="0" borderId="0" xfId="0" applyFont="1" applyFill="1" applyAlignment="1">
      <alignment horizontal="left" vertical="top" wrapText="1"/>
    </xf>
    <xf numFmtId="3" fontId="4" fillId="0" borderId="0" xfId="0" applyNumberFormat="1" applyFont="1" applyFill="1" applyAlignment="1">
      <alignment horizontal="justify" vertical="top"/>
    </xf>
    <xf numFmtId="43" fontId="4" fillId="0" borderId="0" xfId="0" applyNumberFormat="1" applyFont="1" applyFill="1" applyAlignment="1">
      <alignment horizontal="justify" vertical="top"/>
    </xf>
    <xf numFmtId="0" fontId="5" fillId="0" borderId="0" xfId="0" applyFont="1" applyFill="1" applyAlignment="1">
      <alignment horizontal="left" vertical="center" wrapText="1"/>
    </xf>
    <xf numFmtId="43" fontId="4" fillId="0" borderId="0" xfId="0" applyNumberFormat="1" applyFont="1" applyFill="1" applyAlignment="1">
      <alignment horizontal="center" vertical="center"/>
    </xf>
    <xf numFmtId="3" fontId="4" fillId="0" borderId="0" xfId="1" applyNumberFormat="1" applyFont="1" applyFill="1" applyAlignment="1">
      <alignment horizontal="justify" vertical="center"/>
    </xf>
    <xf numFmtId="43" fontId="4" fillId="0" borderId="0" xfId="1" applyNumberFormat="1" applyFont="1" applyFill="1" applyAlignment="1">
      <alignment horizontal="justify" vertical="center"/>
    </xf>
    <xf numFmtId="49" fontId="4" fillId="0" borderId="0" xfId="0" applyNumberFormat="1" applyFont="1" applyFill="1" applyAlignment="1">
      <alignment horizontal="left" vertical="center" wrapText="1"/>
    </xf>
    <xf numFmtId="0" fontId="4" fillId="0" borderId="0" xfId="0" applyFont="1" applyFill="1" applyAlignment="1">
      <alignment horizontal="center" vertical="center"/>
    </xf>
    <xf numFmtId="3" fontId="2" fillId="0" borderId="0" xfId="1" applyNumberFormat="1" applyFont="1" applyFill="1" applyAlignment="1">
      <alignment horizontal="center" vertical="center"/>
    </xf>
    <xf numFmtId="43" fontId="2" fillId="0" borderId="0" xfId="1" applyNumberFormat="1" applyFont="1" applyFill="1" applyAlignment="1">
      <alignment horizontal="center" vertical="center"/>
    </xf>
    <xf numFmtId="3" fontId="6" fillId="0" borderId="1" xfId="1" applyNumberFormat="1" applyFont="1" applyFill="1" applyBorder="1" applyAlignment="1">
      <alignment horizontal="right" vertical="top"/>
    </xf>
    <xf numFmtId="3" fontId="12" fillId="0" borderId="1" xfId="1" applyNumberFormat="1" applyFont="1" applyFill="1" applyBorder="1" applyAlignment="1">
      <alignment horizontal="left" vertical="top" wrapText="1"/>
    </xf>
    <xf numFmtId="3" fontId="8" fillId="0" borderId="2" xfId="1" applyNumberFormat="1" applyFont="1" applyFill="1" applyBorder="1" applyAlignment="1">
      <alignment horizontal="center" vertical="center"/>
    </xf>
    <xf numFmtId="43" fontId="8" fillId="0" borderId="2" xfId="1" applyNumberFormat="1" applyFont="1" applyFill="1" applyBorder="1" applyAlignment="1">
      <alignment horizontal="center" vertical="center"/>
    </xf>
    <xf numFmtId="3" fontId="8" fillId="0" borderId="3" xfId="1" applyNumberFormat="1" applyFont="1" applyFill="1" applyBorder="1" applyAlignment="1">
      <alignment horizontal="center" vertical="center"/>
    </xf>
    <xf numFmtId="3" fontId="8" fillId="0" borderId="4" xfId="1" applyNumberFormat="1" applyFont="1" applyFill="1" applyBorder="1" applyAlignment="1">
      <alignment horizontal="center" vertical="center"/>
    </xf>
    <xf numFmtId="3" fontId="8" fillId="0" borderId="5" xfId="1" applyNumberFormat="1" applyFont="1" applyFill="1" applyBorder="1" applyAlignment="1">
      <alignment horizontal="center" vertical="center"/>
    </xf>
    <xf numFmtId="49" fontId="4" fillId="0" borderId="0" xfId="1" applyNumberFormat="1" applyFont="1" applyFill="1" applyAlignment="1">
      <alignment horizontal="left" vertical="center" wrapText="1"/>
    </xf>
    <xf numFmtId="0" fontId="4" fillId="0" borderId="0" xfId="4" applyFont="1" applyFill="1" applyAlignment="1">
      <alignment horizontal="justify" vertical="center" wrapText="1"/>
    </xf>
    <xf numFmtId="0" fontId="4" fillId="0" borderId="0" xfId="1" applyFont="1" applyFill="1" applyAlignment="1">
      <alignment horizontal="left" vertical="top" wrapText="1"/>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2" fontId="5" fillId="0" borderId="1" xfId="1" applyNumberFormat="1" applyFont="1" applyFill="1" applyBorder="1" applyAlignment="1">
      <alignment horizontal="center" vertical="center"/>
    </xf>
    <xf numFmtId="43" fontId="5" fillId="0" borderId="1" xfId="1" applyNumberFormat="1" applyFont="1" applyFill="1" applyBorder="1" applyAlignment="1">
      <alignment horizontal="center" vertical="center"/>
    </xf>
    <xf numFmtId="1" fontId="5" fillId="0" borderId="7" xfId="1" applyNumberFormat="1" applyFont="1" applyFill="1" applyBorder="1" applyAlignment="1">
      <alignment horizontal="center" vertical="center"/>
    </xf>
    <xf numFmtId="43" fontId="5" fillId="0" borderId="7" xfId="1" applyNumberFormat="1" applyFont="1" applyFill="1" applyBorder="1" applyAlignment="1">
      <alignment horizontal="center" vertical="center"/>
    </xf>
    <xf numFmtId="167" fontId="5" fillId="0" borderId="0" xfId="1" applyNumberFormat="1" applyFont="1" applyFill="1" applyAlignment="1">
      <alignment horizontal="center" vertical="center"/>
    </xf>
    <xf numFmtId="3" fontId="4" fillId="0" borderId="0" xfId="0" applyNumberFormat="1" applyFont="1" applyFill="1" applyAlignment="1">
      <alignment horizontal="right" vertical="center"/>
    </xf>
    <xf numFmtId="1" fontId="5" fillId="0" borderId="0" xfId="1" applyNumberFormat="1" applyFont="1" applyFill="1" applyBorder="1" applyAlignment="1">
      <alignment horizontal="center" vertical="center"/>
    </xf>
    <xf numFmtId="2" fontId="4" fillId="0" borderId="0" xfId="0" applyNumberFormat="1" applyFont="1" applyFill="1" applyAlignment="1">
      <alignment horizontal="center" vertical="center"/>
    </xf>
    <xf numFmtId="2" fontId="4" fillId="0" borderId="0" xfId="1" applyNumberFormat="1" applyFont="1" applyFill="1" applyAlignment="1">
      <alignment horizontal="center" vertical="center"/>
    </xf>
    <xf numFmtId="166" fontId="4" fillId="0" borderId="0" xfId="3" applyNumberFormat="1" applyFont="1" applyFill="1" applyAlignment="1">
      <alignment horizontal="right" vertical="center"/>
    </xf>
    <xf numFmtId="2" fontId="4" fillId="0" borderId="0" xfId="3" applyNumberFormat="1" applyFont="1" applyFill="1" applyAlignment="1">
      <alignment horizontal="right" vertical="center"/>
    </xf>
    <xf numFmtId="166" fontId="4" fillId="0" borderId="0" xfId="0" applyNumberFormat="1" applyFont="1" applyFill="1" applyAlignment="1">
      <alignment horizontal="left" vertical="center"/>
    </xf>
    <xf numFmtId="0" fontId="13" fillId="0" borderId="0" xfId="0" applyFont="1" applyFill="1" applyAlignment="1">
      <alignment horizontal="center" vertical="top" wrapText="1"/>
    </xf>
    <xf numFmtId="0" fontId="13" fillId="0" borderId="0" xfId="0" applyFont="1" applyFill="1" applyAlignment="1">
      <alignment horizontal="left" vertical="top" indent="4"/>
    </xf>
    <xf numFmtId="0" fontId="15" fillId="0" borderId="0" xfId="0" applyFont="1" applyFill="1" applyBorder="1" applyAlignment="1">
      <alignment horizontal="center" vertical="center"/>
    </xf>
    <xf numFmtId="0" fontId="13" fillId="0" borderId="0" xfId="0" applyFont="1" applyFill="1" applyAlignment="1">
      <alignment horizontal="right"/>
    </xf>
    <xf numFmtId="0" fontId="15" fillId="0" borderId="8" xfId="0" applyFont="1" applyFill="1" applyBorder="1" applyAlignment="1">
      <alignment horizontal="center" vertical="center"/>
    </xf>
    <xf numFmtId="0" fontId="16" fillId="0" borderId="0" xfId="0" applyFont="1" applyFill="1" applyAlignment="1">
      <alignment horizontal="center" vertical="center" wrapText="1"/>
    </xf>
    <xf numFmtId="0" fontId="16" fillId="0" borderId="0" xfId="0" applyFont="1" applyFill="1" applyAlignment="1">
      <alignment horizontal="left" vertical="center" wrapText="1"/>
    </xf>
  </cellXfs>
  <cellStyles count="14">
    <cellStyle name="Comma 12" xfId="3"/>
    <cellStyle name="Comma 13" xfId="5"/>
    <cellStyle name="Comma 15" xfId="6"/>
    <cellStyle name="Comma 2" xfId="2"/>
    <cellStyle name="Comma 2 2" xfId="7"/>
    <cellStyle name="Comma 4 2" xfId="8"/>
    <cellStyle name="Comma 5 2" xfId="9"/>
    <cellStyle name="Comma 6 2" xfId="10"/>
    <cellStyle name="Comma 7 2" xfId="11"/>
    <cellStyle name="Comma 8 2" xfId="12"/>
    <cellStyle name="Comma 8 3" xfId="13"/>
    <cellStyle name="Normal" xfId="0" builtinId="0"/>
    <cellStyle name="Normal 2" xfId="1"/>
    <cellStyle name="Normal_Estimate-civil"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BL430"/>
  <sheetViews>
    <sheetView tabSelected="1" zoomScaleSheetLayoutView="100" workbookViewId="0">
      <selection activeCell="B19" sqref="B19:O19"/>
    </sheetView>
  </sheetViews>
  <sheetFormatPr defaultRowHeight="15.95" customHeight="1"/>
  <cols>
    <col min="1" max="1" width="3.85546875" style="107" customWidth="1"/>
    <col min="2" max="2" width="22.140625" style="3" customWidth="1"/>
    <col min="3" max="3" width="8" style="119" customWidth="1"/>
    <col min="4" max="4" width="3.7109375" style="116" customWidth="1"/>
    <col min="5" max="5" width="2.28515625" style="102" customWidth="1"/>
    <col min="6" max="6" width="4.28515625" style="116" customWidth="1"/>
    <col min="7" max="7" width="3.42578125" style="116" customWidth="1"/>
    <col min="8" max="8" width="9.28515625" style="83" customWidth="1"/>
    <col min="9" max="9" width="2.7109375" style="3" customWidth="1"/>
    <col min="10" max="10" width="6.7109375" style="116" customWidth="1"/>
    <col min="11" max="11" width="3.140625" style="3" customWidth="1"/>
    <col min="12" max="12" width="6.7109375" style="3" customWidth="1"/>
    <col min="13" max="13" width="2.7109375" style="3" customWidth="1"/>
    <col min="14" max="14" width="9" style="119" customWidth="1"/>
    <col min="15" max="15" width="3.28515625" style="3" customWidth="1"/>
    <col min="16" max="16" width="9.42578125" style="107" customWidth="1"/>
    <col min="17" max="17" width="1.140625" style="3" hidden="1" customWidth="1"/>
    <col min="18" max="18" width="9.140625" style="3"/>
    <col min="19" max="19" width="8.140625" style="119" bestFit="1" customWidth="1"/>
    <col min="20" max="256" width="9.140625" style="3"/>
    <col min="257" max="257" width="3.85546875" style="3" customWidth="1"/>
    <col min="258" max="258" width="21.140625" style="3" customWidth="1"/>
    <col min="259" max="259" width="8.140625" style="3" customWidth="1"/>
    <col min="260" max="260" width="3.7109375" style="3" customWidth="1"/>
    <col min="261" max="261" width="1.7109375" style="3" customWidth="1"/>
    <col min="262" max="262" width="4.28515625" style="3" customWidth="1"/>
    <col min="263" max="263" width="3.140625" style="3" customWidth="1"/>
    <col min="264" max="264" width="9.28515625" style="3" customWidth="1"/>
    <col min="265" max="265" width="2.7109375" style="3" customWidth="1"/>
    <col min="266" max="266" width="6.42578125" style="3" customWidth="1"/>
    <col min="267" max="267" width="3.140625" style="3" customWidth="1"/>
    <col min="268" max="268" width="6.7109375" style="3" customWidth="1"/>
    <col min="269" max="269" width="2.7109375" style="3" customWidth="1"/>
    <col min="270" max="270" width="9.85546875" style="3" customWidth="1"/>
    <col min="271" max="271" width="3.140625" style="3" customWidth="1"/>
    <col min="272" max="272" width="10.42578125" style="3" customWidth="1"/>
    <col min="273" max="273" width="0" style="3" hidden="1" customWidth="1"/>
    <col min="274" max="512" width="9.140625" style="3"/>
    <col min="513" max="513" width="3.85546875" style="3" customWidth="1"/>
    <col min="514" max="514" width="21.140625" style="3" customWidth="1"/>
    <col min="515" max="515" width="8.140625" style="3" customWidth="1"/>
    <col min="516" max="516" width="3.7109375" style="3" customWidth="1"/>
    <col min="517" max="517" width="1.7109375" style="3" customWidth="1"/>
    <col min="518" max="518" width="4.28515625" style="3" customWidth="1"/>
    <col min="519" max="519" width="3.140625" style="3" customWidth="1"/>
    <col min="520" max="520" width="9.28515625" style="3" customWidth="1"/>
    <col min="521" max="521" width="2.7109375" style="3" customWidth="1"/>
    <col min="522" max="522" width="6.42578125" style="3" customWidth="1"/>
    <col min="523" max="523" width="3.140625" style="3" customWidth="1"/>
    <col min="524" max="524" width="6.7109375" style="3" customWidth="1"/>
    <col min="525" max="525" width="2.7109375" style="3" customWidth="1"/>
    <col min="526" max="526" width="9.85546875" style="3" customWidth="1"/>
    <col min="527" max="527" width="3.140625" style="3" customWidth="1"/>
    <col min="528" max="528" width="10.42578125" style="3" customWidth="1"/>
    <col min="529" max="529" width="0" style="3" hidden="1" customWidth="1"/>
    <col min="530" max="768" width="9.140625" style="3"/>
    <col min="769" max="769" width="3.85546875" style="3" customWidth="1"/>
    <col min="770" max="770" width="21.140625" style="3" customWidth="1"/>
    <col min="771" max="771" width="8.140625" style="3" customWidth="1"/>
    <col min="772" max="772" width="3.7109375" style="3" customWidth="1"/>
    <col min="773" max="773" width="1.7109375" style="3" customWidth="1"/>
    <col min="774" max="774" width="4.28515625" style="3" customWidth="1"/>
    <col min="775" max="775" width="3.140625" style="3" customWidth="1"/>
    <col min="776" max="776" width="9.28515625" style="3" customWidth="1"/>
    <col min="777" max="777" width="2.7109375" style="3" customWidth="1"/>
    <col min="778" max="778" width="6.42578125" style="3" customWidth="1"/>
    <col min="779" max="779" width="3.140625" style="3" customWidth="1"/>
    <col min="780" max="780" width="6.7109375" style="3" customWidth="1"/>
    <col min="781" max="781" width="2.7109375" style="3" customWidth="1"/>
    <col min="782" max="782" width="9.85546875" style="3" customWidth="1"/>
    <col min="783" max="783" width="3.140625" style="3" customWidth="1"/>
    <col min="784" max="784" width="10.42578125" style="3" customWidth="1"/>
    <col min="785" max="785" width="0" style="3" hidden="1" customWidth="1"/>
    <col min="786" max="1024" width="9.140625" style="3"/>
    <col min="1025" max="1025" width="3.85546875" style="3" customWidth="1"/>
    <col min="1026" max="1026" width="21.140625" style="3" customWidth="1"/>
    <col min="1027" max="1027" width="8.140625" style="3" customWidth="1"/>
    <col min="1028" max="1028" width="3.7109375" style="3" customWidth="1"/>
    <col min="1029" max="1029" width="1.7109375" style="3" customWidth="1"/>
    <col min="1030" max="1030" width="4.28515625" style="3" customWidth="1"/>
    <col min="1031" max="1031" width="3.140625" style="3" customWidth="1"/>
    <col min="1032" max="1032" width="9.28515625" style="3" customWidth="1"/>
    <col min="1033" max="1033" width="2.7109375" style="3" customWidth="1"/>
    <col min="1034" max="1034" width="6.42578125" style="3" customWidth="1"/>
    <col min="1035" max="1035" width="3.140625" style="3" customWidth="1"/>
    <col min="1036" max="1036" width="6.7109375" style="3" customWidth="1"/>
    <col min="1037" max="1037" width="2.7109375" style="3" customWidth="1"/>
    <col min="1038" max="1038" width="9.85546875" style="3" customWidth="1"/>
    <col min="1039" max="1039" width="3.140625" style="3" customWidth="1"/>
    <col min="1040" max="1040" width="10.42578125" style="3" customWidth="1"/>
    <col min="1041" max="1041" width="0" style="3" hidden="1" customWidth="1"/>
    <col min="1042" max="1280" width="9.140625" style="3"/>
    <col min="1281" max="1281" width="3.85546875" style="3" customWidth="1"/>
    <col min="1282" max="1282" width="21.140625" style="3" customWidth="1"/>
    <col min="1283" max="1283" width="8.140625" style="3" customWidth="1"/>
    <col min="1284" max="1284" width="3.7109375" style="3" customWidth="1"/>
    <col min="1285" max="1285" width="1.7109375" style="3" customWidth="1"/>
    <col min="1286" max="1286" width="4.28515625" style="3" customWidth="1"/>
    <col min="1287" max="1287" width="3.140625" style="3" customWidth="1"/>
    <col min="1288" max="1288" width="9.28515625" style="3" customWidth="1"/>
    <col min="1289" max="1289" width="2.7109375" style="3" customWidth="1"/>
    <col min="1290" max="1290" width="6.42578125" style="3" customWidth="1"/>
    <col min="1291" max="1291" width="3.140625" style="3" customWidth="1"/>
    <col min="1292" max="1292" width="6.7109375" style="3" customWidth="1"/>
    <col min="1293" max="1293" width="2.7109375" style="3" customWidth="1"/>
    <col min="1294" max="1294" width="9.85546875" style="3" customWidth="1"/>
    <col min="1295" max="1295" width="3.140625" style="3" customWidth="1"/>
    <col min="1296" max="1296" width="10.42578125" style="3" customWidth="1"/>
    <col min="1297" max="1297" width="0" style="3" hidden="1" customWidth="1"/>
    <col min="1298" max="1536" width="9.140625" style="3"/>
    <col min="1537" max="1537" width="3.85546875" style="3" customWidth="1"/>
    <col min="1538" max="1538" width="21.140625" style="3" customWidth="1"/>
    <col min="1539" max="1539" width="8.140625" style="3" customWidth="1"/>
    <col min="1540" max="1540" width="3.7109375" style="3" customWidth="1"/>
    <col min="1541" max="1541" width="1.7109375" style="3" customWidth="1"/>
    <col min="1542" max="1542" width="4.28515625" style="3" customWidth="1"/>
    <col min="1543" max="1543" width="3.140625" style="3" customWidth="1"/>
    <col min="1544" max="1544" width="9.28515625" style="3" customWidth="1"/>
    <col min="1545" max="1545" width="2.7109375" style="3" customWidth="1"/>
    <col min="1546" max="1546" width="6.42578125" style="3" customWidth="1"/>
    <col min="1547" max="1547" width="3.140625" style="3" customWidth="1"/>
    <col min="1548" max="1548" width="6.7109375" style="3" customWidth="1"/>
    <col min="1549" max="1549" width="2.7109375" style="3" customWidth="1"/>
    <col min="1550" max="1550" width="9.85546875" style="3" customWidth="1"/>
    <col min="1551" max="1551" width="3.140625" style="3" customWidth="1"/>
    <col min="1552" max="1552" width="10.42578125" style="3" customWidth="1"/>
    <col min="1553" max="1553" width="0" style="3" hidden="1" customWidth="1"/>
    <col min="1554" max="1792" width="9.140625" style="3"/>
    <col min="1793" max="1793" width="3.85546875" style="3" customWidth="1"/>
    <col min="1794" max="1794" width="21.140625" style="3" customWidth="1"/>
    <col min="1795" max="1795" width="8.140625" style="3" customWidth="1"/>
    <col min="1796" max="1796" width="3.7109375" style="3" customWidth="1"/>
    <col min="1797" max="1797" width="1.7109375" style="3" customWidth="1"/>
    <col min="1798" max="1798" width="4.28515625" style="3" customWidth="1"/>
    <col min="1799" max="1799" width="3.140625" style="3" customWidth="1"/>
    <col min="1800" max="1800" width="9.28515625" style="3" customWidth="1"/>
    <col min="1801" max="1801" width="2.7109375" style="3" customWidth="1"/>
    <col min="1802" max="1802" width="6.42578125" style="3" customWidth="1"/>
    <col min="1803" max="1803" width="3.140625" style="3" customWidth="1"/>
    <col min="1804" max="1804" width="6.7109375" style="3" customWidth="1"/>
    <col min="1805" max="1805" width="2.7109375" style="3" customWidth="1"/>
    <col min="1806" max="1806" width="9.85546875" style="3" customWidth="1"/>
    <col min="1807" max="1807" width="3.140625" style="3" customWidth="1"/>
    <col min="1808" max="1808" width="10.42578125" style="3" customWidth="1"/>
    <col min="1809" max="1809" width="0" style="3" hidden="1" customWidth="1"/>
    <col min="1810" max="2048" width="9.140625" style="3"/>
    <col min="2049" max="2049" width="3.85546875" style="3" customWidth="1"/>
    <col min="2050" max="2050" width="21.140625" style="3" customWidth="1"/>
    <col min="2051" max="2051" width="8.140625" style="3" customWidth="1"/>
    <col min="2052" max="2052" width="3.7109375" style="3" customWidth="1"/>
    <col min="2053" max="2053" width="1.7109375" style="3" customWidth="1"/>
    <col min="2054" max="2054" width="4.28515625" style="3" customWidth="1"/>
    <col min="2055" max="2055" width="3.140625" style="3" customWidth="1"/>
    <col min="2056" max="2056" width="9.28515625" style="3" customWidth="1"/>
    <col min="2057" max="2057" width="2.7109375" style="3" customWidth="1"/>
    <col min="2058" max="2058" width="6.42578125" style="3" customWidth="1"/>
    <col min="2059" max="2059" width="3.140625" style="3" customWidth="1"/>
    <col min="2060" max="2060" width="6.7109375" style="3" customWidth="1"/>
    <col min="2061" max="2061" width="2.7109375" style="3" customWidth="1"/>
    <col min="2062" max="2062" width="9.85546875" style="3" customWidth="1"/>
    <col min="2063" max="2063" width="3.140625" style="3" customWidth="1"/>
    <col min="2064" max="2064" width="10.42578125" style="3" customWidth="1"/>
    <col min="2065" max="2065" width="0" style="3" hidden="1" customWidth="1"/>
    <col min="2066" max="2304" width="9.140625" style="3"/>
    <col min="2305" max="2305" width="3.85546875" style="3" customWidth="1"/>
    <col min="2306" max="2306" width="21.140625" style="3" customWidth="1"/>
    <col min="2307" max="2307" width="8.140625" style="3" customWidth="1"/>
    <col min="2308" max="2308" width="3.7109375" style="3" customWidth="1"/>
    <col min="2309" max="2309" width="1.7109375" style="3" customWidth="1"/>
    <col min="2310" max="2310" width="4.28515625" style="3" customWidth="1"/>
    <col min="2311" max="2311" width="3.140625" style="3" customWidth="1"/>
    <col min="2312" max="2312" width="9.28515625" style="3" customWidth="1"/>
    <col min="2313" max="2313" width="2.7109375" style="3" customWidth="1"/>
    <col min="2314" max="2314" width="6.42578125" style="3" customWidth="1"/>
    <col min="2315" max="2315" width="3.140625" style="3" customWidth="1"/>
    <col min="2316" max="2316" width="6.7109375" style="3" customWidth="1"/>
    <col min="2317" max="2317" width="2.7109375" style="3" customWidth="1"/>
    <col min="2318" max="2318" width="9.85546875" style="3" customWidth="1"/>
    <col min="2319" max="2319" width="3.140625" style="3" customWidth="1"/>
    <col min="2320" max="2320" width="10.42578125" style="3" customWidth="1"/>
    <col min="2321" max="2321" width="0" style="3" hidden="1" customWidth="1"/>
    <col min="2322" max="2560" width="9.140625" style="3"/>
    <col min="2561" max="2561" width="3.85546875" style="3" customWidth="1"/>
    <col min="2562" max="2562" width="21.140625" style="3" customWidth="1"/>
    <col min="2563" max="2563" width="8.140625" style="3" customWidth="1"/>
    <col min="2564" max="2564" width="3.7109375" style="3" customWidth="1"/>
    <col min="2565" max="2565" width="1.7109375" style="3" customWidth="1"/>
    <col min="2566" max="2566" width="4.28515625" style="3" customWidth="1"/>
    <col min="2567" max="2567" width="3.140625" style="3" customWidth="1"/>
    <col min="2568" max="2568" width="9.28515625" style="3" customWidth="1"/>
    <col min="2569" max="2569" width="2.7109375" style="3" customWidth="1"/>
    <col min="2570" max="2570" width="6.42578125" style="3" customWidth="1"/>
    <col min="2571" max="2571" width="3.140625" style="3" customWidth="1"/>
    <col min="2572" max="2572" width="6.7109375" style="3" customWidth="1"/>
    <col min="2573" max="2573" width="2.7109375" style="3" customWidth="1"/>
    <col min="2574" max="2574" width="9.85546875" style="3" customWidth="1"/>
    <col min="2575" max="2575" width="3.140625" style="3" customWidth="1"/>
    <col min="2576" max="2576" width="10.42578125" style="3" customWidth="1"/>
    <col min="2577" max="2577" width="0" style="3" hidden="1" customWidth="1"/>
    <col min="2578" max="2816" width="9.140625" style="3"/>
    <col min="2817" max="2817" width="3.85546875" style="3" customWidth="1"/>
    <col min="2818" max="2818" width="21.140625" style="3" customWidth="1"/>
    <col min="2819" max="2819" width="8.140625" style="3" customWidth="1"/>
    <col min="2820" max="2820" width="3.7109375" style="3" customWidth="1"/>
    <col min="2821" max="2821" width="1.7109375" style="3" customWidth="1"/>
    <col min="2822" max="2822" width="4.28515625" style="3" customWidth="1"/>
    <col min="2823" max="2823" width="3.140625" style="3" customWidth="1"/>
    <col min="2824" max="2824" width="9.28515625" style="3" customWidth="1"/>
    <col min="2825" max="2825" width="2.7109375" style="3" customWidth="1"/>
    <col min="2826" max="2826" width="6.42578125" style="3" customWidth="1"/>
    <col min="2827" max="2827" width="3.140625" style="3" customWidth="1"/>
    <col min="2828" max="2828" width="6.7109375" style="3" customWidth="1"/>
    <col min="2829" max="2829" width="2.7109375" style="3" customWidth="1"/>
    <col min="2830" max="2830" width="9.85546875" style="3" customWidth="1"/>
    <col min="2831" max="2831" width="3.140625" style="3" customWidth="1"/>
    <col min="2832" max="2832" width="10.42578125" style="3" customWidth="1"/>
    <col min="2833" max="2833" width="0" style="3" hidden="1" customWidth="1"/>
    <col min="2834" max="3072" width="9.140625" style="3"/>
    <col min="3073" max="3073" width="3.85546875" style="3" customWidth="1"/>
    <col min="3074" max="3074" width="21.140625" style="3" customWidth="1"/>
    <col min="3075" max="3075" width="8.140625" style="3" customWidth="1"/>
    <col min="3076" max="3076" width="3.7109375" style="3" customWidth="1"/>
    <col min="3077" max="3077" width="1.7109375" style="3" customWidth="1"/>
    <col min="3078" max="3078" width="4.28515625" style="3" customWidth="1"/>
    <col min="3079" max="3079" width="3.140625" style="3" customWidth="1"/>
    <col min="3080" max="3080" width="9.28515625" style="3" customWidth="1"/>
    <col min="3081" max="3081" width="2.7109375" style="3" customWidth="1"/>
    <col min="3082" max="3082" width="6.42578125" style="3" customWidth="1"/>
    <col min="3083" max="3083" width="3.140625" style="3" customWidth="1"/>
    <col min="3084" max="3084" width="6.7109375" style="3" customWidth="1"/>
    <col min="3085" max="3085" width="2.7109375" style="3" customWidth="1"/>
    <col min="3086" max="3086" width="9.85546875" style="3" customWidth="1"/>
    <col min="3087" max="3087" width="3.140625" style="3" customWidth="1"/>
    <col min="3088" max="3088" width="10.42578125" style="3" customWidth="1"/>
    <col min="3089" max="3089" width="0" style="3" hidden="1" customWidth="1"/>
    <col min="3090" max="3328" width="9.140625" style="3"/>
    <col min="3329" max="3329" width="3.85546875" style="3" customWidth="1"/>
    <col min="3330" max="3330" width="21.140625" style="3" customWidth="1"/>
    <col min="3331" max="3331" width="8.140625" style="3" customWidth="1"/>
    <col min="3332" max="3332" width="3.7109375" style="3" customWidth="1"/>
    <col min="3333" max="3333" width="1.7109375" style="3" customWidth="1"/>
    <col min="3334" max="3334" width="4.28515625" style="3" customWidth="1"/>
    <col min="3335" max="3335" width="3.140625" style="3" customWidth="1"/>
    <col min="3336" max="3336" width="9.28515625" style="3" customWidth="1"/>
    <col min="3337" max="3337" width="2.7109375" style="3" customWidth="1"/>
    <col min="3338" max="3338" width="6.42578125" style="3" customWidth="1"/>
    <col min="3339" max="3339" width="3.140625" style="3" customWidth="1"/>
    <col min="3340" max="3340" width="6.7109375" style="3" customWidth="1"/>
    <col min="3341" max="3341" width="2.7109375" style="3" customWidth="1"/>
    <col min="3342" max="3342" width="9.85546875" style="3" customWidth="1"/>
    <col min="3343" max="3343" width="3.140625" style="3" customWidth="1"/>
    <col min="3344" max="3344" width="10.42578125" style="3" customWidth="1"/>
    <col min="3345" max="3345" width="0" style="3" hidden="1" customWidth="1"/>
    <col min="3346" max="3584" width="9.140625" style="3"/>
    <col min="3585" max="3585" width="3.85546875" style="3" customWidth="1"/>
    <col min="3586" max="3586" width="21.140625" style="3" customWidth="1"/>
    <col min="3587" max="3587" width="8.140625" style="3" customWidth="1"/>
    <col min="3588" max="3588" width="3.7109375" style="3" customWidth="1"/>
    <col min="3589" max="3589" width="1.7109375" style="3" customWidth="1"/>
    <col min="3590" max="3590" width="4.28515625" style="3" customWidth="1"/>
    <col min="3591" max="3591" width="3.140625" style="3" customWidth="1"/>
    <col min="3592" max="3592" width="9.28515625" style="3" customWidth="1"/>
    <col min="3593" max="3593" width="2.7109375" style="3" customWidth="1"/>
    <col min="3594" max="3594" width="6.42578125" style="3" customWidth="1"/>
    <col min="3595" max="3595" width="3.140625" style="3" customWidth="1"/>
    <col min="3596" max="3596" width="6.7109375" style="3" customWidth="1"/>
    <col min="3597" max="3597" width="2.7109375" style="3" customWidth="1"/>
    <col min="3598" max="3598" width="9.85546875" style="3" customWidth="1"/>
    <col min="3599" max="3599" width="3.140625" style="3" customWidth="1"/>
    <col min="3600" max="3600" width="10.42578125" style="3" customWidth="1"/>
    <col min="3601" max="3601" width="0" style="3" hidden="1" customWidth="1"/>
    <col min="3602" max="3840" width="9.140625" style="3"/>
    <col min="3841" max="3841" width="3.85546875" style="3" customWidth="1"/>
    <col min="3842" max="3842" width="21.140625" style="3" customWidth="1"/>
    <col min="3843" max="3843" width="8.140625" style="3" customWidth="1"/>
    <col min="3844" max="3844" width="3.7109375" style="3" customWidth="1"/>
    <col min="3845" max="3845" width="1.7109375" style="3" customWidth="1"/>
    <col min="3846" max="3846" width="4.28515625" style="3" customWidth="1"/>
    <col min="3847" max="3847" width="3.140625" style="3" customWidth="1"/>
    <col min="3848" max="3848" width="9.28515625" style="3" customWidth="1"/>
    <col min="3849" max="3849" width="2.7109375" style="3" customWidth="1"/>
    <col min="3850" max="3850" width="6.42578125" style="3" customWidth="1"/>
    <col min="3851" max="3851" width="3.140625" style="3" customWidth="1"/>
    <col min="3852" max="3852" width="6.7109375" style="3" customWidth="1"/>
    <col min="3853" max="3853" width="2.7109375" style="3" customWidth="1"/>
    <col min="3854" max="3854" width="9.85546875" style="3" customWidth="1"/>
    <col min="3855" max="3855" width="3.140625" style="3" customWidth="1"/>
    <col min="3856" max="3856" width="10.42578125" style="3" customWidth="1"/>
    <col min="3857" max="3857" width="0" style="3" hidden="1" customWidth="1"/>
    <col min="3858" max="4096" width="9.140625" style="3"/>
    <col min="4097" max="4097" width="3.85546875" style="3" customWidth="1"/>
    <col min="4098" max="4098" width="21.140625" style="3" customWidth="1"/>
    <col min="4099" max="4099" width="8.140625" style="3" customWidth="1"/>
    <col min="4100" max="4100" width="3.7109375" style="3" customWidth="1"/>
    <col min="4101" max="4101" width="1.7109375" style="3" customWidth="1"/>
    <col min="4102" max="4102" width="4.28515625" style="3" customWidth="1"/>
    <col min="4103" max="4103" width="3.140625" style="3" customWidth="1"/>
    <col min="4104" max="4104" width="9.28515625" style="3" customWidth="1"/>
    <col min="4105" max="4105" width="2.7109375" style="3" customWidth="1"/>
    <col min="4106" max="4106" width="6.42578125" style="3" customWidth="1"/>
    <col min="4107" max="4107" width="3.140625" style="3" customWidth="1"/>
    <col min="4108" max="4108" width="6.7109375" style="3" customWidth="1"/>
    <col min="4109" max="4109" width="2.7109375" style="3" customWidth="1"/>
    <col min="4110" max="4110" width="9.85546875" style="3" customWidth="1"/>
    <col min="4111" max="4111" width="3.140625" style="3" customWidth="1"/>
    <col min="4112" max="4112" width="10.42578125" style="3" customWidth="1"/>
    <col min="4113" max="4113" width="0" style="3" hidden="1" customWidth="1"/>
    <col min="4114" max="4352" width="9.140625" style="3"/>
    <col min="4353" max="4353" width="3.85546875" style="3" customWidth="1"/>
    <col min="4354" max="4354" width="21.140625" style="3" customWidth="1"/>
    <col min="4355" max="4355" width="8.140625" style="3" customWidth="1"/>
    <col min="4356" max="4356" width="3.7109375" style="3" customWidth="1"/>
    <col min="4357" max="4357" width="1.7109375" style="3" customWidth="1"/>
    <col min="4358" max="4358" width="4.28515625" style="3" customWidth="1"/>
    <col min="4359" max="4359" width="3.140625" style="3" customWidth="1"/>
    <col min="4360" max="4360" width="9.28515625" style="3" customWidth="1"/>
    <col min="4361" max="4361" width="2.7109375" style="3" customWidth="1"/>
    <col min="4362" max="4362" width="6.42578125" style="3" customWidth="1"/>
    <col min="4363" max="4363" width="3.140625" style="3" customWidth="1"/>
    <col min="4364" max="4364" width="6.7109375" style="3" customWidth="1"/>
    <col min="4365" max="4365" width="2.7109375" style="3" customWidth="1"/>
    <col min="4366" max="4366" width="9.85546875" style="3" customWidth="1"/>
    <col min="4367" max="4367" width="3.140625" style="3" customWidth="1"/>
    <col min="4368" max="4368" width="10.42578125" style="3" customWidth="1"/>
    <col min="4369" max="4369" width="0" style="3" hidden="1" customWidth="1"/>
    <col min="4370" max="4608" width="9.140625" style="3"/>
    <col min="4609" max="4609" width="3.85546875" style="3" customWidth="1"/>
    <col min="4610" max="4610" width="21.140625" style="3" customWidth="1"/>
    <col min="4611" max="4611" width="8.140625" style="3" customWidth="1"/>
    <col min="4612" max="4612" width="3.7109375" style="3" customWidth="1"/>
    <col min="4613" max="4613" width="1.7109375" style="3" customWidth="1"/>
    <col min="4614" max="4614" width="4.28515625" style="3" customWidth="1"/>
    <col min="4615" max="4615" width="3.140625" style="3" customWidth="1"/>
    <col min="4616" max="4616" width="9.28515625" style="3" customWidth="1"/>
    <col min="4617" max="4617" width="2.7109375" style="3" customWidth="1"/>
    <col min="4618" max="4618" width="6.42578125" style="3" customWidth="1"/>
    <col min="4619" max="4619" width="3.140625" style="3" customWidth="1"/>
    <col min="4620" max="4620" width="6.7109375" style="3" customWidth="1"/>
    <col min="4621" max="4621" width="2.7109375" style="3" customWidth="1"/>
    <col min="4622" max="4622" width="9.85546875" style="3" customWidth="1"/>
    <col min="4623" max="4623" width="3.140625" style="3" customWidth="1"/>
    <col min="4624" max="4624" width="10.42578125" style="3" customWidth="1"/>
    <col min="4625" max="4625" width="0" style="3" hidden="1" customWidth="1"/>
    <col min="4626" max="4864" width="9.140625" style="3"/>
    <col min="4865" max="4865" width="3.85546875" style="3" customWidth="1"/>
    <col min="4866" max="4866" width="21.140625" style="3" customWidth="1"/>
    <col min="4867" max="4867" width="8.140625" style="3" customWidth="1"/>
    <col min="4868" max="4868" width="3.7109375" style="3" customWidth="1"/>
    <col min="4869" max="4869" width="1.7109375" style="3" customWidth="1"/>
    <col min="4870" max="4870" width="4.28515625" style="3" customWidth="1"/>
    <col min="4871" max="4871" width="3.140625" style="3" customWidth="1"/>
    <col min="4872" max="4872" width="9.28515625" style="3" customWidth="1"/>
    <col min="4873" max="4873" width="2.7109375" style="3" customWidth="1"/>
    <col min="4874" max="4874" width="6.42578125" style="3" customWidth="1"/>
    <col min="4875" max="4875" width="3.140625" style="3" customWidth="1"/>
    <col min="4876" max="4876" width="6.7109375" style="3" customWidth="1"/>
    <col min="4877" max="4877" width="2.7109375" style="3" customWidth="1"/>
    <col min="4878" max="4878" width="9.85546875" style="3" customWidth="1"/>
    <col min="4879" max="4879" width="3.140625" style="3" customWidth="1"/>
    <col min="4880" max="4880" width="10.42578125" style="3" customWidth="1"/>
    <col min="4881" max="4881" width="0" style="3" hidden="1" customWidth="1"/>
    <col min="4882" max="5120" width="9.140625" style="3"/>
    <col min="5121" max="5121" width="3.85546875" style="3" customWidth="1"/>
    <col min="5122" max="5122" width="21.140625" style="3" customWidth="1"/>
    <col min="5123" max="5123" width="8.140625" style="3" customWidth="1"/>
    <col min="5124" max="5124" width="3.7109375" style="3" customWidth="1"/>
    <col min="5125" max="5125" width="1.7109375" style="3" customWidth="1"/>
    <col min="5126" max="5126" width="4.28515625" style="3" customWidth="1"/>
    <col min="5127" max="5127" width="3.140625" style="3" customWidth="1"/>
    <col min="5128" max="5128" width="9.28515625" style="3" customWidth="1"/>
    <col min="5129" max="5129" width="2.7109375" style="3" customWidth="1"/>
    <col min="5130" max="5130" width="6.42578125" style="3" customWidth="1"/>
    <col min="5131" max="5131" width="3.140625" style="3" customWidth="1"/>
    <col min="5132" max="5132" width="6.7109375" style="3" customWidth="1"/>
    <col min="5133" max="5133" width="2.7109375" style="3" customWidth="1"/>
    <col min="5134" max="5134" width="9.85546875" style="3" customWidth="1"/>
    <col min="5135" max="5135" width="3.140625" style="3" customWidth="1"/>
    <col min="5136" max="5136" width="10.42578125" style="3" customWidth="1"/>
    <col min="5137" max="5137" width="0" style="3" hidden="1" customWidth="1"/>
    <col min="5138" max="5376" width="9.140625" style="3"/>
    <col min="5377" max="5377" width="3.85546875" style="3" customWidth="1"/>
    <col min="5378" max="5378" width="21.140625" style="3" customWidth="1"/>
    <col min="5379" max="5379" width="8.140625" style="3" customWidth="1"/>
    <col min="5380" max="5380" width="3.7109375" style="3" customWidth="1"/>
    <col min="5381" max="5381" width="1.7109375" style="3" customWidth="1"/>
    <col min="5382" max="5382" width="4.28515625" style="3" customWidth="1"/>
    <col min="5383" max="5383" width="3.140625" style="3" customWidth="1"/>
    <col min="5384" max="5384" width="9.28515625" style="3" customWidth="1"/>
    <col min="5385" max="5385" width="2.7109375" style="3" customWidth="1"/>
    <col min="5386" max="5386" width="6.42578125" style="3" customWidth="1"/>
    <col min="5387" max="5387" width="3.140625" style="3" customWidth="1"/>
    <col min="5388" max="5388" width="6.7109375" style="3" customWidth="1"/>
    <col min="5389" max="5389" width="2.7109375" style="3" customWidth="1"/>
    <col min="5390" max="5390" width="9.85546875" style="3" customWidth="1"/>
    <col min="5391" max="5391" width="3.140625" style="3" customWidth="1"/>
    <col min="5392" max="5392" width="10.42578125" style="3" customWidth="1"/>
    <col min="5393" max="5393" width="0" style="3" hidden="1" customWidth="1"/>
    <col min="5394" max="5632" width="9.140625" style="3"/>
    <col min="5633" max="5633" width="3.85546875" style="3" customWidth="1"/>
    <col min="5634" max="5634" width="21.140625" style="3" customWidth="1"/>
    <col min="5635" max="5635" width="8.140625" style="3" customWidth="1"/>
    <col min="5636" max="5636" width="3.7109375" style="3" customWidth="1"/>
    <col min="5637" max="5637" width="1.7109375" style="3" customWidth="1"/>
    <col min="5638" max="5638" width="4.28515625" style="3" customWidth="1"/>
    <col min="5639" max="5639" width="3.140625" style="3" customWidth="1"/>
    <col min="5640" max="5640" width="9.28515625" style="3" customWidth="1"/>
    <col min="5641" max="5641" width="2.7109375" style="3" customWidth="1"/>
    <col min="5642" max="5642" width="6.42578125" style="3" customWidth="1"/>
    <col min="5643" max="5643" width="3.140625" style="3" customWidth="1"/>
    <col min="5644" max="5644" width="6.7109375" style="3" customWidth="1"/>
    <col min="5645" max="5645" width="2.7109375" style="3" customWidth="1"/>
    <col min="5646" max="5646" width="9.85546875" style="3" customWidth="1"/>
    <col min="5647" max="5647" width="3.140625" style="3" customWidth="1"/>
    <col min="5648" max="5648" width="10.42578125" style="3" customWidth="1"/>
    <col min="5649" max="5649" width="0" style="3" hidden="1" customWidth="1"/>
    <col min="5650" max="5888" width="9.140625" style="3"/>
    <col min="5889" max="5889" width="3.85546875" style="3" customWidth="1"/>
    <col min="5890" max="5890" width="21.140625" style="3" customWidth="1"/>
    <col min="5891" max="5891" width="8.140625" style="3" customWidth="1"/>
    <col min="5892" max="5892" width="3.7109375" style="3" customWidth="1"/>
    <col min="5893" max="5893" width="1.7109375" style="3" customWidth="1"/>
    <col min="5894" max="5894" width="4.28515625" style="3" customWidth="1"/>
    <col min="5895" max="5895" width="3.140625" style="3" customWidth="1"/>
    <col min="5896" max="5896" width="9.28515625" style="3" customWidth="1"/>
    <col min="5897" max="5897" width="2.7109375" style="3" customWidth="1"/>
    <col min="5898" max="5898" width="6.42578125" style="3" customWidth="1"/>
    <col min="5899" max="5899" width="3.140625" style="3" customWidth="1"/>
    <col min="5900" max="5900" width="6.7109375" style="3" customWidth="1"/>
    <col min="5901" max="5901" width="2.7109375" style="3" customWidth="1"/>
    <col min="5902" max="5902" width="9.85546875" style="3" customWidth="1"/>
    <col min="5903" max="5903" width="3.140625" style="3" customWidth="1"/>
    <col min="5904" max="5904" width="10.42578125" style="3" customWidth="1"/>
    <col min="5905" max="5905" width="0" style="3" hidden="1" customWidth="1"/>
    <col min="5906" max="6144" width="9.140625" style="3"/>
    <col min="6145" max="6145" width="3.85546875" style="3" customWidth="1"/>
    <col min="6146" max="6146" width="21.140625" style="3" customWidth="1"/>
    <col min="6147" max="6147" width="8.140625" style="3" customWidth="1"/>
    <col min="6148" max="6148" width="3.7109375" style="3" customWidth="1"/>
    <col min="6149" max="6149" width="1.7109375" style="3" customWidth="1"/>
    <col min="6150" max="6150" width="4.28515625" style="3" customWidth="1"/>
    <col min="6151" max="6151" width="3.140625" style="3" customWidth="1"/>
    <col min="6152" max="6152" width="9.28515625" style="3" customWidth="1"/>
    <col min="6153" max="6153" width="2.7109375" style="3" customWidth="1"/>
    <col min="6154" max="6154" width="6.42578125" style="3" customWidth="1"/>
    <col min="6155" max="6155" width="3.140625" style="3" customWidth="1"/>
    <col min="6156" max="6156" width="6.7109375" style="3" customWidth="1"/>
    <col min="6157" max="6157" width="2.7109375" style="3" customWidth="1"/>
    <col min="6158" max="6158" width="9.85546875" style="3" customWidth="1"/>
    <col min="6159" max="6159" width="3.140625" style="3" customWidth="1"/>
    <col min="6160" max="6160" width="10.42578125" style="3" customWidth="1"/>
    <col min="6161" max="6161" width="0" style="3" hidden="1" customWidth="1"/>
    <col min="6162" max="6400" width="9.140625" style="3"/>
    <col min="6401" max="6401" width="3.85546875" style="3" customWidth="1"/>
    <col min="6402" max="6402" width="21.140625" style="3" customWidth="1"/>
    <col min="6403" max="6403" width="8.140625" style="3" customWidth="1"/>
    <col min="6404" max="6404" width="3.7109375" style="3" customWidth="1"/>
    <col min="6405" max="6405" width="1.7109375" style="3" customWidth="1"/>
    <col min="6406" max="6406" width="4.28515625" style="3" customWidth="1"/>
    <col min="6407" max="6407" width="3.140625" style="3" customWidth="1"/>
    <col min="6408" max="6408" width="9.28515625" style="3" customWidth="1"/>
    <col min="6409" max="6409" width="2.7109375" style="3" customWidth="1"/>
    <col min="6410" max="6410" width="6.42578125" style="3" customWidth="1"/>
    <col min="6411" max="6411" width="3.140625" style="3" customWidth="1"/>
    <col min="6412" max="6412" width="6.7109375" style="3" customWidth="1"/>
    <col min="6413" max="6413" width="2.7109375" style="3" customWidth="1"/>
    <col min="6414" max="6414" width="9.85546875" style="3" customWidth="1"/>
    <col min="6415" max="6415" width="3.140625" style="3" customWidth="1"/>
    <col min="6416" max="6416" width="10.42578125" style="3" customWidth="1"/>
    <col min="6417" max="6417" width="0" style="3" hidden="1" customWidth="1"/>
    <col min="6418" max="6656" width="9.140625" style="3"/>
    <col min="6657" max="6657" width="3.85546875" style="3" customWidth="1"/>
    <col min="6658" max="6658" width="21.140625" style="3" customWidth="1"/>
    <col min="6659" max="6659" width="8.140625" style="3" customWidth="1"/>
    <col min="6660" max="6660" width="3.7109375" style="3" customWidth="1"/>
    <col min="6661" max="6661" width="1.7109375" style="3" customWidth="1"/>
    <col min="6662" max="6662" width="4.28515625" style="3" customWidth="1"/>
    <col min="6663" max="6663" width="3.140625" style="3" customWidth="1"/>
    <col min="6664" max="6664" width="9.28515625" style="3" customWidth="1"/>
    <col min="6665" max="6665" width="2.7109375" style="3" customWidth="1"/>
    <col min="6666" max="6666" width="6.42578125" style="3" customWidth="1"/>
    <col min="6667" max="6667" width="3.140625" style="3" customWidth="1"/>
    <col min="6668" max="6668" width="6.7109375" style="3" customWidth="1"/>
    <col min="6669" max="6669" width="2.7109375" style="3" customWidth="1"/>
    <col min="6670" max="6670" width="9.85546875" style="3" customWidth="1"/>
    <col min="6671" max="6671" width="3.140625" style="3" customWidth="1"/>
    <col min="6672" max="6672" width="10.42578125" style="3" customWidth="1"/>
    <col min="6673" max="6673" width="0" style="3" hidden="1" customWidth="1"/>
    <col min="6674" max="6912" width="9.140625" style="3"/>
    <col min="6913" max="6913" width="3.85546875" style="3" customWidth="1"/>
    <col min="6914" max="6914" width="21.140625" style="3" customWidth="1"/>
    <col min="6915" max="6915" width="8.140625" style="3" customWidth="1"/>
    <col min="6916" max="6916" width="3.7109375" style="3" customWidth="1"/>
    <col min="6917" max="6917" width="1.7109375" style="3" customWidth="1"/>
    <col min="6918" max="6918" width="4.28515625" style="3" customWidth="1"/>
    <col min="6919" max="6919" width="3.140625" style="3" customWidth="1"/>
    <col min="6920" max="6920" width="9.28515625" style="3" customWidth="1"/>
    <col min="6921" max="6921" width="2.7109375" style="3" customWidth="1"/>
    <col min="6922" max="6922" width="6.42578125" style="3" customWidth="1"/>
    <col min="6923" max="6923" width="3.140625" style="3" customWidth="1"/>
    <col min="6924" max="6924" width="6.7109375" style="3" customWidth="1"/>
    <col min="6925" max="6925" width="2.7109375" style="3" customWidth="1"/>
    <col min="6926" max="6926" width="9.85546875" style="3" customWidth="1"/>
    <col min="6927" max="6927" width="3.140625" style="3" customWidth="1"/>
    <col min="6928" max="6928" width="10.42578125" style="3" customWidth="1"/>
    <col min="6929" max="6929" width="0" style="3" hidden="1" customWidth="1"/>
    <col min="6930" max="7168" width="9.140625" style="3"/>
    <col min="7169" max="7169" width="3.85546875" style="3" customWidth="1"/>
    <col min="7170" max="7170" width="21.140625" style="3" customWidth="1"/>
    <col min="7171" max="7171" width="8.140625" style="3" customWidth="1"/>
    <col min="7172" max="7172" width="3.7109375" style="3" customWidth="1"/>
    <col min="7173" max="7173" width="1.7109375" style="3" customWidth="1"/>
    <col min="7174" max="7174" width="4.28515625" style="3" customWidth="1"/>
    <col min="7175" max="7175" width="3.140625" style="3" customWidth="1"/>
    <col min="7176" max="7176" width="9.28515625" style="3" customWidth="1"/>
    <col min="7177" max="7177" width="2.7109375" style="3" customWidth="1"/>
    <col min="7178" max="7178" width="6.42578125" style="3" customWidth="1"/>
    <col min="7179" max="7179" width="3.140625" style="3" customWidth="1"/>
    <col min="7180" max="7180" width="6.7109375" style="3" customWidth="1"/>
    <col min="7181" max="7181" width="2.7109375" style="3" customWidth="1"/>
    <col min="7182" max="7182" width="9.85546875" style="3" customWidth="1"/>
    <col min="7183" max="7183" width="3.140625" style="3" customWidth="1"/>
    <col min="7184" max="7184" width="10.42578125" style="3" customWidth="1"/>
    <col min="7185" max="7185" width="0" style="3" hidden="1" customWidth="1"/>
    <col min="7186" max="7424" width="9.140625" style="3"/>
    <col min="7425" max="7425" width="3.85546875" style="3" customWidth="1"/>
    <col min="7426" max="7426" width="21.140625" style="3" customWidth="1"/>
    <col min="7427" max="7427" width="8.140625" style="3" customWidth="1"/>
    <col min="7428" max="7428" width="3.7109375" style="3" customWidth="1"/>
    <col min="7429" max="7429" width="1.7109375" style="3" customWidth="1"/>
    <col min="7430" max="7430" width="4.28515625" style="3" customWidth="1"/>
    <col min="7431" max="7431" width="3.140625" style="3" customWidth="1"/>
    <col min="7432" max="7432" width="9.28515625" style="3" customWidth="1"/>
    <col min="7433" max="7433" width="2.7109375" style="3" customWidth="1"/>
    <col min="7434" max="7434" width="6.42578125" style="3" customWidth="1"/>
    <col min="7435" max="7435" width="3.140625" style="3" customWidth="1"/>
    <col min="7436" max="7436" width="6.7109375" style="3" customWidth="1"/>
    <col min="7437" max="7437" width="2.7109375" style="3" customWidth="1"/>
    <col min="7438" max="7438" width="9.85546875" style="3" customWidth="1"/>
    <col min="7439" max="7439" width="3.140625" style="3" customWidth="1"/>
    <col min="7440" max="7440" width="10.42578125" style="3" customWidth="1"/>
    <col min="7441" max="7441" width="0" style="3" hidden="1" customWidth="1"/>
    <col min="7442" max="7680" width="9.140625" style="3"/>
    <col min="7681" max="7681" width="3.85546875" style="3" customWidth="1"/>
    <col min="7682" max="7682" width="21.140625" style="3" customWidth="1"/>
    <col min="7683" max="7683" width="8.140625" style="3" customWidth="1"/>
    <col min="7684" max="7684" width="3.7109375" style="3" customWidth="1"/>
    <col min="7685" max="7685" width="1.7109375" style="3" customWidth="1"/>
    <col min="7686" max="7686" width="4.28515625" style="3" customWidth="1"/>
    <col min="7687" max="7687" width="3.140625" style="3" customWidth="1"/>
    <col min="7688" max="7688" width="9.28515625" style="3" customWidth="1"/>
    <col min="7689" max="7689" width="2.7109375" style="3" customWidth="1"/>
    <col min="7690" max="7690" width="6.42578125" style="3" customWidth="1"/>
    <col min="7691" max="7691" width="3.140625" style="3" customWidth="1"/>
    <col min="7692" max="7692" width="6.7109375" style="3" customWidth="1"/>
    <col min="7693" max="7693" width="2.7109375" style="3" customWidth="1"/>
    <col min="7694" max="7694" width="9.85546875" style="3" customWidth="1"/>
    <col min="7695" max="7695" width="3.140625" style="3" customWidth="1"/>
    <col min="7696" max="7696" width="10.42578125" style="3" customWidth="1"/>
    <col min="7697" max="7697" width="0" style="3" hidden="1" customWidth="1"/>
    <col min="7698" max="7936" width="9.140625" style="3"/>
    <col min="7937" max="7937" width="3.85546875" style="3" customWidth="1"/>
    <col min="7938" max="7938" width="21.140625" style="3" customWidth="1"/>
    <col min="7939" max="7939" width="8.140625" style="3" customWidth="1"/>
    <col min="7940" max="7940" width="3.7109375" style="3" customWidth="1"/>
    <col min="7941" max="7941" width="1.7109375" style="3" customWidth="1"/>
    <col min="7942" max="7942" width="4.28515625" style="3" customWidth="1"/>
    <col min="7943" max="7943" width="3.140625" style="3" customWidth="1"/>
    <col min="7944" max="7944" width="9.28515625" style="3" customWidth="1"/>
    <col min="7945" max="7945" width="2.7109375" style="3" customWidth="1"/>
    <col min="7946" max="7946" width="6.42578125" style="3" customWidth="1"/>
    <col min="7947" max="7947" width="3.140625" style="3" customWidth="1"/>
    <col min="7948" max="7948" width="6.7109375" style="3" customWidth="1"/>
    <col min="7949" max="7949" width="2.7109375" style="3" customWidth="1"/>
    <col min="7950" max="7950" width="9.85546875" style="3" customWidth="1"/>
    <col min="7951" max="7951" width="3.140625" style="3" customWidth="1"/>
    <col min="7952" max="7952" width="10.42578125" style="3" customWidth="1"/>
    <col min="7953" max="7953" width="0" style="3" hidden="1" customWidth="1"/>
    <col min="7954" max="8192" width="9.140625" style="3"/>
    <col min="8193" max="8193" width="3.85546875" style="3" customWidth="1"/>
    <col min="8194" max="8194" width="21.140625" style="3" customWidth="1"/>
    <col min="8195" max="8195" width="8.140625" style="3" customWidth="1"/>
    <col min="8196" max="8196" width="3.7109375" style="3" customWidth="1"/>
    <col min="8197" max="8197" width="1.7109375" style="3" customWidth="1"/>
    <col min="8198" max="8198" width="4.28515625" style="3" customWidth="1"/>
    <col min="8199" max="8199" width="3.140625" style="3" customWidth="1"/>
    <col min="8200" max="8200" width="9.28515625" style="3" customWidth="1"/>
    <col min="8201" max="8201" width="2.7109375" style="3" customWidth="1"/>
    <col min="8202" max="8202" width="6.42578125" style="3" customWidth="1"/>
    <col min="8203" max="8203" width="3.140625" style="3" customWidth="1"/>
    <col min="8204" max="8204" width="6.7109375" style="3" customWidth="1"/>
    <col min="8205" max="8205" width="2.7109375" style="3" customWidth="1"/>
    <col min="8206" max="8206" width="9.85546875" style="3" customWidth="1"/>
    <col min="8207" max="8207" width="3.140625" style="3" customWidth="1"/>
    <col min="8208" max="8208" width="10.42578125" style="3" customWidth="1"/>
    <col min="8209" max="8209" width="0" style="3" hidden="1" customWidth="1"/>
    <col min="8210" max="8448" width="9.140625" style="3"/>
    <col min="8449" max="8449" width="3.85546875" style="3" customWidth="1"/>
    <col min="8450" max="8450" width="21.140625" style="3" customWidth="1"/>
    <col min="8451" max="8451" width="8.140625" style="3" customWidth="1"/>
    <col min="8452" max="8452" width="3.7109375" style="3" customWidth="1"/>
    <col min="8453" max="8453" width="1.7109375" style="3" customWidth="1"/>
    <col min="8454" max="8454" width="4.28515625" style="3" customWidth="1"/>
    <col min="8455" max="8455" width="3.140625" style="3" customWidth="1"/>
    <col min="8456" max="8456" width="9.28515625" style="3" customWidth="1"/>
    <col min="8457" max="8457" width="2.7109375" style="3" customWidth="1"/>
    <col min="8458" max="8458" width="6.42578125" style="3" customWidth="1"/>
    <col min="8459" max="8459" width="3.140625" style="3" customWidth="1"/>
    <col min="8460" max="8460" width="6.7109375" style="3" customWidth="1"/>
    <col min="8461" max="8461" width="2.7109375" style="3" customWidth="1"/>
    <col min="8462" max="8462" width="9.85546875" style="3" customWidth="1"/>
    <col min="8463" max="8463" width="3.140625" style="3" customWidth="1"/>
    <col min="8464" max="8464" width="10.42578125" style="3" customWidth="1"/>
    <col min="8465" max="8465" width="0" style="3" hidden="1" customWidth="1"/>
    <col min="8466" max="8704" width="9.140625" style="3"/>
    <col min="8705" max="8705" width="3.85546875" style="3" customWidth="1"/>
    <col min="8706" max="8706" width="21.140625" style="3" customWidth="1"/>
    <col min="8707" max="8707" width="8.140625" style="3" customWidth="1"/>
    <col min="8708" max="8708" width="3.7109375" style="3" customWidth="1"/>
    <col min="8709" max="8709" width="1.7109375" style="3" customWidth="1"/>
    <col min="8710" max="8710" width="4.28515625" style="3" customWidth="1"/>
    <col min="8711" max="8711" width="3.140625" style="3" customWidth="1"/>
    <col min="8712" max="8712" width="9.28515625" style="3" customWidth="1"/>
    <col min="8713" max="8713" width="2.7109375" style="3" customWidth="1"/>
    <col min="8714" max="8714" width="6.42578125" style="3" customWidth="1"/>
    <col min="8715" max="8715" width="3.140625" style="3" customWidth="1"/>
    <col min="8716" max="8716" width="6.7109375" style="3" customWidth="1"/>
    <col min="8717" max="8717" width="2.7109375" style="3" customWidth="1"/>
    <col min="8718" max="8718" width="9.85546875" style="3" customWidth="1"/>
    <col min="8719" max="8719" width="3.140625" style="3" customWidth="1"/>
    <col min="8720" max="8720" width="10.42578125" style="3" customWidth="1"/>
    <col min="8721" max="8721" width="0" style="3" hidden="1" customWidth="1"/>
    <col min="8722" max="8960" width="9.140625" style="3"/>
    <col min="8961" max="8961" width="3.85546875" style="3" customWidth="1"/>
    <col min="8962" max="8962" width="21.140625" style="3" customWidth="1"/>
    <col min="8963" max="8963" width="8.140625" style="3" customWidth="1"/>
    <col min="8964" max="8964" width="3.7109375" style="3" customWidth="1"/>
    <col min="8965" max="8965" width="1.7109375" style="3" customWidth="1"/>
    <col min="8966" max="8966" width="4.28515625" style="3" customWidth="1"/>
    <col min="8967" max="8967" width="3.140625" style="3" customWidth="1"/>
    <col min="8968" max="8968" width="9.28515625" style="3" customWidth="1"/>
    <col min="8969" max="8969" width="2.7109375" style="3" customWidth="1"/>
    <col min="8970" max="8970" width="6.42578125" style="3" customWidth="1"/>
    <col min="8971" max="8971" width="3.140625" style="3" customWidth="1"/>
    <col min="8972" max="8972" width="6.7109375" style="3" customWidth="1"/>
    <col min="8973" max="8973" width="2.7109375" style="3" customWidth="1"/>
    <col min="8974" max="8974" width="9.85546875" style="3" customWidth="1"/>
    <col min="8975" max="8975" width="3.140625" style="3" customWidth="1"/>
    <col min="8976" max="8976" width="10.42578125" style="3" customWidth="1"/>
    <col min="8977" max="8977" width="0" style="3" hidden="1" customWidth="1"/>
    <col min="8978" max="9216" width="9.140625" style="3"/>
    <col min="9217" max="9217" width="3.85546875" style="3" customWidth="1"/>
    <col min="9218" max="9218" width="21.140625" style="3" customWidth="1"/>
    <col min="9219" max="9219" width="8.140625" style="3" customWidth="1"/>
    <col min="9220" max="9220" width="3.7109375" style="3" customWidth="1"/>
    <col min="9221" max="9221" width="1.7109375" style="3" customWidth="1"/>
    <col min="9222" max="9222" width="4.28515625" style="3" customWidth="1"/>
    <col min="9223" max="9223" width="3.140625" style="3" customWidth="1"/>
    <col min="9224" max="9224" width="9.28515625" style="3" customWidth="1"/>
    <col min="9225" max="9225" width="2.7109375" style="3" customWidth="1"/>
    <col min="9226" max="9226" width="6.42578125" style="3" customWidth="1"/>
    <col min="9227" max="9227" width="3.140625" style="3" customWidth="1"/>
    <col min="9228" max="9228" width="6.7109375" style="3" customWidth="1"/>
    <col min="9229" max="9229" width="2.7109375" style="3" customWidth="1"/>
    <col min="9230" max="9230" width="9.85546875" style="3" customWidth="1"/>
    <col min="9231" max="9231" width="3.140625" style="3" customWidth="1"/>
    <col min="9232" max="9232" width="10.42578125" style="3" customWidth="1"/>
    <col min="9233" max="9233" width="0" style="3" hidden="1" customWidth="1"/>
    <col min="9234" max="9472" width="9.140625" style="3"/>
    <col min="9473" max="9473" width="3.85546875" style="3" customWidth="1"/>
    <col min="9474" max="9474" width="21.140625" style="3" customWidth="1"/>
    <col min="9475" max="9475" width="8.140625" style="3" customWidth="1"/>
    <col min="9476" max="9476" width="3.7109375" style="3" customWidth="1"/>
    <col min="9477" max="9477" width="1.7109375" style="3" customWidth="1"/>
    <col min="9478" max="9478" width="4.28515625" style="3" customWidth="1"/>
    <col min="9479" max="9479" width="3.140625" style="3" customWidth="1"/>
    <col min="9480" max="9480" width="9.28515625" style="3" customWidth="1"/>
    <col min="9481" max="9481" width="2.7109375" style="3" customWidth="1"/>
    <col min="9482" max="9482" width="6.42578125" style="3" customWidth="1"/>
    <col min="9483" max="9483" width="3.140625" style="3" customWidth="1"/>
    <col min="9484" max="9484" width="6.7109375" style="3" customWidth="1"/>
    <col min="9485" max="9485" width="2.7109375" style="3" customWidth="1"/>
    <col min="9486" max="9486" width="9.85546875" style="3" customWidth="1"/>
    <col min="9487" max="9487" width="3.140625" style="3" customWidth="1"/>
    <col min="9488" max="9488" width="10.42578125" style="3" customWidth="1"/>
    <col min="9489" max="9489" width="0" style="3" hidden="1" customWidth="1"/>
    <col min="9490" max="9728" width="9.140625" style="3"/>
    <col min="9729" max="9729" width="3.85546875" style="3" customWidth="1"/>
    <col min="9730" max="9730" width="21.140625" style="3" customWidth="1"/>
    <col min="9731" max="9731" width="8.140625" style="3" customWidth="1"/>
    <col min="9732" max="9732" width="3.7109375" style="3" customWidth="1"/>
    <col min="9733" max="9733" width="1.7109375" style="3" customWidth="1"/>
    <col min="9734" max="9734" width="4.28515625" style="3" customWidth="1"/>
    <col min="9735" max="9735" width="3.140625" style="3" customWidth="1"/>
    <col min="9736" max="9736" width="9.28515625" style="3" customWidth="1"/>
    <col min="9737" max="9737" width="2.7109375" style="3" customWidth="1"/>
    <col min="9738" max="9738" width="6.42578125" style="3" customWidth="1"/>
    <col min="9739" max="9739" width="3.140625" style="3" customWidth="1"/>
    <col min="9740" max="9740" width="6.7109375" style="3" customWidth="1"/>
    <col min="9741" max="9741" width="2.7109375" style="3" customWidth="1"/>
    <col min="9742" max="9742" width="9.85546875" style="3" customWidth="1"/>
    <col min="9743" max="9743" width="3.140625" style="3" customWidth="1"/>
    <col min="9744" max="9744" width="10.42578125" style="3" customWidth="1"/>
    <col min="9745" max="9745" width="0" style="3" hidden="1" customWidth="1"/>
    <col min="9746" max="9984" width="9.140625" style="3"/>
    <col min="9985" max="9985" width="3.85546875" style="3" customWidth="1"/>
    <col min="9986" max="9986" width="21.140625" style="3" customWidth="1"/>
    <col min="9987" max="9987" width="8.140625" style="3" customWidth="1"/>
    <col min="9988" max="9988" width="3.7109375" style="3" customWidth="1"/>
    <col min="9989" max="9989" width="1.7109375" style="3" customWidth="1"/>
    <col min="9990" max="9990" width="4.28515625" style="3" customWidth="1"/>
    <col min="9991" max="9991" width="3.140625" style="3" customWidth="1"/>
    <col min="9992" max="9992" width="9.28515625" style="3" customWidth="1"/>
    <col min="9993" max="9993" width="2.7109375" style="3" customWidth="1"/>
    <col min="9994" max="9994" width="6.42578125" style="3" customWidth="1"/>
    <col min="9995" max="9995" width="3.140625" style="3" customWidth="1"/>
    <col min="9996" max="9996" width="6.7109375" style="3" customWidth="1"/>
    <col min="9997" max="9997" width="2.7109375" style="3" customWidth="1"/>
    <col min="9998" max="9998" width="9.85546875" style="3" customWidth="1"/>
    <col min="9999" max="9999" width="3.140625" style="3" customWidth="1"/>
    <col min="10000" max="10000" width="10.42578125" style="3" customWidth="1"/>
    <col min="10001" max="10001" width="0" style="3" hidden="1" customWidth="1"/>
    <col min="10002" max="10240" width="9.140625" style="3"/>
    <col min="10241" max="10241" width="3.85546875" style="3" customWidth="1"/>
    <col min="10242" max="10242" width="21.140625" style="3" customWidth="1"/>
    <col min="10243" max="10243" width="8.140625" style="3" customWidth="1"/>
    <col min="10244" max="10244" width="3.7109375" style="3" customWidth="1"/>
    <col min="10245" max="10245" width="1.7109375" style="3" customWidth="1"/>
    <col min="10246" max="10246" width="4.28515625" style="3" customWidth="1"/>
    <col min="10247" max="10247" width="3.140625" style="3" customWidth="1"/>
    <col min="10248" max="10248" width="9.28515625" style="3" customWidth="1"/>
    <col min="10249" max="10249" width="2.7109375" style="3" customWidth="1"/>
    <col min="10250" max="10250" width="6.42578125" style="3" customWidth="1"/>
    <col min="10251" max="10251" width="3.140625" style="3" customWidth="1"/>
    <col min="10252" max="10252" width="6.7109375" style="3" customWidth="1"/>
    <col min="10253" max="10253" width="2.7109375" style="3" customWidth="1"/>
    <col min="10254" max="10254" width="9.85546875" style="3" customWidth="1"/>
    <col min="10255" max="10255" width="3.140625" style="3" customWidth="1"/>
    <col min="10256" max="10256" width="10.42578125" style="3" customWidth="1"/>
    <col min="10257" max="10257" width="0" style="3" hidden="1" customWidth="1"/>
    <col min="10258" max="10496" width="9.140625" style="3"/>
    <col min="10497" max="10497" width="3.85546875" style="3" customWidth="1"/>
    <col min="10498" max="10498" width="21.140625" style="3" customWidth="1"/>
    <col min="10499" max="10499" width="8.140625" style="3" customWidth="1"/>
    <col min="10500" max="10500" width="3.7109375" style="3" customWidth="1"/>
    <col min="10501" max="10501" width="1.7109375" style="3" customWidth="1"/>
    <col min="10502" max="10502" width="4.28515625" style="3" customWidth="1"/>
    <col min="10503" max="10503" width="3.140625" style="3" customWidth="1"/>
    <col min="10504" max="10504" width="9.28515625" style="3" customWidth="1"/>
    <col min="10505" max="10505" width="2.7109375" style="3" customWidth="1"/>
    <col min="10506" max="10506" width="6.42578125" style="3" customWidth="1"/>
    <col min="10507" max="10507" width="3.140625" style="3" customWidth="1"/>
    <col min="10508" max="10508" width="6.7109375" style="3" customWidth="1"/>
    <col min="10509" max="10509" width="2.7109375" style="3" customWidth="1"/>
    <col min="10510" max="10510" width="9.85546875" style="3" customWidth="1"/>
    <col min="10511" max="10511" width="3.140625" style="3" customWidth="1"/>
    <col min="10512" max="10512" width="10.42578125" style="3" customWidth="1"/>
    <col min="10513" max="10513" width="0" style="3" hidden="1" customWidth="1"/>
    <col min="10514" max="10752" width="9.140625" style="3"/>
    <col min="10753" max="10753" width="3.85546875" style="3" customWidth="1"/>
    <col min="10754" max="10754" width="21.140625" style="3" customWidth="1"/>
    <col min="10755" max="10755" width="8.140625" style="3" customWidth="1"/>
    <col min="10756" max="10756" width="3.7109375" style="3" customWidth="1"/>
    <col min="10757" max="10757" width="1.7109375" style="3" customWidth="1"/>
    <col min="10758" max="10758" width="4.28515625" style="3" customWidth="1"/>
    <col min="10759" max="10759" width="3.140625" style="3" customWidth="1"/>
    <col min="10760" max="10760" width="9.28515625" style="3" customWidth="1"/>
    <col min="10761" max="10761" width="2.7109375" style="3" customWidth="1"/>
    <col min="10762" max="10762" width="6.42578125" style="3" customWidth="1"/>
    <col min="10763" max="10763" width="3.140625" style="3" customWidth="1"/>
    <col min="10764" max="10764" width="6.7109375" style="3" customWidth="1"/>
    <col min="10765" max="10765" width="2.7109375" style="3" customWidth="1"/>
    <col min="10766" max="10766" width="9.85546875" style="3" customWidth="1"/>
    <col min="10767" max="10767" width="3.140625" style="3" customWidth="1"/>
    <col min="10768" max="10768" width="10.42578125" style="3" customWidth="1"/>
    <col min="10769" max="10769" width="0" style="3" hidden="1" customWidth="1"/>
    <col min="10770" max="11008" width="9.140625" style="3"/>
    <col min="11009" max="11009" width="3.85546875" style="3" customWidth="1"/>
    <col min="11010" max="11010" width="21.140625" style="3" customWidth="1"/>
    <col min="11011" max="11011" width="8.140625" style="3" customWidth="1"/>
    <col min="11012" max="11012" width="3.7109375" style="3" customWidth="1"/>
    <col min="11013" max="11013" width="1.7109375" style="3" customWidth="1"/>
    <col min="11014" max="11014" width="4.28515625" style="3" customWidth="1"/>
    <col min="11015" max="11015" width="3.140625" style="3" customWidth="1"/>
    <col min="11016" max="11016" width="9.28515625" style="3" customWidth="1"/>
    <col min="11017" max="11017" width="2.7109375" style="3" customWidth="1"/>
    <col min="11018" max="11018" width="6.42578125" style="3" customWidth="1"/>
    <col min="11019" max="11019" width="3.140625" style="3" customWidth="1"/>
    <col min="11020" max="11020" width="6.7109375" style="3" customWidth="1"/>
    <col min="11021" max="11021" width="2.7109375" style="3" customWidth="1"/>
    <col min="11022" max="11022" width="9.85546875" style="3" customWidth="1"/>
    <col min="11023" max="11023" width="3.140625" style="3" customWidth="1"/>
    <col min="11024" max="11024" width="10.42578125" style="3" customWidth="1"/>
    <col min="11025" max="11025" width="0" style="3" hidden="1" customWidth="1"/>
    <col min="11026" max="11264" width="9.140625" style="3"/>
    <col min="11265" max="11265" width="3.85546875" style="3" customWidth="1"/>
    <col min="11266" max="11266" width="21.140625" style="3" customWidth="1"/>
    <col min="11267" max="11267" width="8.140625" style="3" customWidth="1"/>
    <col min="11268" max="11268" width="3.7109375" style="3" customWidth="1"/>
    <col min="11269" max="11269" width="1.7109375" style="3" customWidth="1"/>
    <col min="11270" max="11270" width="4.28515625" style="3" customWidth="1"/>
    <col min="11271" max="11271" width="3.140625" style="3" customWidth="1"/>
    <col min="11272" max="11272" width="9.28515625" style="3" customWidth="1"/>
    <col min="11273" max="11273" width="2.7109375" style="3" customWidth="1"/>
    <col min="11274" max="11274" width="6.42578125" style="3" customWidth="1"/>
    <col min="11275" max="11275" width="3.140625" style="3" customWidth="1"/>
    <col min="11276" max="11276" width="6.7109375" style="3" customWidth="1"/>
    <col min="11277" max="11277" width="2.7109375" style="3" customWidth="1"/>
    <col min="11278" max="11278" width="9.85546875" style="3" customWidth="1"/>
    <col min="11279" max="11279" width="3.140625" style="3" customWidth="1"/>
    <col min="11280" max="11280" width="10.42578125" style="3" customWidth="1"/>
    <col min="11281" max="11281" width="0" style="3" hidden="1" customWidth="1"/>
    <col min="11282" max="11520" width="9.140625" style="3"/>
    <col min="11521" max="11521" width="3.85546875" style="3" customWidth="1"/>
    <col min="11522" max="11522" width="21.140625" style="3" customWidth="1"/>
    <col min="11523" max="11523" width="8.140625" style="3" customWidth="1"/>
    <col min="11524" max="11524" width="3.7109375" style="3" customWidth="1"/>
    <col min="11525" max="11525" width="1.7109375" style="3" customWidth="1"/>
    <col min="11526" max="11526" width="4.28515625" style="3" customWidth="1"/>
    <col min="11527" max="11527" width="3.140625" style="3" customWidth="1"/>
    <col min="11528" max="11528" width="9.28515625" style="3" customWidth="1"/>
    <col min="11529" max="11529" width="2.7109375" style="3" customWidth="1"/>
    <col min="11530" max="11530" width="6.42578125" style="3" customWidth="1"/>
    <col min="11531" max="11531" width="3.140625" style="3" customWidth="1"/>
    <col min="11532" max="11532" width="6.7109375" style="3" customWidth="1"/>
    <col min="11533" max="11533" width="2.7109375" style="3" customWidth="1"/>
    <col min="11534" max="11534" width="9.85546875" style="3" customWidth="1"/>
    <col min="11535" max="11535" width="3.140625" style="3" customWidth="1"/>
    <col min="11536" max="11536" width="10.42578125" style="3" customWidth="1"/>
    <col min="11537" max="11537" width="0" style="3" hidden="1" customWidth="1"/>
    <col min="11538" max="11776" width="9.140625" style="3"/>
    <col min="11777" max="11777" width="3.85546875" style="3" customWidth="1"/>
    <col min="11778" max="11778" width="21.140625" style="3" customWidth="1"/>
    <col min="11779" max="11779" width="8.140625" style="3" customWidth="1"/>
    <col min="11780" max="11780" width="3.7109375" style="3" customWidth="1"/>
    <col min="11781" max="11781" width="1.7109375" style="3" customWidth="1"/>
    <col min="11782" max="11782" width="4.28515625" style="3" customWidth="1"/>
    <col min="11783" max="11783" width="3.140625" style="3" customWidth="1"/>
    <col min="11784" max="11784" width="9.28515625" style="3" customWidth="1"/>
    <col min="11785" max="11785" width="2.7109375" style="3" customWidth="1"/>
    <col min="11786" max="11786" width="6.42578125" style="3" customWidth="1"/>
    <col min="11787" max="11787" width="3.140625" style="3" customWidth="1"/>
    <col min="11788" max="11788" width="6.7109375" style="3" customWidth="1"/>
    <col min="11789" max="11789" width="2.7109375" style="3" customWidth="1"/>
    <col min="11790" max="11790" width="9.85546875" style="3" customWidth="1"/>
    <col min="11791" max="11791" width="3.140625" style="3" customWidth="1"/>
    <col min="11792" max="11792" width="10.42578125" style="3" customWidth="1"/>
    <col min="11793" max="11793" width="0" style="3" hidden="1" customWidth="1"/>
    <col min="11794" max="12032" width="9.140625" style="3"/>
    <col min="12033" max="12033" width="3.85546875" style="3" customWidth="1"/>
    <col min="12034" max="12034" width="21.140625" style="3" customWidth="1"/>
    <col min="12035" max="12035" width="8.140625" style="3" customWidth="1"/>
    <col min="12036" max="12036" width="3.7109375" style="3" customWidth="1"/>
    <col min="12037" max="12037" width="1.7109375" style="3" customWidth="1"/>
    <col min="12038" max="12038" width="4.28515625" style="3" customWidth="1"/>
    <col min="12039" max="12039" width="3.140625" style="3" customWidth="1"/>
    <col min="12040" max="12040" width="9.28515625" style="3" customWidth="1"/>
    <col min="12041" max="12041" width="2.7109375" style="3" customWidth="1"/>
    <col min="12042" max="12042" width="6.42578125" style="3" customWidth="1"/>
    <col min="12043" max="12043" width="3.140625" style="3" customWidth="1"/>
    <col min="12044" max="12044" width="6.7109375" style="3" customWidth="1"/>
    <col min="12045" max="12045" width="2.7109375" style="3" customWidth="1"/>
    <col min="12046" max="12046" width="9.85546875" style="3" customWidth="1"/>
    <col min="12047" max="12047" width="3.140625" style="3" customWidth="1"/>
    <col min="12048" max="12048" width="10.42578125" style="3" customWidth="1"/>
    <col min="12049" max="12049" width="0" style="3" hidden="1" customWidth="1"/>
    <col min="12050" max="12288" width="9.140625" style="3"/>
    <col min="12289" max="12289" width="3.85546875" style="3" customWidth="1"/>
    <col min="12290" max="12290" width="21.140625" style="3" customWidth="1"/>
    <col min="12291" max="12291" width="8.140625" style="3" customWidth="1"/>
    <col min="12292" max="12292" width="3.7109375" style="3" customWidth="1"/>
    <col min="12293" max="12293" width="1.7109375" style="3" customWidth="1"/>
    <col min="12294" max="12294" width="4.28515625" style="3" customWidth="1"/>
    <col min="12295" max="12295" width="3.140625" style="3" customWidth="1"/>
    <col min="12296" max="12296" width="9.28515625" style="3" customWidth="1"/>
    <col min="12297" max="12297" width="2.7109375" style="3" customWidth="1"/>
    <col min="12298" max="12298" width="6.42578125" style="3" customWidth="1"/>
    <col min="12299" max="12299" width="3.140625" style="3" customWidth="1"/>
    <col min="12300" max="12300" width="6.7109375" style="3" customWidth="1"/>
    <col min="12301" max="12301" width="2.7109375" style="3" customWidth="1"/>
    <col min="12302" max="12302" width="9.85546875" style="3" customWidth="1"/>
    <col min="12303" max="12303" width="3.140625" style="3" customWidth="1"/>
    <col min="12304" max="12304" width="10.42578125" style="3" customWidth="1"/>
    <col min="12305" max="12305" width="0" style="3" hidden="1" customWidth="1"/>
    <col min="12306" max="12544" width="9.140625" style="3"/>
    <col min="12545" max="12545" width="3.85546875" style="3" customWidth="1"/>
    <col min="12546" max="12546" width="21.140625" style="3" customWidth="1"/>
    <col min="12547" max="12547" width="8.140625" style="3" customWidth="1"/>
    <col min="12548" max="12548" width="3.7109375" style="3" customWidth="1"/>
    <col min="12549" max="12549" width="1.7109375" style="3" customWidth="1"/>
    <col min="12550" max="12550" width="4.28515625" style="3" customWidth="1"/>
    <col min="12551" max="12551" width="3.140625" style="3" customWidth="1"/>
    <col min="12552" max="12552" width="9.28515625" style="3" customWidth="1"/>
    <col min="12553" max="12553" width="2.7109375" style="3" customWidth="1"/>
    <col min="12554" max="12554" width="6.42578125" style="3" customWidth="1"/>
    <col min="12555" max="12555" width="3.140625" style="3" customWidth="1"/>
    <col min="12556" max="12556" width="6.7109375" style="3" customWidth="1"/>
    <col min="12557" max="12557" width="2.7109375" style="3" customWidth="1"/>
    <col min="12558" max="12558" width="9.85546875" style="3" customWidth="1"/>
    <col min="12559" max="12559" width="3.140625" style="3" customWidth="1"/>
    <col min="12560" max="12560" width="10.42578125" style="3" customWidth="1"/>
    <col min="12561" max="12561" width="0" style="3" hidden="1" customWidth="1"/>
    <col min="12562" max="12800" width="9.140625" style="3"/>
    <col min="12801" max="12801" width="3.85546875" style="3" customWidth="1"/>
    <col min="12802" max="12802" width="21.140625" style="3" customWidth="1"/>
    <col min="12803" max="12803" width="8.140625" style="3" customWidth="1"/>
    <col min="12804" max="12804" width="3.7109375" style="3" customWidth="1"/>
    <col min="12805" max="12805" width="1.7109375" style="3" customWidth="1"/>
    <col min="12806" max="12806" width="4.28515625" style="3" customWidth="1"/>
    <col min="12807" max="12807" width="3.140625" style="3" customWidth="1"/>
    <col min="12808" max="12808" width="9.28515625" style="3" customWidth="1"/>
    <col min="12809" max="12809" width="2.7109375" style="3" customWidth="1"/>
    <col min="12810" max="12810" width="6.42578125" style="3" customWidth="1"/>
    <col min="12811" max="12811" width="3.140625" style="3" customWidth="1"/>
    <col min="12812" max="12812" width="6.7109375" style="3" customWidth="1"/>
    <col min="12813" max="12813" width="2.7109375" style="3" customWidth="1"/>
    <col min="12814" max="12814" width="9.85546875" style="3" customWidth="1"/>
    <col min="12815" max="12815" width="3.140625" style="3" customWidth="1"/>
    <col min="12816" max="12816" width="10.42578125" style="3" customWidth="1"/>
    <col min="12817" max="12817" width="0" style="3" hidden="1" customWidth="1"/>
    <col min="12818" max="13056" width="9.140625" style="3"/>
    <col min="13057" max="13057" width="3.85546875" style="3" customWidth="1"/>
    <col min="13058" max="13058" width="21.140625" style="3" customWidth="1"/>
    <col min="13059" max="13059" width="8.140625" style="3" customWidth="1"/>
    <col min="13060" max="13060" width="3.7109375" style="3" customWidth="1"/>
    <col min="13061" max="13061" width="1.7109375" style="3" customWidth="1"/>
    <col min="13062" max="13062" width="4.28515625" style="3" customWidth="1"/>
    <col min="13063" max="13063" width="3.140625" style="3" customWidth="1"/>
    <col min="13064" max="13064" width="9.28515625" style="3" customWidth="1"/>
    <col min="13065" max="13065" width="2.7109375" style="3" customWidth="1"/>
    <col min="13066" max="13066" width="6.42578125" style="3" customWidth="1"/>
    <col min="13067" max="13067" width="3.140625" style="3" customWidth="1"/>
    <col min="13068" max="13068" width="6.7109375" style="3" customWidth="1"/>
    <col min="13069" max="13069" width="2.7109375" style="3" customWidth="1"/>
    <col min="13070" max="13070" width="9.85546875" style="3" customWidth="1"/>
    <col min="13071" max="13071" width="3.140625" style="3" customWidth="1"/>
    <col min="13072" max="13072" width="10.42578125" style="3" customWidth="1"/>
    <col min="13073" max="13073" width="0" style="3" hidden="1" customWidth="1"/>
    <col min="13074" max="13312" width="9.140625" style="3"/>
    <col min="13313" max="13313" width="3.85546875" style="3" customWidth="1"/>
    <col min="13314" max="13314" width="21.140625" style="3" customWidth="1"/>
    <col min="13315" max="13315" width="8.140625" style="3" customWidth="1"/>
    <col min="13316" max="13316" width="3.7109375" style="3" customWidth="1"/>
    <col min="13317" max="13317" width="1.7109375" style="3" customWidth="1"/>
    <col min="13318" max="13318" width="4.28515625" style="3" customWidth="1"/>
    <col min="13319" max="13319" width="3.140625" style="3" customWidth="1"/>
    <col min="13320" max="13320" width="9.28515625" style="3" customWidth="1"/>
    <col min="13321" max="13321" width="2.7109375" style="3" customWidth="1"/>
    <col min="13322" max="13322" width="6.42578125" style="3" customWidth="1"/>
    <col min="13323" max="13323" width="3.140625" style="3" customWidth="1"/>
    <col min="13324" max="13324" width="6.7109375" style="3" customWidth="1"/>
    <col min="13325" max="13325" width="2.7109375" style="3" customWidth="1"/>
    <col min="13326" max="13326" width="9.85546875" style="3" customWidth="1"/>
    <col min="13327" max="13327" width="3.140625" style="3" customWidth="1"/>
    <col min="13328" max="13328" width="10.42578125" style="3" customWidth="1"/>
    <col min="13329" max="13329" width="0" style="3" hidden="1" customWidth="1"/>
    <col min="13330" max="13568" width="9.140625" style="3"/>
    <col min="13569" max="13569" width="3.85546875" style="3" customWidth="1"/>
    <col min="13570" max="13570" width="21.140625" style="3" customWidth="1"/>
    <col min="13571" max="13571" width="8.140625" style="3" customWidth="1"/>
    <col min="13572" max="13572" width="3.7109375" style="3" customWidth="1"/>
    <col min="13573" max="13573" width="1.7109375" style="3" customWidth="1"/>
    <col min="13574" max="13574" width="4.28515625" style="3" customWidth="1"/>
    <col min="13575" max="13575" width="3.140625" style="3" customWidth="1"/>
    <col min="13576" max="13576" width="9.28515625" style="3" customWidth="1"/>
    <col min="13577" max="13577" width="2.7109375" style="3" customWidth="1"/>
    <col min="13578" max="13578" width="6.42578125" style="3" customWidth="1"/>
    <col min="13579" max="13579" width="3.140625" style="3" customWidth="1"/>
    <col min="13580" max="13580" width="6.7109375" style="3" customWidth="1"/>
    <col min="13581" max="13581" width="2.7109375" style="3" customWidth="1"/>
    <col min="13582" max="13582" width="9.85546875" style="3" customWidth="1"/>
    <col min="13583" max="13583" width="3.140625" style="3" customWidth="1"/>
    <col min="13584" max="13584" width="10.42578125" style="3" customWidth="1"/>
    <col min="13585" max="13585" width="0" style="3" hidden="1" customWidth="1"/>
    <col min="13586" max="13824" width="9.140625" style="3"/>
    <col min="13825" max="13825" width="3.85546875" style="3" customWidth="1"/>
    <col min="13826" max="13826" width="21.140625" style="3" customWidth="1"/>
    <col min="13827" max="13827" width="8.140625" style="3" customWidth="1"/>
    <col min="13828" max="13828" width="3.7109375" style="3" customWidth="1"/>
    <col min="13829" max="13829" width="1.7109375" style="3" customWidth="1"/>
    <col min="13830" max="13830" width="4.28515625" style="3" customWidth="1"/>
    <col min="13831" max="13831" width="3.140625" style="3" customWidth="1"/>
    <col min="13832" max="13832" width="9.28515625" style="3" customWidth="1"/>
    <col min="13833" max="13833" width="2.7109375" style="3" customWidth="1"/>
    <col min="13834" max="13834" width="6.42578125" style="3" customWidth="1"/>
    <col min="13835" max="13835" width="3.140625" style="3" customWidth="1"/>
    <col min="13836" max="13836" width="6.7109375" style="3" customWidth="1"/>
    <col min="13837" max="13837" width="2.7109375" style="3" customWidth="1"/>
    <col min="13838" max="13838" width="9.85546875" style="3" customWidth="1"/>
    <col min="13839" max="13839" width="3.140625" style="3" customWidth="1"/>
    <col min="13840" max="13840" width="10.42578125" style="3" customWidth="1"/>
    <col min="13841" max="13841" width="0" style="3" hidden="1" customWidth="1"/>
    <col min="13842" max="14080" width="9.140625" style="3"/>
    <col min="14081" max="14081" width="3.85546875" style="3" customWidth="1"/>
    <col min="14082" max="14082" width="21.140625" style="3" customWidth="1"/>
    <col min="14083" max="14083" width="8.140625" style="3" customWidth="1"/>
    <col min="14084" max="14084" width="3.7109375" style="3" customWidth="1"/>
    <col min="14085" max="14085" width="1.7109375" style="3" customWidth="1"/>
    <col min="14086" max="14086" width="4.28515625" style="3" customWidth="1"/>
    <col min="14087" max="14087" width="3.140625" style="3" customWidth="1"/>
    <col min="14088" max="14088" width="9.28515625" style="3" customWidth="1"/>
    <col min="14089" max="14089" width="2.7109375" style="3" customWidth="1"/>
    <col min="14090" max="14090" width="6.42578125" style="3" customWidth="1"/>
    <col min="14091" max="14091" width="3.140625" style="3" customWidth="1"/>
    <col min="14092" max="14092" width="6.7109375" style="3" customWidth="1"/>
    <col min="14093" max="14093" width="2.7109375" style="3" customWidth="1"/>
    <col min="14094" max="14094" width="9.85546875" style="3" customWidth="1"/>
    <col min="14095" max="14095" width="3.140625" style="3" customWidth="1"/>
    <col min="14096" max="14096" width="10.42578125" style="3" customWidth="1"/>
    <col min="14097" max="14097" width="0" style="3" hidden="1" customWidth="1"/>
    <col min="14098" max="14336" width="9.140625" style="3"/>
    <col min="14337" max="14337" width="3.85546875" style="3" customWidth="1"/>
    <col min="14338" max="14338" width="21.140625" style="3" customWidth="1"/>
    <col min="14339" max="14339" width="8.140625" style="3" customWidth="1"/>
    <col min="14340" max="14340" width="3.7109375" style="3" customWidth="1"/>
    <col min="14341" max="14341" width="1.7109375" style="3" customWidth="1"/>
    <col min="14342" max="14342" width="4.28515625" style="3" customWidth="1"/>
    <col min="14343" max="14343" width="3.140625" style="3" customWidth="1"/>
    <col min="14344" max="14344" width="9.28515625" style="3" customWidth="1"/>
    <col min="14345" max="14345" width="2.7109375" style="3" customWidth="1"/>
    <col min="14346" max="14346" width="6.42578125" style="3" customWidth="1"/>
    <col min="14347" max="14347" width="3.140625" style="3" customWidth="1"/>
    <col min="14348" max="14348" width="6.7109375" style="3" customWidth="1"/>
    <col min="14349" max="14349" width="2.7109375" style="3" customWidth="1"/>
    <col min="14350" max="14350" width="9.85546875" style="3" customWidth="1"/>
    <col min="14351" max="14351" width="3.140625" style="3" customWidth="1"/>
    <col min="14352" max="14352" width="10.42578125" style="3" customWidth="1"/>
    <col min="14353" max="14353" width="0" style="3" hidden="1" customWidth="1"/>
    <col min="14354" max="14592" width="9.140625" style="3"/>
    <col min="14593" max="14593" width="3.85546875" style="3" customWidth="1"/>
    <col min="14594" max="14594" width="21.140625" style="3" customWidth="1"/>
    <col min="14595" max="14595" width="8.140625" style="3" customWidth="1"/>
    <col min="14596" max="14596" width="3.7109375" style="3" customWidth="1"/>
    <col min="14597" max="14597" width="1.7109375" style="3" customWidth="1"/>
    <col min="14598" max="14598" width="4.28515625" style="3" customWidth="1"/>
    <col min="14599" max="14599" width="3.140625" style="3" customWidth="1"/>
    <col min="14600" max="14600" width="9.28515625" style="3" customWidth="1"/>
    <col min="14601" max="14601" width="2.7109375" style="3" customWidth="1"/>
    <col min="14602" max="14602" width="6.42578125" style="3" customWidth="1"/>
    <col min="14603" max="14603" width="3.140625" style="3" customWidth="1"/>
    <col min="14604" max="14604" width="6.7109375" style="3" customWidth="1"/>
    <col min="14605" max="14605" width="2.7109375" style="3" customWidth="1"/>
    <col min="14606" max="14606" width="9.85546875" style="3" customWidth="1"/>
    <col min="14607" max="14607" width="3.140625" style="3" customWidth="1"/>
    <col min="14608" max="14608" width="10.42578125" style="3" customWidth="1"/>
    <col min="14609" max="14609" width="0" style="3" hidden="1" customWidth="1"/>
    <col min="14610" max="14848" width="9.140625" style="3"/>
    <col min="14849" max="14849" width="3.85546875" style="3" customWidth="1"/>
    <col min="14850" max="14850" width="21.140625" style="3" customWidth="1"/>
    <col min="14851" max="14851" width="8.140625" style="3" customWidth="1"/>
    <col min="14852" max="14852" width="3.7109375" style="3" customWidth="1"/>
    <col min="14853" max="14853" width="1.7109375" style="3" customWidth="1"/>
    <col min="14854" max="14854" width="4.28515625" style="3" customWidth="1"/>
    <col min="14855" max="14855" width="3.140625" style="3" customWidth="1"/>
    <col min="14856" max="14856" width="9.28515625" style="3" customWidth="1"/>
    <col min="14857" max="14857" width="2.7109375" style="3" customWidth="1"/>
    <col min="14858" max="14858" width="6.42578125" style="3" customWidth="1"/>
    <col min="14859" max="14859" width="3.140625" style="3" customWidth="1"/>
    <col min="14860" max="14860" width="6.7109375" style="3" customWidth="1"/>
    <col min="14861" max="14861" width="2.7109375" style="3" customWidth="1"/>
    <col min="14862" max="14862" width="9.85546875" style="3" customWidth="1"/>
    <col min="14863" max="14863" width="3.140625" style="3" customWidth="1"/>
    <col min="14864" max="14864" width="10.42578125" style="3" customWidth="1"/>
    <col min="14865" max="14865" width="0" style="3" hidden="1" customWidth="1"/>
    <col min="14866" max="15104" width="9.140625" style="3"/>
    <col min="15105" max="15105" width="3.85546875" style="3" customWidth="1"/>
    <col min="15106" max="15106" width="21.140625" style="3" customWidth="1"/>
    <col min="15107" max="15107" width="8.140625" style="3" customWidth="1"/>
    <col min="15108" max="15108" width="3.7109375" style="3" customWidth="1"/>
    <col min="15109" max="15109" width="1.7109375" style="3" customWidth="1"/>
    <col min="15110" max="15110" width="4.28515625" style="3" customWidth="1"/>
    <col min="15111" max="15111" width="3.140625" style="3" customWidth="1"/>
    <col min="15112" max="15112" width="9.28515625" style="3" customWidth="1"/>
    <col min="15113" max="15113" width="2.7109375" style="3" customWidth="1"/>
    <col min="15114" max="15114" width="6.42578125" style="3" customWidth="1"/>
    <col min="15115" max="15115" width="3.140625" style="3" customWidth="1"/>
    <col min="15116" max="15116" width="6.7109375" style="3" customWidth="1"/>
    <col min="15117" max="15117" width="2.7109375" style="3" customWidth="1"/>
    <col min="15118" max="15118" width="9.85546875" style="3" customWidth="1"/>
    <col min="15119" max="15119" width="3.140625" style="3" customWidth="1"/>
    <col min="15120" max="15120" width="10.42578125" style="3" customWidth="1"/>
    <col min="15121" max="15121" width="0" style="3" hidden="1" customWidth="1"/>
    <col min="15122" max="15360" width="9.140625" style="3"/>
    <col min="15361" max="15361" width="3.85546875" style="3" customWidth="1"/>
    <col min="15362" max="15362" width="21.140625" style="3" customWidth="1"/>
    <col min="15363" max="15363" width="8.140625" style="3" customWidth="1"/>
    <col min="15364" max="15364" width="3.7109375" style="3" customWidth="1"/>
    <col min="15365" max="15365" width="1.7109375" style="3" customWidth="1"/>
    <col min="15366" max="15366" width="4.28515625" style="3" customWidth="1"/>
    <col min="15367" max="15367" width="3.140625" style="3" customWidth="1"/>
    <col min="15368" max="15368" width="9.28515625" style="3" customWidth="1"/>
    <col min="15369" max="15369" width="2.7109375" style="3" customWidth="1"/>
    <col min="15370" max="15370" width="6.42578125" style="3" customWidth="1"/>
    <col min="15371" max="15371" width="3.140625" style="3" customWidth="1"/>
    <col min="15372" max="15372" width="6.7109375" style="3" customWidth="1"/>
    <col min="15373" max="15373" width="2.7109375" style="3" customWidth="1"/>
    <col min="15374" max="15374" width="9.85546875" style="3" customWidth="1"/>
    <col min="15375" max="15375" width="3.140625" style="3" customWidth="1"/>
    <col min="15376" max="15376" width="10.42578125" style="3" customWidth="1"/>
    <col min="15377" max="15377" width="0" style="3" hidden="1" customWidth="1"/>
    <col min="15378" max="15616" width="9.140625" style="3"/>
    <col min="15617" max="15617" width="3.85546875" style="3" customWidth="1"/>
    <col min="15618" max="15618" width="21.140625" style="3" customWidth="1"/>
    <col min="15619" max="15619" width="8.140625" style="3" customWidth="1"/>
    <col min="15620" max="15620" width="3.7109375" style="3" customWidth="1"/>
    <col min="15621" max="15621" width="1.7109375" style="3" customWidth="1"/>
    <col min="15622" max="15622" width="4.28515625" style="3" customWidth="1"/>
    <col min="15623" max="15623" width="3.140625" style="3" customWidth="1"/>
    <col min="15624" max="15624" width="9.28515625" style="3" customWidth="1"/>
    <col min="15625" max="15625" width="2.7109375" style="3" customWidth="1"/>
    <col min="15626" max="15626" width="6.42578125" style="3" customWidth="1"/>
    <col min="15627" max="15627" width="3.140625" style="3" customWidth="1"/>
    <col min="15628" max="15628" width="6.7109375" style="3" customWidth="1"/>
    <col min="15629" max="15629" width="2.7109375" style="3" customWidth="1"/>
    <col min="15630" max="15630" width="9.85546875" style="3" customWidth="1"/>
    <col min="15631" max="15631" width="3.140625" style="3" customWidth="1"/>
    <col min="15632" max="15632" width="10.42578125" style="3" customWidth="1"/>
    <col min="15633" max="15633" width="0" style="3" hidden="1" customWidth="1"/>
    <col min="15634" max="15872" width="9.140625" style="3"/>
    <col min="15873" max="15873" width="3.85546875" style="3" customWidth="1"/>
    <col min="15874" max="15874" width="21.140625" style="3" customWidth="1"/>
    <col min="15875" max="15875" width="8.140625" style="3" customWidth="1"/>
    <col min="15876" max="15876" width="3.7109375" style="3" customWidth="1"/>
    <col min="15877" max="15877" width="1.7109375" style="3" customWidth="1"/>
    <col min="15878" max="15878" width="4.28515625" style="3" customWidth="1"/>
    <col min="15879" max="15879" width="3.140625" style="3" customWidth="1"/>
    <col min="15880" max="15880" width="9.28515625" style="3" customWidth="1"/>
    <col min="15881" max="15881" width="2.7109375" style="3" customWidth="1"/>
    <col min="15882" max="15882" width="6.42578125" style="3" customWidth="1"/>
    <col min="15883" max="15883" width="3.140625" style="3" customWidth="1"/>
    <col min="15884" max="15884" width="6.7109375" style="3" customWidth="1"/>
    <col min="15885" max="15885" width="2.7109375" style="3" customWidth="1"/>
    <col min="15886" max="15886" width="9.85546875" style="3" customWidth="1"/>
    <col min="15887" max="15887" width="3.140625" style="3" customWidth="1"/>
    <col min="15888" max="15888" width="10.42578125" style="3" customWidth="1"/>
    <col min="15889" max="15889" width="0" style="3" hidden="1" customWidth="1"/>
    <col min="15890" max="16128" width="9.140625" style="3"/>
    <col min="16129" max="16129" width="3.85546875" style="3" customWidth="1"/>
    <col min="16130" max="16130" width="21.140625" style="3" customWidth="1"/>
    <col min="16131" max="16131" width="8.140625" style="3" customWidth="1"/>
    <col min="16132" max="16132" width="3.7109375" style="3" customWidth="1"/>
    <col min="16133" max="16133" width="1.7109375" style="3" customWidth="1"/>
    <col min="16134" max="16134" width="4.28515625" style="3" customWidth="1"/>
    <col min="16135" max="16135" width="3.140625" style="3" customWidth="1"/>
    <col min="16136" max="16136" width="9.28515625" style="3" customWidth="1"/>
    <col min="16137" max="16137" width="2.7109375" style="3" customWidth="1"/>
    <col min="16138" max="16138" width="6.42578125" style="3" customWidth="1"/>
    <col min="16139" max="16139" width="3.140625" style="3" customWidth="1"/>
    <col min="16140" max="16140" width="6.7109375" style="3" customWidth="1"/>
    <col min="16141" max="16141" width="2.7109375" style="3" customWidth="1"/>
    <col min="16142" max="16142" width="9.85546875" style="3" customWidth="1"/>
    <col min="16143" max="16143" width="3.140625" style="3" customWidth="1"/>
    <col min="16144" max="16144" width="10.42578125" style="3" customWidth="1"/>
    <col min="16145" max="16145" width="0" style="3" hidden="1" customWidth="1"/>
    <col min="16146" max="16384" width="9.140625" style="3"/>
  </cols>
  <sheetData>
    <row r="1" spans="1:64" s="62" customFormat="1" ht="22.5" customHeight="1">
      <c r="A1" s="159" t="s">
        <v>256</v>
      </c>
      <c r="B1" s="159"/>
      <c r="C1" s="159"/>
      <c r="D1" s="160"/>
      <c r="E1" s="159"/>
      <c r="F1" s="160"/>
      <c r="G1" s="159"/>
      <c r="H1" s="160"/>
      <c r="I1" s="159"/>
      <c r="J1" s="160"/>
      <c r="K1" s="159"/>
      <c r="L1" s="159"/>
      <c r="M1" s="159"/>
      <c r="N1" s="159"/>
      <c r="O1" s="159"/>
      <c r="P1" s="159"/>
    </row>
    <row r="2" spans="1:64" ht="7.5" customHeight="1">
      <c r="H2" s="122"/>
      <c r="J2" s="117"/>
    </row>
    <row r="3" spans="1:64" s="63" customFormat="1" ht="46.5" customHeight="1" thickBot="1">
      <c r="A3" s="161" t="s">
        <v>0</v>
      </c>
      <c r="B3" s="161"/>
      <c r="C3" s="162" t="s">
        <v>255</v>
      </c>
      <c r="D3" s="162"/>
      <c r="E3" s="162"/>
      <c r="F3" s="162"/>
      <c r="G3" s="162"/>
      <c r="H3" s="162"/>
      <c r="I3" s="162"/>
      <c r="J3" s="162"/>
      <c r="K3" s="162"/>
      <c r="L3" s="162"/>
      <c r="M3" s="162"/>
      <c r="N3" s="162"/>
      <c r="O3" s="162"/>
      <c r="P3" s="162"/>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row>
    <row r="4" spans="1:64" s="65" customFormat="1" ht="22.5" customHeight="1" thickBot="1">
      <c r="A4" s="125" t="s">
        <v>1</v>
      </c>
      <c r="B4" s="125" t="s">
        <v>2</v>
      </c>
      <c r="C4" s="163" t="s">
        <v>3</v>
      </c>
      <c r="D4" s="164"/>
      <c r="E4" s="163"/>
      <c r="F4" s="164"/>
      <c r="G4" s="163"/>
      <c r="H4" s="164" t="s">
        <v>4</v>
      </c>
      <c r="I4" s="163"/>
      <c r="J4" s="164"/>
      <c r="K4" s="165" t="s">
        <v>5</v>
      </c>
      <c r="L4" s="166"/>
      <c r="M4" s="167"/>
      <c r="N4" s="163" t="s">
        <v>6</v>
      </c>
      <c r="O4" s="163"/>
      <c r="P4" s="163"/>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row>
    <row r="5" spans="1:64" ht="11.25" customHeight="1">
      <c r="A5" s="1"/>
      <c r="B5" s="67"/>
      <c r="C5" s="67"/>
      <c r="D5" s="67"/>
      <c r="E5" s="67"/>
      <c r="F5" s="67"/>
      <c r="G5" s="67"/>
      <c r="H5" s="67"/>
      <c r="I5" s="67"/>
      <c r="J5" s="67"/>
      <c r="K5" s="67"/>
      <c r="L5" s="67"/>
      <c r="M5" s="67"/>
      <c r="N5" s="67"/>
      <c r="O5" s="2"/>
      <c r="R5" s="4"/>
      <c r="S5" s="67"/>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s="20" customFormat="1" ht="48.75" customHeight="1">
      <c r="A6" s="85">
        <v>1</v>
      </c>
      <c r="B6" s="150" t="s">
        <v>61</v>
      </c>
      <c r="C6" s="150"/>
      <c r="D6" s="150"/>
      <c r="E6" s="150"/>
      <c r="F6" s="150"/>
      <c r="G6" s="150"/>
      <c r="H6" s="150"/>
      <c r="I6" s="150"/>
      <c r="J6" s="150"/>
      <c r="K6" s="150"/>
      <c r="L6" s="150"/>
      <c r="M6" s="150"/>
      <c r="N6" s="150"/>
      <c r="O6" s="19"/>
      <c r="P6" s="105"/>
    </row>
    <row r="7" spans="1:64" s="20" customFormat="1" ht="15.95" hidden="1" customHeight="1">
      <c r="A7" s="18"/>
      <c r="B7" s="20" t="s">
        <v>150</v>
      </c>
      <c r="C7" s="52"/>
      <c r="D7" s="109">
        <v>1</v>
      </c>
      <c r="E7" s="52" t="s">
        <v>8</v>
      </c>
      <c r="F7" s="109">
        <v>6</v>
      </c>
      <c r="G7" s="109" t="s">
        <v>8</v>
      </c>
      <c r="H7" s="31">
        <v>7</v>
      </c>
      <c r="I7" s="109" t="s">
        <v>8</v>
      </c>
      <c r="J7" s="110">
        <v>6</v>
      </c>
      <c r="K7" s="109" t="s">
        <v>8</v>
      </c>
      <c r="L7" s="110">
        <v>4</v>
      </c>
      <c r="M7" s="20" t="s">
        <v>9</v>
      </c>
      <c r="N7" s="34">
        <f t="shared" ref="N7:N16" si="0">ROUND(D7*F7*H7*J7*L7,0)</f>
        <v>1008</v>
      </c>
      <c r="P7" s="44"/>
      <c r="S7" s="52"/>
    </row>
    <row r="8" spans="1:64" s="20" customFormat="1" ht="15.95" hidden="1" customHeight="1">
      <c r="A8" s="18"/>
      <c r="B8" s="98" t="s">
        <v>151</v>
      </c>
      <c r="C8" s="52"/>
      <c r="D8" s="109">
        <v>1</v>
      </c>
      <c r="E8" s="52" t="s">
        <v>8</v>
      </c>
      <c r="F8" s="109">
        <v>2</v>
      </c>
      <c r="G8" s="109" t="s">
        <v>8</v>
      </c>
      <c r="H8" s="31">
        <v>8</v>
      </c>
      <c r="I8" s="109" t="s">
        <v>8</v>
      </c>
      <c r="J8" s="110">
        <v>7</v>
      </c>
      <c r="K8" s="109" t="s">
        <v>8</v>
      </c>
      <c r="L8" s="110">
        <v>4</v>
      </c>
      <c r="M8" s="20" t="s">
        <v>9</v>
      </c>
      <c r="N8" s="34">
        <f t="shared" si="0"/>
        <v>448</v>
      </c>
      <c r="P8" s="44"/>
      <c r="S8" s="52"/>
    </row>
    <row r="9" spans="1:64" s="20" customFormat="1" ht="15.95" hidden="1" customHeight="1">
      <c r="A9" s="18"/>
      <c r="B9" s="98" t="s">
        <v>152</v>
      </c>
      <c r="C9" s="52"/>
      <c r="D9" s="109">
        <v>1</v>
      </c>
      <c r="E9" s="52" t="s">
        <v>8</v>
      </c>
      <c r="F9" s="109">
        <v>2</v>
      </c>
      <c r="G9" s="109" t="s">
        <v>8</v>
      </c>
      <c r="H9" s="31">
        <v>9</v>
      </c>
      <c r="I9" s="109" t="s">
        <v>8</v>
      </c>
      <c r="J9" s="110">
        <v>8</v>
      </c>
      <c r="K9" s="109" t="s">
        <v>8</v>
      </c>
      <c r="L9" s="110">
        <v>4</v>
      </c>
      <c r="M9" s="20" t="s">
        <v>9</v>
      </c>
      <c r="N9" s="34">
        <f t="shared" si="0"/>
        <v>576</v>
      </c>
      <c r="P9" s="44"/>
      <c r="S9" s="52"/>
    </row>
    <row r="10" spans="1:64" s="20" customFormat="1" ht="15.95" hidden="1" customHeight="1">
      <c r="A10" s="18"/>
      <c r="B10" s="98" t="s">
        <v>153</v>
      </c>
      <c r="C10" s="52"/>
      <c r="D10" s="109">
        <v>1</v>
      </c>
      <c r="E10" s="52" t="s">
        <v>8</v>
      </c>
      <c r="F10" s="109">
        <v>2</v>
      </c>
      <c r="G10" s="109" t="s">
        <v>8</v>
      </c>
      <c r="H10" s="31">
        <v>10.5</v>
      </c>
      <c r="I10" s="109" t="s">
        <v>8</v>
      </c>
      <c r="J10" s="110">
        <v>9.5</v>
      </c>
      <c r="K10" s="109" t="s">
        <v>8</v>
      </c>
      <c r="L10" s="110">
        <v>4</v>
      </c>
      <c r="M10" s="20" t="s">
        <v>9</v>
      </c>
      <c r="N10" s="34">
        <f t="shared" si="0"/>
        <v>798</v>
      </c>
      <c r="P10" s="44"/>
      <c r="S10" s="52"/>
    </row>
    <row r="11" spans="1:64" s="20" customFormat="1" ht="15.95" hidden="1" customHeight="1">
      <c r="A11" s="18"/>
      <c r="B11" s="98" t="s">
        <v>154</v>
      </c>
      <c r="C11" s="52"/>
      <c r="D11" s="109">
        <v>1</v>
      </c>
      <c r="E11" s="52" t="s">
        <v>8</v>
      </c>
      <c r="F11" s="109">
        <v>2</v>
      </c>
      <c r="G11" s="109" t="s">
        <v>8</v>
      </c>
      <c r="H11" s="31">
        <v>9.5</v>
      </c>
      <c r="I11" s="109" t="s">
        <v>8</v>
      </c>
      <c r="J11" s="110">
        <v>2</v>
      </c>
      <c r="K11" s="109" t="s">
        <v>8</v>
      </c>
      <c r="L11" s="110">
        <v>2</v>
      </c>
      <c r="M11" s="20" t="s">
        <v>9</v>
      </c>
      <c r="N11" s="34">
        <f t="shared" si="0"/>
        <v>76</v>
      </c>
      <c r="P11" s="44"/>
      <c r="S11" s="52"/>
    </row>
    <row r="12" spans="1:64" s="20" customFormat="1" ht="15.95" hidden="1" customHeight="1">
      <c r="A12" s="18"/>
      <c r="B12" s="98" t="s">
        <v>154</v>
      </c>
      <c r="C12" s="52"/>
      <c r="D12" s="109">
        <v>1</v>
      </c>
      <c r="E12" s="52" t="s">
        <v>8</v>
      </c>
      <c r="F12" s="109">
        <v>2</v>
      </c>
      <c r="G12" s="109" t="s">
        <v>8</v>
      </c>
      <c r="H12" s="31">
        <v>9</v>
      </c>
      <c r="I12" s="109" t="s">
        <v>8</v>
      </c>
      <c r="J12" s="110">
        <v>2</v>
      </c>
      <c r="K12" s="109" t="s">
        <v>8</v>
      </c>
      <c r="L12" s="110">
        <v>2</v>
      </c>
      <c r="M12" s="20" t="s">
        <v>9</v>
      </c>
      <c r="N12" s="34">
        <f t="shared" si="0"/>
        <v>72</v>
      </c>
      <c r="P12" s="44"/>
      <c r="S12" s="52"/>
    </row>
    <row r="13" spans="1:64" s="20" customFormat="1" ht="15.95" hidden="1" customHeight="1">
      <c r="A13" s="18"/>
      <c r="B13" s="98" t="s">
        <v>155</v>
      </c>
      <c r="C13" s="52"/>
      <c r="D13" s="109">
        <v>1</v>
      </c>
      <c r="E13" s="52" t="s">
        <v>8</v>
      </c>
      <c r="F13" s="109">
        <v>2</v>
      </c>
      <c r="G13" s="109" t="s">
        <v>8</v>
      </c>
      <c r="H13" s="31">
        <v>7.25</v>
      </c>
      <c r="I13" s="109" t="s">
        <v>8</v>
      </c>
      <c r="J13" s="110">
        <v>2</v>
      </c>
      <c r="K13" s="109" t="s">
        <v>8</v>
      </c>
      <c r="L13" s="110">
        <v>2</v>
      </c>
      <c r="M13" s="20" t="s">
        <v>9</v>
      </c>
      <c r="N13" s="34">
        <f t="shared" si="0"/>
        <v>58</v>
      </c>
      <c r="P13" s="44"/>
      <c r="S13" s="52"/>
    </row>
    <row r="14" spans="1:64" s="20" customFormat="1" ht="15.95" hidden="1" customHeight="1">
      <c r="A14" s="18"/>
      <c r="B14" s="98" t="s">
        <v>155</v>
      </c>
      <c r="C14" s="52"/>
      <c r="D14" s="109">
        <v>1</v>
      </c>
      <c r="E14" s="52" t="s">
        <v>8</v>
      </c>
      <c r="F14" s="109">
        <v>1</v>
      </c>
      <c r="G14" s="109" t="s">
        <v>8</v>
      </c>
      <c r="H14" s="31">
        <v>5.25</v>
      </c>
      <c r="I14" s="109" t="s">
        <v>8</v>
      </c>
      <c r="J14" s="110">
        <v>2</v>
      </c>
      <c r="K14" s="109" t="s">
        <v>8</v>
      </c>
      <c r="L14" s="110">
        <v>2</v>
      </c>
      <c r="M14" s="20" t="s">
        <v>9</v>
      </c>
      <c r="N14" s="34">
        <f t="shared" si="0"/>
        <v>21</v>
      </c>
      <c r="P14" s="44"/>
      <c r="S14" s="52"/>
    </row>
    <row r="15" spans="1:64" s="20" customFormat="1" ht="15.95" hidden="1" customHeight="1">
      <c r="A15" s="18"/>
      <c r="B15" s="98" t="s">
        <v>156</v>
      </c>
      <c r="C15" s="52"/>
      <c r="D15" s="109">
        <v>1</v>
      </c>
      <c r="E15" s="52" t="s">
        <v>8</v>
      </c>
      <c r="F15" s="109">
        <v>5</v>
      </c>
      <c r="G15" s="109" t="s">
        <v>8</v>
      </c>
      <c r="H15" s="31">
        <v>0.5</v>
      </c>
      <c r="I15" s="109" t="s">
        <v>8</v>
      </c>
      <c r="J15" s="110">
        <v>0.25</v>
      </c>
      <c r="K15" s="109" t="s">
        <v>8</v>
      </c>
      <c r="L15" s="110">
        <v>2</v>
      </c>
      <c r="M15" s="20" t="s">
        <v>9</v>
      </c>
      <c r="N15" s="34">
        <f t="shared" si="0"/>
        <v>1</v>
      </c>
      <c r="P15" s="44"/>
      <c r="S15" s="52"/>
    </row>
    <row r="16" spans="1:64" s="20" customFormat="1" ht="15.95" hidden="1" customHeight="1">
      <c r="A16" s="18"/>
      <c r="B16" s="20" t="s">
        <v>157</v>
      </c>
      <c r="C16" s="52"/>
      <c r="D16" s="109">
        <v>1</v>
      </c>
      <c r="E16" s="52" t="s">
        <v>8</v>
      </c>
      <c r="F16" s="109">
        <v>2</v>
      </c>
      <c r="G16" s="109" t="s">
        <v>8</v>
      </c>
      <c r="H16" s="31">
        <v>5</v>
      </c>
      <c r="I16" s="109" t="s">
        <v>8</v>
      </c>
      <c r="J16" s="110">
        <v>5</v>
      </c>
      <c r="K16" s="109" t="s">
        <v>8</v>
      </c>
      <c r="L16" s="110">
        <v>4</v>
      </c>
      <c r="M16" s="20" t="s">
        <v>9</v>
      </c>
      <c r="N16" s="34">
        <f t="shared" si="0"/>
        <v>200</v>
      </c>
      <c r="P16" s="44"/>
      <c r="S16" s="52"/>
    </row>
    <row r="17" spans="1:19" s="20" customFormat="1" ht="15.95" hidden="1" customHeight="1">
      <c r="A17" s="18"/>
      <c r="C17" s="52"/>
      <c r="D17" s="59"/>
      <c r="E17" s="52"/>
      <c r="F17" s="109"/>
      <c r="G17" s="109"/>
      <c r="H17" s="31"/>
      <c r="I17" s="109"/>
      <c r="J17" s="110"/>
      <c r="K17" s="109"/>
      <c r="L17" s="28" t="s">
        <v>10</v>
      </c>
      <c r="M17" s="36"/>
      <c r="N17" s="21">
        <f>SUM(N7:N16)</f>
        <v>3258</v>
      </c>
      <c r="O17" s="22"/>
      <c r="P17" s="44"/>
      <c r="S17" s="52"/>
    </row>
    <row r="18" spans="1:19" s="20" customFormat="1" ht="15.95" customHeight="1">
      <c r="A18" s="18"/>
      <c r="B18" s="114"/>
      <c r="C18" s="146">
        <f>N17</f>
        <v>3258</v>
      </c>
      <c r="D18" s="147"/>
      <c r="E18" s="146"/>
      <c r="F18" s="23" t="s">
        <v>11</v>
      </c>
      <c r="G18" s="24" t="s">
        <v>12</v>
      </c>
      <c r="H18" s="115">
        <v>3176.25</v>
      </c>
      <c r="I18" s="115"/>
      <c r="J18" s="115"/>
      <c r="K18" s="115"/>
      <c r="L18" s="149" t="s">
        <v>32</v>
      </c>
      <c r="M18" s="149"/>
      <c r="N18" s="90"/>
      <c r="O18" s="25" t="s">
        <v>14</v>
      </c>
      <c r="P18" s="105">
        <f>ROUND(C18*H18/1000,0)</f>
        <v>10348</v>
      </c>
      <c r="S18" s="103"/>
    </row>
    <row r="19" spans="1:19" s="27" customFormat="1" ht="15.95" customHeight="1">
      <c r="A19" s="40" t="s">
        <v>115</v>
      </c>
      <c r="B19" s="157" t="s">
        <v>84</v>
      </c>
      <c r="C19" s="157"/>
      <c r="D19" s="157"/>
      <c r="E19" s="157"/>
      <c r="F19" s="157"/>
      <c r="G19" s="157"/>
      <c r="H19" s="157"/>
      <c r="I19" s="157"/>
      <c r="J19" s="157"/>
      <c r="K19" s="157"/>
      <c r="L19" s="157"/>
      <c r="M19" s="157"/>
      <c r="N19" s="157"/>
      <c r="O19" s="157"/>
      <c r="P19" s="26"/>
    </row>
    <row r="20" spans="1:19" s="27" customFormat="1" ht="15.95" customHeight="1">
      <c r="A20" s="40"/>
      <c r="B20" s="126" t="s">
        <v>95</v>
      </c>
      <c r="C20" s="126"/>
      <c r="D20" s="126"/>
      <c r="E20" s="126"/>
      <c r="F20" s="126"/>
      <c r="G20" s="126"/>
      <c r="H20" s="126"/>
      <c r="I20" s="126"/>
      <c r="J20" s="126"/>
      <c r="K20" s="126"/>
      <c r="L20" s="126"/>
      <c r="M20" s="126"/>
      <c r="N20" s="126"/>
      <c r="O20" s="126"/>
      <c r="P20" s="26"/>
      <c r="S20" s="126"/>
    </row>
    <row r="21" spans="1:19" s="20" customFormat="1" ht="15.95" hidden="1" customHeight="1">
      <c r="A21" s="18"/>
      <c r="B21" s="20" t="s">
        <v>150</v>
      </c>
      <c r="C21" s="52"/>
      <c r="D21" s="109">
        <v>1</v>
      </c>
      <c r="E21" s="52" t="s">
        <v>8</v>
      </c>
      <c r="F21" s="109">
        <v>6</v>
      </c>
      <c r="G21" s="109" t="s">
        <v>8</v>
      </c>
      <c r="H21" s="31">
        <v>7</v>
      </c>
      <c r="I21" s="109" t="s">
        <v>8</v>
      </c>
      <c r="J21" s="110">
        <v>6</v>
      </c>
      <c r="K21" s="109" t="s">
        <v>8</v>
      </c>
      <c r="L21" s="110">
        <v>0.75</v>
      </c>
      <c r="M21" s="20" t="s">
        <v>9</v>
      </c>
      <c r="N21" s="34">
        <f t="shared" ref="N21:N29" si="1">ROUND(D21*F21*H21*J21*L21,0)</f>
        <v>189</v>
      </c>
      <c r="P21" s="44"/>
      <c r="S21" s="52"/>
    </row>
    <row r="22" spans="1:19" s="20" customFormat="1" ht="15.95" hidden="1" customHeight="1">
      <c r="A22" s="18"/>
      <c r="B22" s="98" t="s">
        <v>151</v>
      </c>
      <c r="C22" s="52"/>
      <c r="D22" s="109">
        <v>1</v>
      </c>
      <c r="E22" s="52" t="s">
        <v>8</v>
      </c>
      <c r="F22" s="109">
        <v>2</v>
      </c>
      <c r="G22" s="109" t="s">
        <v>8</v>
      </c>
      <c r="H22" s="31">
        <v>8</v>
      </c>
      <c r="I22" s="109" t="s">
        <v>8</v>
      </c>
      <c r="J22" s="110">
        <v>7</v>
      </c>
      <c r="K22" s="109" t="s">
        <v>8</v>
      </c>
      <c r="L22" s="110">
        <v>0.75</v>
      </c>
      <c r="M22" s="20" t="s">
        <v>9</v>
      </c>
      <c r="N22" s="34">
        <f t="shared" si="1"/>
        <v>84</v>
      </c>
      <c r="P22" s="44"/>
      <c r="S22" s="52"/>
    </row>
    <row r="23" spans="1:19" s="20" customFormat="1" ht="15.95" hidden="1" customHeight="1">
      <c r="A23" s="18"/>
      <c r="B23" s="98" t="s">
        <v>152</v>
      </c>
      <c r="C23" s="52"/>
      <c r="D23" s="109">
        <v>1</v>
      </c>
      <c r="E23" s="52" t="s">
        <v>8</v>
      </c>
      <c r="F23" s="109">
        <v>2</v>
      </c>
      <c r="G23" s="109" t="s">
        <v>8</v>
      </c>
      <c r="H23" s="31">
        <v>9</v>
      </c>
      <c r="I23" s="109" t="s">
        <v>8</v>
      </c>
      <c r="J23" s="110">
        <v>8</v>
      </c>
      <c r="K23" s="109" t="s">
        <v>8</v>
      </c>
      <c r="L23" s="110">
        <v>0.75</v>
      </c>
      <c r="M23" s="20" t="s">
        <v>9</v>
      </c>
      <c r="N23" s="34">
        <f t="shared" si="1"/>
        <v>108</v>
      </c>
      <c r="P23" s="44"/>
      <c r="S23" s="52"/>
    </row>
    <row r="24" spans="1:19" s="20" customFormat="1" ht="15.95" hidden="1" customHeight="1">
      <c r="A24" s="18"/>
      <c r="B24" s="98" t="s">
        <v>153</v>
      </c>
      <c r="C24" s="52"/>
      <c r="D24" s="109">
        <v>1</v>
      </c>
      <c r="E24" s="52" t="s">
        <v>8</v>
      </c>
      <c r="F24" s="109">
        <v>2</v>
      </c>
      <c r="G24" s="109" t="s">
        <v>8</v>
      </c>
      <c r="H24" s="31">
        <v>10.5</v>
      </c>
      <c r="I24" s="109" t="s">
        <v>8</v>
      </c>
      <c r="J24" s="110">
        <v>9.5</v>
      </c>
      <c r="K24" s="109" t="s">
        <v>8</v>
      </c>
      <c r="L24" s="110">
        <v>0.75</v>
      </c>
      <c r="M24" s="20" t="s">
        <v>9</v>
      </c>
      <c r="N24" s="34">
        <f t="shared" si="1"/>
        <v>150</v>
      </c>
      <c r="P24" s="44"/>
      <c r="S24" s="52"/>
    </row>
    <row r="25" spans="1:19" s="20" customFormat="1" ht="15.95" hidden="1" customHeight="1">
      <c r="A25" s="18"/>
      <c r="B25" s="98" t="s">
        <v>154</v>
      </c>
      <c r="C25" s="52"/>
      <c r="D25" s="109">
        <v>1</v>
      </c>
      <c r="E25" s="52" t="s">
        <v>8</v>
      </c>
      <c r="F25" s="109">
        <v>2</v>
      </c>
      <c r="G25" s="109" t="s">
        <v>8</v>
      </c>
      <c r="H25" s="31">
        <v>9.5</v>
      </c>
      <c r="I25" s="109" t="s">
        <v>8</v>
      </c>
      <c r="J25" s="110">
        <v>2</v>
      </c>
      <c r="K25" s="109" t="s">
        <v>8</v>
      </c>
      <c r="L25" s="110">
        <v>0.75</v>
      </c>
      <c r="M25" s="20" t="s">
        <v>9</v>
      </c>
      <c r="N25" s="34">
        <f t="shared" si="1"/>
        <v>29</v>
      </c>
      <c r="P25" s="44"/>
      <c r="S25" s="52"/>
    </row>
    <row r="26" spans="1:19" s="20" customFormat="1" ht="15.95" hidden="1" customHeight="1">
      <c r="A26" s="18"/>
      <c r="B26" s="98" t="s">
        <v>154</v>
      </c>
      <c r="C26" s="52"/>
      <c r="D26" s="109">
        <v>1</v>
      </c>
      <c r="E26" s="52" t="s">
        <v>8</v>
      </c>
      <c r="F26" s="109">
        <v>2</v>
      </c>
      <c r="G26" s="109" t="s">
        <v>8</v>
      </c>
      <c r="H26" s="31">
        <v>9</v>
      </c>
      <c r="I26" s="109" t="s">
        <v>8</v>
      </c>
      <c r="J26" s="110">
        <v>2</v>
      </c>
      <c r="K26" s="109" t="s">
        <v>8</v>
      </c>
      <c r="L26" s="110">
        <v>0.75</v>
      </c>
      <c r="M26" s="20" t="s">
        <v>9</v>
      </c>
      <c r="N26" s="34">
        <f t="shared" si="1"/>
        <v>27</v>
      </c>
      <c r="P26" s="44"/>
      <c r="S26" s="52"/>
    </row>
    <row r="27" spans="1:19" s="20" customFormat="1" ht="15.95" hidden="1" customHeight="1">
      <c r="A27" s="18"/>
      <c r="B27" s="98" t="s">
        <v>155</v>
      </c>
      <c r="C27" s="52"/>
      <c r="D27" s="109">
        <v>1</v>
      </c>
      <c r="E27" s="52" t="s">
        <v>8</v>
      </c>
      <c r="F27" s="109">
        <v>2</v>
      </c>
      <c r="G27" s="109" t="s">
        <v>8</v>
      </c>
      <c r="H27" s="31">
        <v>7.25</v>
      </c>
      <c r="I27" s="109" t="s">
        <v>8</v>
      </c>
      <c r="J27" s="110">
        <v>2</v>
      </c>
      <c r="K27" s="109" t="s">
        <v>8</v>
      </c>
      <c r="L27" s="110">
        <v>0.75</v>
      </c>
      <c r="M27" s="20" t="s">
        <v>9</v>
      </c>
      <c r="N27" s="34">
        <f t="shared" si="1"/>
        <v>22</v>
      </c>
      <c r="P27" s="44"/>
      <c r="S27" s="52"/>
    </row>
    <row r="28" spans="1:19" s="20" customFormat="1" ht="15.95" hidden="1" customHeight="1">
      <c r="A28" s="18"/>
      <c r="B28" s="98" t="s">
        <v>155</v>
      </c>
      <c r="C28" s="52"/>
      <c r="D28" s="109">
        <v>1</v>
      </c>
      <c r="E28" s="52" t="s">
        <v>8</v>
      </c>
      <c r="F28" s="109">
        <v>1</v>
      </c>
      <c r="G28" s="109" t="s">
        <v>8</v>
      </c>
      <c r="H28" s="31">
        <v>5.25</v>
      </c>
      <c r="I28" s="109" t="s">
        <v>8</v>
      </c>
      <c r="J28" s="110">
        <v>2</v>
      </c>
      <c r="K28" s="109" t="s">
        <v>8</v>
      </c>
      <c r="L28" s="110">
        <v>0.75</v>
      </c>
      <c r="M28" s="20" t="s">
        <v>9</v>
      </c>
      <c r="N28" s="34">
        <f t="shared" si="1"/>
        <v>8</v>
      </c>
      <c r="P28" s="44"/>
      <c r="S28" s="52"/>
    </row>
    <row r="29" spans="1:19" s="20" customFormat="1" ht="15.95" hidden="1" customHeight="1">
      <c r="A29" s="18"/>
      <c r="B29" s="20" t="s">
        <v>157</v>
      </c>
      <c r="C29" s="52"/>
      <c r="D29" s="109">
        <v>1</v>
      </c>
      <c r="E29" s="52" t="s">
        <v>8</v>
      </c>
      <c r="F29" s="109">
        <v>2</v>
      </c>
      <c r="G29" s="109" t="s">
        <v>8</v>
      </c>
      <c r="H29" s="31">
        <v>5</v>
      </c>
      <c r="I29" s="109" t="s">
        <v>8</v>
      </c>
      <c r="J29" s="110">
        <v>5</v>
      </c>
      <c r="K29" s="109" t="s">
        <v>8</v>
      </c>
      <c r="L29" s="110">
        <v>0.75</v>
      </c>
      <c r="M29" s="20" t="s">
        <v>9</v>
      </c>
      <c r="N29" s="34">
        <f t="shared" si="1"/>
        <v>38</v>
      </c>
      <c r="P29" s="44"/>
      <c r="S29" s="52"/>
    </row>
    <row r="30" spans="1:19" s="20" customFormat="1" ht="15.95" hidden="1" customHeight="1">
      <c r="A30" s="18"/>
      <c r="C30" s="52"/>
      <c r="D30" s="59"/>
      <c r="E30" s="52"/>
      <c r="F30" s="109"/>
      <c r="G30" s="109"/>
      <c r="H30" s="31"/>
      <c r="I30" s="109"/>
      <c r="J30" s="110"/>
      <c r="K30" s="109"/>
      <c r="L30" s="28" t="s">
        <v>10</v>
      </c>
      <c r="M30" s="36"/>
      <c r="N30" s="21">
        <f>SUM(N21:N29)</f>
        <v>655</v>
      </c>
      <c r="O30" s="22"/>
      <c r="P30" s="44"/>
      <c r="S30" s="52"/>
    </row>
    <row r="31" spans="1:19" s="20" customFormat="1" ht="15.95" customHeight="1">
      <c r="A31" s="18"/>
      <c r="B31" s="114"/>
      <c r="C31" s="146">
        <f>N30</f>
        <v>655</v>
      </c>
      <c r="D31" s="147"/>
      <c r="E31" s="146"/>
      <c r="F31" s="23" t="s">
        <v>11</v>
      </c>
      <c r="G31" s="24" t="s">
        <v>12</v>
      </c>
      <c r="H31" s="115">
        <v>9416.2800000000007</v>
      </c>
      <c r="I31" s="115"/>
      <c r="J31" s="115"/>
      <c r="K31" s="115"/>
      <c r="L31" s="149" t="s">
        <v>13</v>
      </c>
      <c r="M31" s="149"/>
      <c r="N31" s="90"/>
      <c r="O31" s="25" t="s">
        <v>14</v>
      </c>
      <c r="P31" s="105">
        <f>ROUND(C31*H31/100,0)</f>
        <v>61677</v>
      </c>
      <c r="S31" s="103"/>
    </row>
    <row r="32" spans="1:19" s="27" customFormat="1" ht="15.95" customHeight="1">
      <c r="A32" s="40"/>
      <c r="B32" s="126" t="s">
        <v>85</v>
      </c>
      <c r="C32" s="126"/>
      <c r="D32" s="126"/>
      <c r="E32" s="126"/>
      <c r="F32" s="126"/>
      <c r="G32" s="126"/>
      <c r="H32" s="126"/>
      <c r="I32" s="126"/>
      <c r="J32" s="126"/>
      <c r="K32" s="126"/>
      <c r="L32" s="126"/>
      <c r="M32" s="126"/>
      <c r="N32" s="126"/>
      <c r="O32" s="126"/>
      <c r="P32" s="26"/>
      <c r="S32" s="126"/>
    </row>
    <row r="33" spans="1:19" s="20" customFormat="1" ht="15.95" customHeight="1">
      <c r="A33" s="18"/>
      <c r="B33" s="39" t="s">
        <v>158</v>
      </c>
      <c r="C33" s="52"/>
      <c r="D33" s="109"/>
      <c r="E33" s="52"/>
      <c r="F33" s="109"/>
      <c r="G33" s="109"/>
      <c r="H33" s="31"/>
      <c r="I33" s="109"/>
      <c r="J33" s="110"/>
      <c r="K33" s="109"/>
      <c r="L33" s="110"/>
      <c r="N33" s="34"/>
      <c r="P33" s="44"/>
      <c r="S33" s="52"/>
    </row>
    <row r="34" spans="1:19" s="20" customFormat="1" ht="15.95" hidden="1" customHeight="1">
      <c r="A34" s="18"/>
      <c r="B34" s="20" t="s">
        <v>58</v>
      </c>
      <c r="C34" s="52"/>
      <c r="D34" s="109">
        <v>1</v>
      </c>
      <c r="E34" s="52" t="s">
        <v>8</v>
      </c>
      <c r="F34" s="109">
        <v>2</v>
      </c>
      <c r="G34" s="109" t="s">
        <v>8</v>
      </c>
      <c r="H34" s="31">
        <v>17.62</v>
      </c>
      <c r="I34" s="109" t="s">
        <v>8</v>
      </c>
      <c r="J34" s="110">
        <v>13.62</v>
      </c>
      <c r="K34" s="109" t="s">
        <v>8</v>
      </c>
      <c r="L34" s="110">
        <v>0.37</v>
      </c>
      <c r="M34" s="20" t="s">
        <v>9</v>
      </c>
      <c r="N34" s="34">
        <f>ROUND(D34*F34*H34*J34*L34,0)</f>
        <v>178</v>
      </c>
      <c r="P34" s="44"/>
      <c r="S34" s="52"/>
    </row>
    <row r="35" spans="1:19" s="20" customFormat="1" ht="15.95" hidden="1" customHeight="1">
      <c r="A35" s="18"/>
      <c r="B35" s="20" t="s">
        <v>135</v>
      </c>
      <c r="C35" s="52"/>
      <c r="D35" s="109">
        <v>1</v>
      </c>
      <c r="E35" s="52" t="s">
        <v>8</v>
      </c>
      <c r="F35" s="109">
        <v>1</v>
      </c>
      <c r="G35" s="109" t="s">
        <v>8</v>
      </c>
      <c r="H35" s="31">
        <v>36.369999999999997</v>
      </c>
      <c r="I35" s="109" t="s">
        <v>8</v>
      </c>
      <c r="J35" s="110">
        <v>5.62</v>
      </c>
      <c r="K35" s="109" t="s">
        <v>8</v>
      </c>
      <c r="L35" s="110">
        <v>0.37</v>
      </c>
      <c r="M35" s="20" t="s">
        <v>9</v>
      </c>
      <c r="N35" s="34">
        <f>ROUND(D35*F35*H35*J35*L35,0)</f>
        <v>76</v>
      </c>
      <c r="P35" s="44"/>
      <c r="S35" s="52"/>
    </row>
    <row r="36" spans="1:19" s="20" customFormat="1" ht="15.95" hidden="1" customHeight="1">
      <c r="A36" s="18"/>
      <c r="B36" s="20" t="s">
        <v>159</v>
      </c>
      <c r="C36" s="52"/>
      <c r="D36" s="109">
        <v>1</v>
      </c>
      <c r="E36" s="52" t="s">
        <v>8</v>
      </c>
      <c r="F36" s="109">
        <v>1</v>
      </c>
      <c r="G36" s="109" t="s">
        <v>8</v>
      </c>
      <c r="H36" s="31">
        <v>12</v>
      </c>
      <c r="I36" s="109" t="s">
        <v>8</v>
      </c>
      <c r="J36" s="110">
        <v>25</v>
      </c>
      <c r="K36" s="109" t="s">
        <v>8</v>
      </c>
      <c r="L36" s="110">
        <v>0.5</v>
      </c>
      <c r="M36" s="20" t="s">
        <v>9</v>
      </c>
      <c r="N36" s="34">
        <f>ROUND(D36*F36*H36*J36*L36,0)</f>
        <v>150</v>
      </c>
      <c r="P36" s="44"/>
      <c r="S36" s="52"/>
    </row>
    <row r="37" spans="1:19" s="20" customFormat="1" ht="15.95" hidden="1" customHeight="1">
      <c r="A37" s="18"/>
      <c r="B37" s="20" t="s">
        <v>96</v>
      </c>
      <c r="C37" s="52"/>
      <c r="D37" s="109">
        <v>1</v>
      </c>
      <c r="E37" s="52" t="s">
        <v>8</v>
      </c>
      <c r="F37" s="109">
        <v>1</v>
      </c>
      <c r="G37" s="109" t="s">
        <v>8</v>
      </c>
      <c r="H37" s="31">
        <v>10</v>
      </c>
      <c r="I37" s="109" t="s">
        <v>8</v>
      </c>
      <c r="J37" s="110">
        <v>5</v>
      </c>
      <c r="K37" s="109" t="s">
        <v>8</v>
      </c>
      <c r="L37" s="110">
        <v>0.5</v>
      </c>
      <c r="M37" s="20" t="s">
        <v>9</v>
      </c>
      <c r="N37" s="34">
        <f>ROUND(D37*F37*H37*J37*L37,0)</f>
        <v>25</v>
      </c>
      <c r="P37" s="44"/>
      <c r="S37" s="52"/>
    </row>
    <row r="38" spans="1:19" s="20" customFormat="1" ht="15.95" hidden="1" customHeight="1">
      <c r="A38" s="18"/>
      <c r="C38" s="52"/>
      <c r="D38" s="59"/>
      <c r="E38" s="52"/>
      <c r="F38" s="109"/>
      <c r="G38" s="109"/>
      <c r="H38" s="31"/>
      <c r="I38" s="109"/>
      <c r="J38" s="110"/>
      <c r="K38" s="109"/>
      <c r="L38" s="28" t="s">
        <v>10</v>
      </c>
      <c r="M38" s="36"/>
      <c r="N38" s="21">
        <f>SUM(N34:N37)</f>
        <v>429</v>
      </c>
      <c r="O38" s="22"/>
      <c r="P38" s="44"/>
      <c r="S38" s="52"/>
    </row>
    <row r="39" spans="1:19" s="20" customFormat="1" ht="15.95" customHeight="1">
      <c r="A39" s="18"/>
      <c r="B39" s="114"/>
      <c r="C39" s="146">
        <f>N38</f>
        <v>429</v>
      </c>
      <c r="D39" s="147"/>
      <c r="E39" s="146"/>
      <c r="F39" s="23" t="s">
        <v>11</v>
      </c>
      <c r="G39" s="24"/>
      <c r="H39" s="115">
        <v>8694.9500000000007</v>
      </c>
      <c r="I39" s="115"/>
      <c r="J39" s="115"/>
      <c r="K39" s="115"/>
      <c r="L39" s="149" t="s">
        <v>13</v>
      </c>
      <c r="M39" s="149"/>
      <c r="N39" s="90"/>
      <c r="O39" s="25" t="s">
        <v>14</v>
      </c>
      <c r="P39" s="105">
        <f>ROUND(C39*H39/100,0)</f>
        <v>37301</v>
      </c>
      <c r="S39" s="103"/>
    </row>
    <row r="40" spans="1:19" s="20" customFormat="1" ht="15.95" customHeight="1">
      <c r="A40" s="40" t="s">
        <v>116</v>
      </c>
      <c r="B40" s="169" t="s">
        <v>62</v>
      </c>
      <c r="C40" s="169"/>
      <c r="D40" s="169"/>
      <c r="E40" s="169"/>
      <c r="F40" s="169"/>
      <c r="G40" s="169"/>
      <c r="H40" s="169"/>
      <c r="I40" s="169"/>
      <c r="J40" s="169"/>
      <c r="K40" s="169"/>
      <c r="L40" s="169"/>
      <c r="M40" s="169"/>
      <c r="N40" s="169"/>
      <c r="O40" s="55"/>
      <c r="P40" s="105"/>
    </row>
    <row r="41" spans="1:19" s="20" customFormat="1" ht="15.95" hidden="1" customHeight="1">
      <c r="A41" s="18"/>
      <c r="B41" s="98" t="s">
        <v>160</v>
      </c>
      <c r="C41" s="52"/>
      <c r="D41" s="109">
        <v>1</v>
      </c>
      <c r="E41" s="52" t="s">
        <v>8</v>
      </c>
      <c r="F41" s="109">
        <v>4</v>
      </c>
      <c r="G41" s="109" t="s">
        <v>8</v>
      </c>
      <c r="H41" s="31">
        <v>16.670000000000002</v>
      </c>
      <c r="I41" s="109" t="s">
        <v>8</v>
      </c>
      <c r="J41" s="110">
        <v>1.125</v>
      </c>
      <c r="K41" s="109" t="s">
        <v>8</v>
      </c>
      <c r="L41" s="110">
        <v>4.25</v>
      </c>
      <c r="M41" s="20" t="s">
        <v>9</v>
      </c>
      <c r="N41" s="34">
        <f t="shared" ref="N41:N47" si="2">ROUND(D41*F41*H41*J41*L41,0)</f>
        <v>319</v>
      </c>
      <c r="P41" s="44"/>
      <c r="S41" s="52"/>
    </row>
    <row r="42" spans="1:19" s="20" customFormat="1" ht="15.95" hidden="1" customHeight="1">
      <c r="A42" s="18"/>
      <c r="B42" s="98" t="s">
        <v>155</v>
      </c>
      <c r="C42" s="52"/>
      <c r="D42" s="109">
        <v>1</v>
      </c>
      <c r="E42" s="52" t="s">
        <v>8</v>
      </c>
      <c r="F42" s="109">
        <v>3</v>
      </c>
      <c r="G42" s="109" t="s">
        <v>8</v>
      </c>
      <c r="H42" s="31">
        <v>13.62</v>
      </c>
      <c r="I42" s="109" t="s">
        <v>8</v>
      </c>
      <c r="J42" s="110">
        <v>1.125</v>
      </c>
      <c r="K42" s="109" t="s">
        <v>8</v>
      </c>
      <c r="L42" s="110">
        <v>4.25</v>
      </c>
      <c r="M42" s="20" t="s">
        <v>9</v>
      </c>
      <c r="N42" s="34">
        <f t="shared" si="2"/>
        <v>195</v>
      </c>
      <c r="P42" s="44"/>
      <c r="S42" s="52"/>
    </row>
    <row r="43" spans="1:19" s="20" customFormat="1" ht="15.95" hidden="1" customHeight="1">
      <c r="A43" s="18"/>
      <c r="B43" s="98" t="s">
        <v>161</v>
      </c>
      <c r="C43" s="52"/>
      <c r="D43" s="109">
        <v>1</v>
      </c>
      <c r="E43" s="52" t="s">
        <v>8</v>
      </c>
      <c r="F43" s="109">
        <v>6</v>
      </c>
      <c r="G43" s="109" t="s">
        <v>8</v>
      </c>
      <c r="H43" s="31">
        <v>6.62</v>
      </c>
      <c r="I43" s="109" t="s">
        <v>8</v>
      </c>
      <c r="J43" s="110">
        <v>1.125</v>
      </c>
      <c r="K43" s="109" t="s">
        <v>8</v>
      </c>
      <c r="L43" s="110">
        <v>4.5</v>
      </c>
      <c r="M43" s="20" t="s">
        <v>9</v>
      </c>
      <c r="N43" s="34">
        <f t="shared" ref="N43:N46" si="3">ROUND(D43*F43*H43*J43*L43,0)</f>
        <v>201</v>
      </c>
      <c r="P43" s="44"/>
      <c r="S43" s="52"/>
    </row>
    <row r="44" spans="1:19" s="20" customFormat="1" ht="15.95" hidden="1" customHeight="1">
      <c r="A44" s="18"/>
      <c r="B44" s="98" t="s">
        <v>155</v>
      </c>
      <c r="C44" s="52"/>
      <c r="D44" s="109">
        <v>1</v>
      </c>
      <c r="E44" s="52" t="s">
        <v>8</v>
      </c>
      <c r="F44" s="109">
        <v>2</v>
      </c>
      <c r="G44" s="109" t="s">
        <v>8</v>
      </c>
      <c r="H44" s="31">
        <v>5.75</v>
      </c>
      <c r="I44" s="109" t="s">
        <v>8</v>
      </c>
      <c r="J44" s="110">
        <v>1.1299999999999999</v>
      </c>
      <c r="K44" s="109" t="s">
        <v>8</v>
      </c>
      <c r="L44" s="110">
        <v>4.5</v>
      </c>
      <c r="M44" s="20" t="s">
        <v>9</v>
      </c>
      <c r="N44" s="34">
        <f t="shared" si="3"/>
        <v>58</v>
      </c>
      <c r="P44" s="44"/>
      <c r="S44" s="52"/>
    </row>
    <row r="45" spans="1:19" s="20" customFormat="1" ht="15.95" hidden="1" customHeight="1">
      <c r="A45" s="18"/>
      <c r="B45" s="20" t="s">
        <v>162</v>
      </c>
      <c r="C45" s="52"/>
      <c r="D45" s="109">
        <v>1</v>
      </c>
      <c r="E45" s="52" t="s">
        <v>8</v>
      </c>
      <c r="F45" s="109">
        <v>1</v>
      </c>
      <c r="G45" s="109" t="s">
        <v>8</v>
      </c>
      <c r="H45" s="31">
        <v>8</v>
      </c>
      <c r="I45" s="109" t="s">
        <v>8</v>
      </c>
      <c r="J45" s="110">
        <v>4</v>
      </c>
      <c r="K45" s="109" t="s">
        <v>8</v>
      </c>
      <c r="L45" s="110">
        <v>0.5</v>
      </c>
      <c r="M45" s="20" t="s">
        <v>9</v>
      </c>
      <c r="N45" s="34">
        <f t="shared" si="3"/>
        <v>16</v>
      </c>
      <c r="P45" s="44"/>
      <c r="S45" s="52"/>
    </row>
    <row r="46" spans="1:19" s="20" customFormat="1" ht="15.95" hidden="1" customHeight="1">
      <c r="A46" s="18"/>
      <c r="B46" s="20" t="s">
        <v>162</v>
      </c>
      <c r="C46" s="52"/>
      <c r="D46" s="109">
        <v>1</v>
      </c>
      <c r="E46" s="52" t="s">
        <v>8</v>
      </c>
      <c r="F46" s="109">
        <v>1</v>
      </c>
      <c r="G46" s="109" t="s">
        <v>8</v>
      </c>
      <c r="H46" s="31">
        <v>8</v>
      </c>
      <c r="I46" s="109" t="s">
        <v>8</v>
      </c>
      <c r="J46" s="110">
        <v>3</v>
      </c>
      <c r="K46" s="109" t="s">
        <v>8</v>
      </c>
      <c r="L46" s="110">
        <v>0.5</v>
      </c>
      <c r="M46" s="20" t="s">
        <v>9</v>
      </c>
      <c r="N46" s="34">
        <f t="shared" si="3"/>
        <v>12</v>
      </c>
      <c r="P46" s="44"/>
      <c r="S46" s="52"/>
    </row>
    <row r="47" spans="1:19" s="20" customFormat="1" ht="15.95" hidden="1" customHeight="1" thickBot="1">
      <c r="A47" s="18"/>
      <c r="B47" s="20" t="s">
        <v>162</v>
      </c>
      <c r="C47" s="52"/>
      <c r="D47" s="109">
        <v>1</v>
      </c>
      <c r="E47" s="52" t="s">
        <v>8</v>
      </c>
      <c r="F47" s="109">
        <v>1</v>
      </c>
      <c r="G47" s="109" t="s">
        <v>8</v>
      </c>
      <c r="H47" s="31">
        <v>8</v>
      </c>
      <c r="I47" s="109" t="s">
        <v>8</v>
      </c>
      <c r="J47" s="110">
        <v>2</v>
      </c>
      <c r="K47" s="109" t="s">
        <v>8</v>
      </c>
      <c r="L47" s="110">
        <v>0.5</v>
      </c>
      <c r="M47" s="20" t="s">
        <v>9</v>
      </c>
      <c r="N47" s="34">
        <f t="shared" si="2"/>
        <v>8</v>
      </c>
      <c r="P47" s="44"/>
      <c r="S47" s="52"/>
    </row>
    <row r="48" spans="1:19" s="20" customFormat="1" ht="15.95" hidden="1" customHeight="1" thickBot="1">
      <c r="A48" s="105"/>
      <c r="C48" s="90"/>
      <c r="D48" s="109"/>
      <c r="E48" s="53"/>
      <c r="F48" s="109"/>
      <c r="G48" s="105"/>
      <c r="H48" s="31"/>
      <c r="I48" s="115"/>
      <c r="J48" s="28"/>
      <c r="K48" s="115"/>
      <c r="L48" s="28" t="s">
        <v>10</v>
      </c>
      <c r="M48" s="105"/>
      <c r="N48" s="30">
        <f>SUM(N41:N47)</f>
        <v>809</v>
      </c>
      <c r="O48" s="22"/>
      <c r="P48" s="105"/>
      <c r="S48" s="90"/>
    </row>
    <row r="49" spans="1:64" s="20" customFormat="1" ht="15.95" customHeight="1">
      <c r="A49" s="18"/>
      <c r="C49" s="146">
        <f>N48</f>
        <v>809</v>
      </c>
      <c r="D49" s="147"/>
      <c r="E49" s="146"/>
      <c r="F49" s="109" t="s">
        <v>11</v>
      </c>
      <c r="G49" s="105" t="s">
        <v>12</v>
      </c>
      <c r="H49" s="148">
        <v>11948.36</v>
      </c>
      <c r="I49" s="148"/>
      <c r="J49" s="28"/>
      <c r="K49" s="115"/>
      <c r="L49" s="105" t="s">
        <v>60</v>
      </c>
      <c r="M49" s="105"/>
      <c r="N49" s="29"/>
      <c r="O49" s="114" t="s">
        <v>14</v>
      </c>
      <c r="P49" s="105">
        <f>ROUND(C49*H49/100,0)</f>
        <v>96662</v>
      </c>
      <c r="S49" s="103"/>
    </row>
    <row r="50" spans="1:64" ht="88.5" customHeight="1">
      <c r="A50" s="86" t="s">
        <v>117</v>
      </c>
      <c r="B50" s="169" t="s">
        <v>35</v>
      </c>
      <c r="C50" s="169"/>
      <c r="D50" s="169"/>
      <c r="E50" s="169"/>
      <c r="F50" s="169"/>
      <c r="G50" s="169"/>
      <c r="H50" s="169"/>
      <c r="I50" s="169"/>
      <c r="J50" s="169"/>
      <c r="K50" s="169"/>
      <c r="L50" s="169"/>
      <c r="M50" s="169"/>
      <c r="N50" s="169"/>
      <c r="O50" s="92"/>
      <c r="P50" s="14"/>
      <c r="S50" s="3"/>
    </row>
    <row r="51" spans="1:64" ht="15.75" hidden="1" customHeight="1">
      <c r="A51" s="86"/>
      <c r="B51" s="113" t="s">
        <v>168</v>
      </c>
      <c r="C51" s="113"/>
      <c r="D51" s="113"/>
      <c r="E51" s="113"/>
      <c r="F51" s="113"/>
      <c r="G51" s="113"/>
      <c r="H51" s="113"/>
      <c r="I51" s="113"/>
      <c r="J51" s="113"/>
      <c r="K51" s="113"/>
      <c r="L51" s="113"/>
      <c r="M51" s="113"/>
      <c r="N51" s="113"/>
      <c r="O51" s="92"/>
      <c r="P51" s="14"/>
      <c r="S51" s="3"/>
    </row>
    <row r="52" spans="1:64" s="20" customFormat="1" ht="15.95" hidden="1" customHeight="1">
      <c r="A52" s="18"/>
      <c r="B52" s="20" t="s">
        <v>150</v>
      </c>
      <c r="C52" s="52"/>
      <c r="D52" s="109">
        <v>1</v>
      </c>
      <c r="E52" s="52" t="s">
        <v>8</v>
      </c>
      <c r="F52" s="109">
        <v>6</v>
      </c>
      <c r="G52" s="109" t="s">
        <v>8</v>
      </c>
      <c r="H52" s="31">
        <v>6</v>
      </c>
      <c r="I52" s="109" t="s">
        <v>8</v>
      </c>
      <c r="J52" s="110">
        <v>5</v>
      </c>
      <c r="K52" s="109" t="s">
        <v>8</v>
      </c>
      <c r="L52" s="110">
        <v>1.25</v>
      </c>
      <c r="M52" s="20" t="s">
        <v>9</v>
      </c>
      <c r="N52" s="34">
        <f t="shared" ref="N52:N60" si="4">ROUND(D52*F52*H52*J52*L52,0)</f>
        <v>225</v>
      </c>
      <c r="P52" s="44"/>
      <c r="S52" s="52"/>
    </row>
    <row r="53" spans="1:64" s="20" customFormat="1" ht="15.95" hidden="1" customHeight="1">
      <c r="A53" s="18"/>
      <c r="B53" s="98" t="s">
        <v>151</v>
      </c>
      <c r="C53" s="52"/>
      <c r="D53" s="109">
        <v>1</v>
      </c>
      <c r="E53" s="52" t="s">
        <v>8</v>
      </c>
      <c r="F53" s="109">
        <v>2</v>
      </c>
      <c r="G53" s="109" t="s">
        <v>8</v>
      </c>
      <c r="H53" s="31">
        <v>7</v>
      </c>
      <c r="I53" s="109" t="s">
        <v>8</v>
      </c>
      <c r="J53" s="110">
        <v>6</v>
      </c>
      <c r="K53" s="109" t="s">
        <v>8</v>
      </c>
      <c r="L53" s="110">
        <v>1.5</v>
      </c>
      <c r="M53" s="20" t="s">
        <v>9</v>
      </c>
      <c r="N53" s="34">
        <f t="shared" si="4"/>
        <v>126</v>
      </c>
      <c r="P53" s="44"/>
      <c r="S53" s="52"/>
    </row>
    <row r="54" spans="1:64" s="20" customFormat="1" ht="15.95" hidden="1" customHeight="1">
      <c r="A54" s="18"/>
      <c r="B54" s="98" t="s">
        <v>152</v>
      </c>
      <c r="C54" s="52"/>
      <c r="D54" s="109">
        <v>1</v>
      </c>
      <c r="E54" s="52" t="s">
        <v>8</v>
      </c>
      <c r="F54" s="109">
        <v>2</v>
      </c>
      <c r="G54" s="109" t="s">
        <v>8</v>
      </c>
      <c r="H54" s="31">
        <v>8</v>
      </c>
      <c r="I54" s="109" t="s">
        <v>8</v>
      </c>
      <c r="J54" s="110">
        <v>7</v>
      </c>
      <c r="K54" s="109" t="s">
        <v>8</v>
      </c>
      <c r="L54" s="110">
        <v>1.5</v>
      </c>
      <c r="M54" s="20" t="s">
        <v>9</v>
      </c>
      <c r="N54" s="34">
        <f t="shared" si="4"/>
        <v>168</v>
      </c>
      <c r="P54" s="44"/>
      <c r="S54" s="52"/>
    </row>
    <row r="55" spans="1:64" s="20" customFormat="1" ht="15.95" hidden="1" customHeight="1">
      <c r="A55" s="18"/>
      <c r="B55" s="98" t="s">
        <v>153</v>
      </c>
      <c r="C55" s="52"/>
      <c r="D55" s="109">
        <v>1</v>
      </c>
      <c r="E55" s="52" t="s">
        <v>8</v>
      </c>
      <c r="F55" s="109">
        <v>2</v>
      </c>
      <c r="G55" s="109" t="s">
        <v>8</v>
      </c>
      <c r="H55" s="31">
        <v>9.5</v>
      </c>
      <c r="I55" s="109" t="s">
        <v>8</v>
      </c>
      <c r="J55" s="110">
        <v>8.5</v>
      </c>
      <c r="K55" s="109" t="s">
        <v>8</v>
      </c>
      <c r="L55" s="110">
        <v>1.5</v>
      </c>
      <c r="M55" s="20" t="s">
        <v>9</v>
      </c>
      <c r="N55" s="34">
        <f t="shared" si="4"/>
        <v>242</v>
      </c>
      <c r="P55" s="44"/>
      <c r="S55" s="52"/>
    </row>
    <row r="56" spans="1:64" s="20" customFormat="1" ht="15.95" hidden="1" customHeight="1">
      <c r="A56" s="18"/>
      <c r="B56" s="98" t="s">
        <v>163</v>
      </c>
      <c r="C56" s="52"/>
      <c r="D56" s="109">
        <v>1</v>
      </c>
      <c r="E56" s="52" t="s">
        <v>8</v>
      </c>
      <c r="F56" s="109">
        <v>6</v>
      </c>
      <c r="G56" s="109" t="s">
        <v>8</v>
      </c>
      <c r="H56" s="31">
        <v>1.1299999999999999</v>
      </c>
      <c r="I56" s="109" t="s">
        <v>8</v>
      </c>
      <c r="J56" s="110">
        <v>1.75</v>
      </c>
      <c r="K56" s="109" t="s">
        <v>8</v>
      </c>
      <c r="L56" s="110">
        <v>4.25</v>
      </c>
      <c r="M56" s="20" t="s">
        <v>9</v>
      </c>
      <c r="N56" s="34">
        <f t="shared" ref="N56" si="5">ROUND(D56*F56*H56*J56*L56,0)</f>
        <v>50</v>
      </c>
      <c r="P56" s="44"/>
      <c r="S56" s="52"/>
    </row>
    <row r="57" spans="1:64" s="20" customFormat="1" ht="15.95" hidden="1" customHeight="1">
      <c r="A57" s="18"/>
      <c r="B57" s="20" t="s">
        <v>164</v>
      </c>
      <c r="C57" s="52"/>
      <c r="D57" s="109">
        <v>1</v>
      </c>
      <c r="E57" s="52" t="s">
        <v>8</v>
      </c>
      <c r="F57" s="109">
        <v>6</v>
      </c>
      <c r="G57" s="109" t="s">
        <v>8</v>
      </c>
      <c r="H57" s="31">
        <v>1.1299999999999999</v>
      </c>
      <c r="I57" s="109" t="s">
        <v>8</v>
      </c>
      <c r="J57" s="110">
        <v>1.1299999999999999</v>
      </c>
      <c r="K57" s="109" t="s">
        <v>8</v>
      </c>
      <c r="L57" s="110">
        <v>4.5</v>
      </c>
      <c r="M57" s="20" t="s">
        <v>9</v>
      </c>
      <c r="N57" s="34">
        <f t="shared" si="4"/>
        <v>34</v>
      </c>
      <c r="P57" s="44"/>
      <c r="S57" s="52"/>
    </row>
    <row r="58" spans="1:64" s="20" customFormat="1" ht="15.95" hidden="1" customHeight="1">
      <c r="A58" s="18"/>
      <c r="B58" s="20" t="s">
        <v>165</v>
      </c>
      <c r="C58" s="52"/>
      <c r="D58" s="109">
        <v>1</v>
      </c>
      <c r="E58" s="52" t="s">
        <v>8</v>
      </c>
      <c r="F58" s="109">
        <v>3</v>
      </c>
      <c r="G58" s="109" t="s">
        <v>8</v>
      </c>
      <c r="H58" s="31">
        <v>38.630000000000003</v>
      </c>
      <c r="I58" s="109" t="s">
        <v>8</v>
      </c>
      <c r="J58" s="110">
        <v>1.1299999999999999</v>
      </c>
      <c r="K58" s="109" t="s">
        <v>8</v>
      </c>
      <c r="L58" s="110">
        <v>1.5</v>
      </c>
      <c r="M58" s="20" t="s">
        <v>9</v>
      </c>
      <c r="N58" s="34">
        <f t="shared" si="4"/>
        <v>196</v>
      </c>
      <c r="P58" s="44"/>
      <c r="S58" s="52"/>
    </row>
    <row r="59" spans="1:64" s="20" customFormat="1" ht="15.95" hidden="1" customHeight="1">
      <c r="A59" s="18"/>
      <c r="B59" s="98" t="s">
        <v>166</v>
      </c>
      <c r="C59" s="52"/>
      <c r="D59" s="109">
        <v>1</v>
      </c>
      <c r="E59" s="52" t="s">
        <v>8</v>
      </c>
      <c r="F59" s="109">
        <v>3</v>
      </c>
      <c r="G59" s="109" t="s">
        <v>8</v>
      </c>
      <c r="H59" s="31">
        <v>13.63</v>
      </c>
      <c r="I59" s="109" t="s">
        <v>8</v>
      </c>
      <c r="J59" s="110">
        <v>1.1299999999999999</v>
      </c>
      <c r="K59" s="109" t="s">
        <v>8</v>
      </c>
      <c r="L59" s="110">
        <v>1.5</v>
      </c>
      <c r="M59" s="20" t="s">
        <v>9</v>
      </c>
      <c r="N59" s="34">
        <f t="shared" si="4"/>
        <v>69</v>
      </c>
      <c r="P59" s="44"/>
      <c r="S59" s="52"/>
    </row>
    <row r="60" spans="1:64" s="20" customFormat="1" ht="15.95" hidden="1" customHeight="1" thickBot="1">
      <c r="A60" s="18"/>
      <c r="B60" s="98" t="s">
        <v>167</v>
      </c>
      <c r="C60" s="52"/>
      <c r="D60" s="109">
        <v>1</v>
      </c>
      <c r="E60" s="52" t="s">
        <v>8</v>
      </c>
      <c r="F60" s="109">
        <v>2</v>
      </c>
      <c r="G60" s="109" t="s">
        <v>8</v>
      </c>
      <c r="H60" s="31">
        <v>5.63</v>
      </c>
      <c r="I60" s="109" t="s">
        <v>8</v>
      </c>
      <c r="J60" s="110">
        <v>1.1299999999999999</v>
      </c>
      <c r="K60" s="109" t="s">
        <v>8</v>
      </c>
      <c r="L60" s="110">
        <v>1.5</v>
      </c>
      <c r="M60" s="20" t="s">
        <v>9</v>
      </c>
      <c r="N60" s="34">
        <f t="shared" si="4"/>
        <v>19</v>
      </c>
      <c r="P60" s="44"/>
      <c r="S60" s="52"/>
    </row>
    <row r="61" spans="1:64" ht="15.95" hidden="1" customHeight="1" thickBot="1">
      <c r="A61" s="1"/>
      <c r="B61" s="43"/>
      <c r="C61" s="118"/>
      <c r="H61" s="69"/>
      <c r="I61" s="116"/>
      <c r="J61" s="117"/>
      <c r="K61" s="116"/>
      <c r="L61" s="15" t="s">
        <v>170</v>
      </c>
      <c r="M61" s="107"/>
      <c r="N61" s="17">
        <f>SUM(N51:N60)</f>
        <v>1129</v>
      </c>
      <c r="O61" s="43"/>
      <c r="R61" s="4"/>
      <c r="S61" s="118"/>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row>
    <row r="62" spans="1:64" ht="15.95" hidden="1" customHeight="1">
      <c r="A62" s="1"/>
      <c r="B62" s="43" t="s">
        <v>169</v>
      </c>
      <c r="C62" s="118"/>
      <c r="H62" s="111"/>
      <c r="I62" s="116"/>
      <c r="J62" s="111"/>
      <c r="K62" s="116"/>
      <c r="L62" s="117"/>
      <c r="N62" s="42"/>
      <c r="O62" s="2"/>
      <c r="S62" s="118"/>
    </row>
    <row r="63" spans="1:64" ht="15.95" hidden="1" customHeight="1">
      <c r="A63" s="1"/>
      <c r="B63" s="3" t="s">
        <v>172</v>
      </c>
      <c r="C63" s="118"/>
      <c r="D63" s="116">
        <v>1</v>
      </c>
      <c r="E63" s="102" t="s">
        <v>8</v>
      </c>
      <c r="F63" s="116">
        <v>8</v>
      </c>
      <c r="G63" s="116" t="s">
        <v>8</v>
      </c>
      <c r="H63" s="69">
        <v>6</v>
      </c>
      <c r="I63" s="116" t="s">
        <v>8</v>
      </c>
      <c r="J63" s="117">
        <v>0.75</v>
      </c>
      <c r="K63" s="116" t="s">
        <v>8</v>
      </c>
      <c r="L63" s="111">
        <v>0.75</v>
      </c>
      <c r="M63" s="3" t="s">
        <v>9</v>
      </c>
      <c r="N63" s="42">
        <f>ROUND(D63*F63*H63*J63*L63,0)</f>
        <v>27</v>
      </c>
      <c r="O63" s="2"/>
      <c r="S63" s="118"/>
    </row>
    <row r="64" spans="1:64" ht="15.95" hidden="1" customHeight="1">
      <c r="A64" s="1"/>
      <c r="B64" s="68" t="s">
        <v>173</v>
      </c>
      <c r="C64" s="118"/>
      <c r="D64" s="116">
        <v>1</v>
      </c>
      <c r="E64" s="102" t="s">
        <v>8</v>
      </c>
      <c r="F64" s="116">
        <v>4</v>
      </c>
      <c r="G64" s="116" t="s">
        <v>8</v>
      </c>
      <c r="H64" s="69">
        <v>5</v>
      </c>
      <c r="I64" s="116" t="s">
        <v>8</v>
      </c>
      <c r="J64" s="117">
        <v>1.5</v>
      </c>
      <c r="K64" s="116" t="s">
        <v>8</v>
      </c>
      <c r="L64" s="117">
        <v>0.25</v>
      </c>
      <c r="M64" s="3" t="s">
        <v>9</v>
      </c>
      <c r="N64" s="42">
        <f t="shared" ref="N64:N79" si="6">ROUND(D64*F64*H64*J64*L64,0)</f>
        <v>8</v>
      </c>
      <c r="O64" s="2"/>
      <c r="R64" s="4"/>
      <c r="S64" s="118"/>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row>
    <row r="65" spans="1:64" ht="15.95" hidden="1" customHeight="1">
      <c r="A65" s="1"/>
      <c r="B65" s="95" t="s">
        <v>174</v>
      </c>
      <c r="C65" s="118"/>
      <c r="D65" s="116">
        <v>4</v>
      </c>
      <c r="E65" s="102" t="s">
        <v>8</v>
      </c>
      <c r="F65" s="116">
        <v>2</v>
      </c>
      <c r="G65" s="116" t="s">
        <v>8</v>
      </c>
      <c r="H65" s="69">
        <v>1.5</v>
      </c>
      <c r="I65" s="116" t="s">
        <v>8</v>
      </c>
      <c r="J65" s="117">
        <v>0.5</v>
      </c>
      <c r="K65" s="116" t="s">
        <v>8</v>
      </c>
      <c r="L65" s="117">
        <v>0.25</v>
      </c>
      <c r="M65" s="3" t="s">
        <v>9</v>
      </c>
      <c r="N65" s="42">
        <f t="shared" si="6"/>
        <v>2</v>
      </c>
      <c r="O65" s="2"/>
      <c r="R65" s="4"/>
      <c r="S65" s="118"/>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row>
    <row r="66" spans="1:64" ht="15.95" hidden="1" customHeight="1">
      <c r="A66" s="1"/>
      <c r="B66" s="68" t="s">
        <v>175</v>
      </c>
      <c r="C66" s="118"/>
      <c r="D66" s="116">
        <v>1</v>
      </c>
      <c r="E66" s="102" t="s">
        <v>8</v>
      </c>
      <c r="F66" s="116">
        <v>1</v>
      </c>
      <c r="G66" s="116" t="s">
        <v>8</v>
      </c>
      <c r="H66" s="69">
        <v>38.5</v>
      </c>
      <c r="I66" s="116" t="s">
        <v>8</v>
      </c>
      <c r="J66" s="117">
        <v>0.75</v>
      </c>
      <c r="K66" s="116" t="s">
        <v>8</v>
      </c>
      <c r="L66" s="117">
        <v>4</v>
      </c>
      <c r="M66" s="3" t="s">
        <v>9</v>
      </c>
      <c r="N66" s="42">
        <f t="shared" si="6"/>
        <v>116</v>
      </c>
      <c r="O66" s="2"/>
      <c r="R66" s="4"/>
      <c r="S66" s="118"/>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row>
    <row r="67" spans="1:64" ht="15.95" hidden="1" customHeight="1">
      <c r="A67" s="1"/>
      <c r="B67" s="68" t="s">
        <v>176</v>
      </c>
      <c r="C67" s="118"/>
      <c r="D67" s="116">
        <v>1</v>
      </c>
      <c r="E67" s="102" t="s">
        <v>8</v>
      </c>
      <c r="F67" s="116">
        <v>1</v>
      </c>
      <c r="G67" s="116" t="s">
        <v>8</v>
      </c>
      <c r="H67" s="69">
        <v>8</v>
      </c>
      <c r="I67" s="116" t="s">
        <v>8</v>
      </c>
      <c r="J67" s="117">
        <v>0.75</v>
      </c>
      <c r="K67" s="116" t="s">
        <v>8</v>
      </c>
      <c r="L67" s="117">
        <v>4</v>
      </c>
      <c r="M67" s="3" t="s">
        <v>9</v>
      </c>
      <c r="N67" s="42">
        <f t="shared" si="6"/>
        <v>24</v>
      </c>
      <c r="O67" s="2"/>
      <c r="R67" s="4"/>
      <c r="S67" s="118"/>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row>
    <row r="68" spans="1:64" ht="15.95" hidden="1" customHeight="1">
      <c r="A68" s="1"/>
      <c r="B68" s="68" t="s">
        <v>177</v>
      </c>
      <c r="C68" s="118"/>
      <c r="D68" s="116">
        <v>1</v>
      </c>
      <c r="E68" s="102" t="s">
        <v>8</v>
      </c>
      <c r="F68" s="116">
        <v>2</v>
      </c>
      <c r="G68" s="116" t="s">
        <v>8</v>
      </c>
      <c r="H68" s="69">
        <v>38.25</v>
      </c>
      <c r="I68" s="116" t="s">
        <v>8</v>
      </c>
      <c r="J68" s="117">
        <v>0.75</v>
      </c>
      <c r="K68" s="116" t="s">
        <v>8</v>
      </c>
      <c r="L68" s="117">
        <v>2</v>
      </c>
      <c r="M68" s="3" t="s">
        <v>9</v>
      </c>
      <c r="N68" s="42">
        <f t="shared" ref="N68" si="7">ROUND(D68*F68*H68*J68*L68,0)</f>
        <v>115</v>
      </c>
      <c r="O68" s="2"/>
      <c r="R68" s="4"/>
      <c r="S68" s="118"/>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row>
    <row r="69" spans="1:64" ht="15.95" hidden="1" customHeight="1">
      <c r="A69" s="1"/>
      <c r="B69" s="95" t="s">
        <v>178</v>
      </c>
      <c r="C69" s="118"/>
      <c r="D69" s="116">
        <v>1</v>
      </c>
      <c r="E69" s="102" t="s">
        <v>8</v>
      </c>
      <c r="F69" s="116">
        <v>3</v>
      </c>
      <c r="G69" s="116" t="s">
        <v>8</v>
      </c>
      <c r="H69" s="69">
        <v>14</v>
      </c>
      <c r="I69" s="116" t="s">
        <v>8</v>
      </c>
      <c r="J69" s="117">
        <v>0.75</v>
      </c>
      <c r="K69" s="116" t="s">
        <v>8</v>
      </c>
      <c r="L69" s="117">
        <v>2</v>
      </c>
      <c r="M69" s="3" t="s">
        <v>9</v>
      </c>
      <c r="N69" s="42">
        <f t="shared" si="6"/>
        <v>63</v>
      </c>
      <c r="O69" s="2"/>
      <c r="R69" s="4"/>
      <c r="S69" s="118"/>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row>
    <row r="70" spans="1:64" ht="15.95" hidden="1" customHeight="1">
      <c r="A70" s="1"/>
      <c r="B70" s="68" t="s">
        <v>179</v>
      </c>
      <c r="C70" s="118"/>
      <c r="D70" s="116">
        <v>1</v>
      </c>
      <c r="E70" s="102" t="s">
        <v>8</v>
      </c>
      <c r="F70" s="116">
        <v>1</v>
      </c>
      <c r="G70" s="116" t="s">
        <v>8</v>
      </c>
      <c r="H70" s="69">
        <v>6</v>
      </c>
      <c r="I70" s="116" t="s">
        <v>8</v>
      </c>
      <c r="J70" s="117">
        <v>0.75</v>
      </c>
      <c r="K70" s="116" t="s">
        <v>8</v>
      </c>
      <c r="L70" s="117">
        <v>2</v>
      </c>
      <c r="M70" s="3" t="s">
        <v>9</v>
      </c>
      <c r="N70" s="42">
        <f t="shared" si="6"/>
        <v>9</v>
      </c>
      <c r="O70" s="2"/>
      <c r="R70" s="4"/>
      <c r="S70" s="118"/>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row>
    <row r="71" spans="1:64" ht="15.95" hidden="1" customHeight="1">
      <c r="A71" s="1"/>
      <c r="B71" s="68" t="s">
        <v>180</v>
      </c>
      <c r="C71" s="118"/>
      <c r="D71" s="116">
        <v>1</v>
      </c>
      <c r="E71" s="102" t="s">
        <v>8</v>
      </c>
      <c r="F71" s="116">
        <v>1</v>
      </c>
      <c r="G71" s="116" t="s">
        <v>8</v>
      </c>
      <c r="H71" s="69">
        <v>41.25</v>
      </c>
      <c r="I71" s="116" t="s">
        <v>8</v>
      </c>
      <c r="J71" s="117">
        <v>25.25</v>
      </c>
      <c r="K71" s="116" t="s">
        <v>8</v>
      </c>
      <c r="L71" s="117">
        <v>0.54</v>
      </c>
      <c r="M71" s="3" t="s">
        <v>9</v>
      </c>
      <c r="N71" s="42">
        <f t="shared" si="6"/>
        <v>562</v>
      </c>
      <c r="O71" s="2"/>
      <c r="R71" s="4"/>
      <c r="S71" s="118"/>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row>
    <row r="72" spans="1:64" ht="15.95" hidden="1" customHeight="1">
      <c r="A72" s="1"/>
      <c r="B72" s="68" t="s">
        <v>181</v>
      </c>
      <c r="C72" s="118"/>
      <c r="D72" s="116">
        <v>1</v>
      </c>
      <c r="E72" s="102" t="s">
        <v>8</v>
      </c>
      <c r="F72" s="116">
        <v>1</v>
      </c>
      <c r="G72" s="116" t="s">
        <v>8</v>
      </c>
      <c r="H72" s="69">
        <v>4</v>
      </c>
      <c r="I72" s="116" t="s">
        <v>8</v>
      </c>
      <c r="J72" s="117">
        <v>1.5</v>
      </c>
      <c r="K72" s="116" t="s">
        <v>8</v>
      </c>
      <c r="L72" s="117">
        <v>4</v>
      </c>
      <c r="M72" s="3" t="s">
        <v>9</v>
      </c>
      <c r="N72" s="42">
        <f t="shared" ref="N72" si="8">ROUND(D72*F72*H72*J72*L72,0)</f>
        <v>24</v>
      </c>
      <c r="O72" s="2"/>
      <c r="R72" s="4"/>
      <c r="S72" s="118"/>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row>
    <row r="73" spans="1:64" ht="15.95" hidden="1" customHeight="1">
      <c r="A73" s="1"/>
      <c r="B73" s="68" t="s">
        <v>182</v>
      </c>
      <c r="C73" s="118"/>
      <c r="D73" s="116">
        <v>1</v>
      </c>
      <c r="E73" s="102" t="s">
        <v>8</v>
      </c>
      <c r="F73" s="116">
        <v>1</v>
      </c>
      <c r="G73" s="116" t="s">
        <v>8</v>
      </c>
      <c r="H73" s="69">
        <v>9</v>
      </c>
      <c r="I73" s="116" t="s">
        <v>8</v>
      </c>
      <c r="J73" s="117">
        <v>3</v>
      </c>
      <c r="K73" s="116" t="s">
        <v>8</v>
      </c>
      <c r="L73" s="117">
        <v>0.5</v>
      </c>
      <c r="M73" s="3" t="s">
        <v>9</v>
      </c>
      <c r="N73" s="42">
        <f t="shared" si="6"/>
        <v>14</v>
      </c>
      <c r="O73" s="2"/>
      <c r="R73" s="4"/>
      <c r="S73" s="118"/>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row>
    <row r="74" spans="1:64" ht="15.95" hidden="1" customHeight="1">
      <c r="A74" s="1"/>
      <c r="B74" s="68" t="s">
        <v>183</v>
      </c>
      <c r="C74" s="118"/>
      <c r="D74" s="116">
        <v>1</v>
      </c>
      <c r="E74" s="102" t="s">
        <v>8</v>
      </c>
      <c r="F74" s="116">
        <v>1</v>
      </c>
      <c r="G74" s="116" t="s">
        <v>8</v>
      </c>
      <c r="H74" s="69">
        <v>7</v>
      </c>
      <c r="I74" s="116" t="s">
        <v>8</v>
      </c>
      <c r="J74" s="117">
        <v>3</v>
      </c>
      <c r="K74" s="116" t="s">
        <v>8</v>
      </c>
      <c r="L74" s="117">
        <v>0.5</v>
      </c>
      <c r="M74" s="3" t="s">
        <v>9</v>
      </c>
      <c r="N74" s="42">
        <f t="shared" si="6"/>
        <v>11</v>
      </c>
      <c r="O74" s="2"/>
      <c r="R74" s="4"/>
      <c r="S74" s="118"/>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row>
    <row r="75" spans="1:64" ht="15.95" hidden="1" customHeight="1">
      <c r="A75" s="1"/>
      <c r="B75" s="68" t="s">
        <v>184</v>
      </c>
      <c r="C75" s="118"/>
      <c r="D75" s="116">
        <v>1</v>
      </c>
      <c r="E75" s="102" t="s">
        <v>8</v>
      </c>
      <c r="F75" s="116">
        <v>1</v>
      </c>
      <c r="G75" s="116" t="s">
        <v>8</v>
      </c>
      <c r="H75" s="69">
        <v>7.5</v>
      </c>
      <c r="I75" s="116" t="s">
        <v>8</v>
      </c>
      <c r="J75" s="117">
        <v>4</v>
      </c>
      <c r="K75" s="116" t="s">
        <v>8</v>
      </c>
      <c r="L75" s="117">
        <v>0.5</v>
      </c>
      <c r="M75" s="3" t="s">
        <v>9</v>
      </c>
      <c r="N75" s="42">
        <f t="shared" si="6"/>
        <v>15</v>
      </c>
      <c r="O75" s="2"/>
      <c r="R75" s="4"/>
      <c r="S75" s="118"/>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row>
    <row r="76" spans="1:64" ht="15.95" hidden="1" customHeight="1">
      <c r="A76" s="1"/>
      <c r="B76" s="68" t="s">
        <v>185</v>
      </c>
      <c r="C76" s="118"/>
      <c r="D76" s="116">
        <v>1</v>
      </c>
      <c r="E76" s="102" t="s">
        <v>8</v>
      </c>
      <c r="F76" s="116">
        <v>2</v>
      </c>
      <c r="G76" s="116" t="s">
        <v>8</v>
      </c>
      <c r="H76" s="69">
        <v>4</v>
      </c>
      <c r="I76" s="116" t="s">
        <v>8</v>
      </c>
      <c r="J76" s="117">
        <v>4</v>
      </c>
      <c r="K76" s="116" t="s">
        <v>8</v>
      </c>
      <c r="L76" s="117">
        <v>1</v>
      </c>
      <c r="M76" s="3" t="s">
        <v>9</v>
      </c>
      <c r="N76" s="42">
        <f t="shared" si="6"/>
        <v>32</v>
      </c>
      <c r="O76" s="2"/>
      <c r="R76" s="4"/>
      <c r="S76" s="118"/>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row>
    <row r="77" spans="1:64" ht="15.95" hidden="1" customHeight="1">
      <c r="A77" s="1"/>
      <c r="B77" s="68" t="s">
        <v>186</v>
      </c>
      <c r="C77" s="118"/>
      <c r="D77" s="116">
        <v>1</v>
      </c>
      <c r="E77" s="102" t="s">
        <v>8</v>
      </c>
      <c r="F77" s="116">
        <v>2</v>
      </c>
      <c r="G77" s="116" t="s">
        <v>8</v>
      </c>
      <c r="H77" s="69">
        <v>2</v>
      </c>
      <c r="I77" s="116" t="s">
        <v>8</v>
      </c>
      <c r="J77" s="117">
        <v>2</v>
      </c>
      <c r="K77" s="116" t="s">
        <v>8</v>
      </c>
      <c r="L77" s="117">
        <v>3</v>
      </c>
      <c r="M77" s="3" t="s">
        <v>9</v>
      </c>
      <c r="N77" s="42">
        <f t="shared" si="6"/>
        <v>24</v>
      </c>
      <c r="O77" s="2"/>
      <c r="R77" s="4"/>
      <c r="S77" s="118"/>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row>
    <row r="78" spans="1:64" ht="15.95" hidden="1" customHeight="1">
      <c r="A78" s="1"/>
      <c r="B78" s="95" t="s">
        <v>187</v>
      </c>
      <c r="C78" s="118"/>
      <c r="D78" s="116">
        <v>1</v>
      </c>
      <c r="E78" s="102" t="s">
        <v>8</v>
      </c>
      <c r="F78" s="116">
        <v>2</v>
      </c>
      <c r="G78" s="116" t="s">
        <v>8</v>
      </c>
      <c r="H78" s="69">
        <v>1.5</v>
      </c>
      <c r="I78" s="116" t="s">
        <v>8</v>
      </c>
      <c r="J78" s="117">
        <v>1.5</v>
      </c>
      <c r="K78" s="116" t="s">
        <v>8</v>
      </c>
      <c r="L78" s="117">
        <v>10</v>
      </c>
      <c r="M78" s="3" t="s">
        <v>9</v>
      </c>
      <c r="N78" s="42">
        <f t="shared" si="6"/>
        <v>45</v>
      </c>
      <c r="O78" s="2"/>
      <c r="R78" s="4"/>
      <c r="S78" s="118"/>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row>
    <row r="79" spans="1:64" ht="15.95" hidden="1" customHeight="1" thickBot="1">
      <c r="A79" s="1"/>
      <c r="B79" s="68" t="s">
        <v>188</v>
      </c>
      <c r="C79" s="118"/>
      <c r="D79" s="116">
        <v>1</v>
      </c>
      <c r="E79" s="102" t="s">
        <v>8</v>
      </c>
      <c r="F79" s="116">
        <v>1</v>
      </c>
      <c r="G79" s="116" t="s">
        <v>8</v>
      </c>
      <c r="H79" s="69">
        <v>13</v>
      </c>
      <c r="I79" s="116" t="s">
        <v>8</v>
      </c>
      <c r="J79" s="117">
        <v>0.75</v>
      </c>
      <c r="K79" s="116" t="s">
        <v>8</v>
      </c>
      <c r="L79" s="117">
        <v>4</v>
      </c>
      <c r="M79" s="3" t="s">
        <v>9</v>
      </c>
      <c r="N79" s="42">
        <f t="shared" si="6"/>
        <v>39</v>
      </c>
      <c r="O79" s="2"/>
      <c r="R79" s="4"/>
      <c r="S79" s="118"/>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row>
    <row r="80" spans="1:64" ht="15.95" hidden="1" customHeight="1" thickBot="1">
      <c r="A80" s="1"/>
      <c r="B80" s="43"/>
      <c r="C80" s="118"/>
      <c r="H80" s="69"/>
      <c r="I80" s="116"/>
      <c r="J80" s="117"/>
      <c r="K80" s="116"/>
      <c r="L80" s="15" t="s">
        <v>171</v>
      </c>
      <c r="M80" s="107"/>
      <c r="N80" s="17">
        <f>SUM(N63:N79)</f>
        <v>1130</v>
      </c>
      <c r="O80" s="43"/>
      <c r="R80" s="4"/>
      <c r="S80" s="118"/>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row>
    <row r="81" spans="1:64" ht="15.95" hidden="1" customHeight="1">
      <c r="A81" s="1"/>
      <c r="B81" s="43" t="s">
        <v>191</v>
      </c>
      <c r="C81" s="118"/>
      <c r="H81" s="111"/>
      <c r="I81" s="116"/>
      <c r="J81" s="111"/>
      <c r="K81" s="116"/>
      <c r="L81" s="117"/>
      <c r="N81" s="42"/>
      <c r="O81" s="2"/>
      <c r="S81" s="118"/>
    </row>
    <row r="82" spans="1:64" ht="15.95" hidden="1" customHeight="1">
      <c r="A82" s="1"/>
      <c r="B82" s="3" t="s">
        <v>192</v>
      </c>
      <c r="C82" s="118"/>
      <c r="D82" s="116">
        <v>1</v>
      </c>
      <c r="E82" s="102" t="s">
        <v>8</v>
      </c>
      <c r="F82" s="116">
        <v>4</v>
      </c>
      <c r="G82" s="116" t="s">
        <v>8</v>
      </c>
      <c r="H82" s="69">
        <v>1.5</v>
      </c>
      <c r="I82" s="116" t="s">
        <v>8</v>
      </c>
      <c r="J82" s="117">
        <v>0.75</v>
      </c>
      <c r="K82" s="116" t="s">
        <v>8</v>
      </c>
      <c r="L82" s="111">
        <v>7</v>
      </c>
      <c r="M82" s="3" t="s">
        <v>9</v>
      </c>
      <c r="N82" s="42">
        <f>ROUND(D82*F82*H82*J82*L82,0)</f>
        <v>32</v>
      </c>
      <c r="O82" s="2"/>
      <c r="S82" s="118"/>
    </row>
    <row r="83" spans="1:64" ht="15.95" hidden="1" customHeight="1">
      <c r="A83" s="1"/>
      <c r="B83" s="68" t="s">
        <v>193</v>
      </c>
      <c r="C83" s="118"/>
      <c r="D83" s="116">
        <v>1</v>
      </c>
      <c r="E83" s="102" t="s">
        <v>8</v>
      </c>
      <c r="F83" s="116">
        <v>2</v>
      </c>
      <c r="G83" s="116" t="s">
        <v>8</v>
      </c>
      <c r="H83" s="69">
        <v>13.5</v>
      </c>
      <c r="I83" s="116" t="s">
        <v>8</v>
      </c>
      <c r="J83" s="117">
        <v>0.75</v>
      </c>
      <c r="K83" s="116" t="s">
        <v>8</v>
      </c>
      <c r="L83" s="117">
        <v>2</v>
      </c>
      <c r="M83" s="3" t="s">
        <v>9</v>
      </c>
      <c r="N83" s="42">
        <f t="shared" ref="N83:N85" si="9">ROUND(D83*F83*H83*J83*L83,0)</f>
        <v>41</v>
      </c>
      <c r="O83" s="2"/>
      <c r="R83" s="4"/>
      <c r="S83" s="118"/>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row>
    <row r="84" spans="1:64" ht="15.95" hidden="1" customHeight="1">
      <c r="A84" s="1"/>
      <c r="B84" s="95" t="s">
        <v>194</v>
      </c>
      <c r="C84" s="118"/>
      <c r="D84" s="116">
        <v>1</v>
      </c>
      <c r="E84" s="102" t="s">
        <v>8</v>
      </c>
      <c r="F84" s="116">
        <v>2</v>
      </c>
      <c r="G84" s="116" t="s">
        <v>8</v>
      </c>
      <c r="H84" s="69">
        <v>6</v>
      </c>
      <c r="I84" s="116" t="s">
        <v>8</v>
      </c>
      <c r="J84" s="117">
        <v>0.75</v>
      </c>
      <c r="K84" s="116" t="s">
        <v>8</v>
      </c>
      <c r="L84" s="117">
        <v>2</v>
      </c>
      <c r="M84" s="3" t="s">
        <v>9</v>
      </c>
      <c r="N84" s="42">
        <f t="shared" si="9"/>
        <v>18</v>
      </c>
      <c r="O84" s="2"/>
      <c r="R84" s="4"/>
      <c r="S84" s="118"/>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row>
    <row r="85" spans="1:64" ht="15.95" hidden="1" customHeight="1" thickBot="1">
      <c r="A85" s="1"/>
      <c r="B85" s="68" t="s">
        <v>195</v>
      </c>
      <c r="C85" s="118"/>
      <c r="D85" s="116">
        <v>1</v>
      </c>
      <c r="E85" s="102" t="s">
        <v>8</v>
      </c>
      <c r="F85" s="116">
        <v>1</v>
      </c>
      <c r="G85" s="116" t="s">
        <v>8</v>
      </c>
      <c r="H85" s="69">
        <v>16.5</v>
      </c>
      <c r="I85" s="116" t="s">
        <v>8</v>
      </c>
      <c r="J85" s="117">
        <v>10.5</v>
      </c>
      <c r="K85" s="116" t="s">
        <v>8</v>
      </c>
      <c r="L85" s="117">
        <v>0.5</v>
      </c>
      <c r="M85" s="3" t="s">
        <v>9</v>
      </c>
      <c r="N85" s="42">
        <f t="shared" si="9"/>
        <v>87</v>
      </c>
      <c r="O85" s="2"/>
      <c r="R85" s="4"/>
      <c r="S85" s="118"/>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row>
    <row r="86" spans="1:64" ht="15.95" hidden="1" customHeight="1" thickBot="1">
      <c r="A86" s="1"/>
      <c r="B86" s="43"/>
      <c r="C86" s="118"/>
      <c r="H86" s="69"/>
      <c r="I86" s="116"/>
      <c r="J86" s="117"/>
      <c r="K86" s="116"/>
      <c r="L86" s="15" t="s">
        <v>198</v>
      </c>
      <c r="M86" s="107"/>
      <c r="N86" s="17">
        <f>SUM(N82:N85)</f>
        <v>178</v>
      </c>
      <c r="O86" s="43"/>
      <c r="R86" s="4"/>
      <c r="S86" s="118"/>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row>
    <row r="87" spans="1:64" ht="15.95" hidden="1" customHeight="1" thickBot="1">
      <c r="A87" s="1"/>
      <c r="B87" s="43"/>
      <c r="C87" s="118"/>
      <c r="H87" s="69"/>
      <c r="I87" s="116"/>
      <c r="J87" s="117"/>
      <c r="K87" s="116"/>
      <c r="L87" s="15" t="s">
        <v>196</v>
      </c>
      <c r="M87" s="107"/>
      <c r="N87" s="17">
        <f>N80+N61+N86</f>
        <v>2437</v>
      </c>
      <c r="O87" s="43"/>
      <c r="R87" s="4"/>
      <c r="S87" s="118"/>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row>
    <row r="88" spans="1:64" ht="15.95" hidden="1" customHeight="1">
      <c r="A88" s="1"/>
      <c r="B88" s="72" t="s">
        <v>21</v>
      </c>
      <c r="C88" s="102"/>
      <c r="E88" s="124"/>
      <c r="G88" s="107"/>
      <c r="H88" s="79"/>
      <c r="I88" s="106"/>
      <c r="J88" s="117"/>
      <c r="K88" s="107"/>
      <c r="L88" s="117"/>
      <c r="M88" s="50"/>
      <c r="N88" s="50"/>
      <c r="O88" s="124"/>
      <c r="Q88" s="50"/>
      <c r="S88" s="102"/>
    </row>
    <row r="89" spans="1:64" ht="15.95" hidden="1" customHeight="1">
      <c r="A89" s="1"/>
      <c r="B89" s="3" t="s">
        <v>145</v>
      </c>
      <c r="C89" s="102"/>
      <c r="D89" s="116">
        <v>1</v>
      </c>
      <c r="E89" s="102" t="s">
        <v>8</v>
      </c>
      <c r="F89" s="116">
        <v>5</v>
      </c>
      <c r="G89" s="116" t="s">
        <v>8</v>
      </c>
      <c r="H89" s="73">
        <v>5</v>
      </c>
      <c r="I89" s="116" t="s">
        <v>8</v>
      </c>
      <c r="J89" s="111">
        <v>0.75</v>
      </c>
      <c r="K89" s="109" t="s">
        <v>8</v>
      </c>
      <c r="L89" s="110">
        <v>0.75</v>
      </c>
      <c r="M89" s="20" t="s">
        <v>9</v>
      </c>
      <c r="N89" s="34">
        <f t="shared" ref="N89:N92" si="10">ROUND(D89*F89*H89*J89*L89,0)</f>
        <v>14</v>
      </c>
      <c r="O89" s="6"/>
      <c r="P89" s="45"/>
      <c r="S89" s="102"/>
    </row>
    <row r="90" spans="1:64" ht="15.95" hidden="1" customHeight="1">
      <c r="A90" s="1"/>
      <c r="B90" s="3" t="s">
        <v>145</v>
      </c>
      <c r="C90" s="102"/>
      <c r="D90" s="93">
        <v>0.5</v>
      </c>
      <c r="E90" s="102" t="s">
        <v>8</v>
      </c>
      <c r="F90" s="116">
        <v>5</v>
      </c>
      <c r="G90" s="116" t="s">
        <v>8</v>
      </c>
      <c r="H90" s="73">
        <v>5</v>
      </c>
      <c r="I90" s="116" t="s">
        <v>8</v>
      </c>
      <c r="J90" s="111">
        <v>0.75</v>
      </c>
      <c r="K90" s="109" t="s">
        <v>8</v>
      </c>
      <c r="L90" s="110">
        <v>1.25</v>
      </c>
      <c r="M90" s="20" t="s">
        <v>9</v>
      </c>
      <c r="N90" s="34">
        <f t="shared" si="10"/>
        <v>12</v>
      </c>
      <c r="O90" s="6"/>
      <c r="P90" s="45"/>
      <c r="S90" s="102"/>
    </row>
    <row r="91" spans="1:64" ht="15.95" hidden="1" customHeight="1">
      <c r="A91" s="1"/>
      <c r="B91" s="3" t="s">
        <v>189</v>
      </c>
      <c r="C91" s="102"/>
      <c r="D91" s="116">
        <v>1</v>
      </c>
      <c r="E91" s="102" t="s">
        <v>8</v>
      </c>
      <c r="F91" s="116">
        <v>1</v>
      </c>
      <c r="G91" s="116" t="s">
        <v>8</v>
      </c>
      <c r="H91" s="73">
        <v>4.5</v>
      </c>
      <c r="I91" s="116" t="s">
        <v>8</v>
      </c>
      <c r="J91" s="111">
        <v>0.75</v>
      </c>
      <c r="K91" s="109" t="s">
        <v>8</v>
      </c>
      <c r="L91" s="110">
        <v>0.75</v>
      </c>
      <c r="M91" s="20" t="s">
        <v>9</v>
      </c>
      <c r="N91" s="34">
        <f t="shared" si="10"/>
        <v>3</v>
      </c>
      <c r="O91" s="6"/>
      <c r="P91" s="45"/>
      <c r="S91" s="102"/>
    </row>
    <row r="92" spans="1:64" ht="15.95" hidden="1" customHeight="1">
      <c r="A92" s="1"/>
      <c r="B92" s="3" t="s">
        <v>189</v>
      </c>
      <c r="C92" s="102"/>
      <c r="D92" s="93">
        <v>0.5</v>
      </c>
      <c r="E92" s="102" t="s">
        <v>8</v>
      </c>
      <c r="F92" s="116">
        <v>1</v>
      </c>
      <c r="G92" s="116" t="s">
        <v>8</v>
      </c>
      <c r="H92" s="73">
        <v>4.5</v>
      </c>
      <c r="I92" s="116" t="s">
        <v>8</v>
      </c>
      <c r="J92" s="111">
        <v>0.75</v>
      </c>
      <c r="K92" s="109" t="s">
        <v>8</v>
      </c>
      <c r="L92" s="110">
        <v>1.25</v>
      </c>
      <c r="M92" s="20" t="s">
        <v>9</v>
      </c>
      <c r="N92" s="34">
        <f t="shared" si="10"/>
        <v>2</v>
      </c>
      <c r="O92" s="6"/>
      <c r="P92" s="45"/>
      <c r="S92" s="102"/>
    </row>
    <row r="93" spans="1:64" ht="15.95" hidden="1" customHeight="1">
      <c r="A93" s="1"/>
      <c r="B93" s="3" t="s">
        <v>146</v>
      </c>
      <c r="C93" s="102"/>
      <c r="D93" s="116">
        <v>1</v>
      </c>
      <c r="E93" s="102" t="s">
        <v>8</v>
      </c>
      <c r="F93" s="116">
        <v>1</v>
      </c>
      <c r="G93" s="116" t="s">
        <v>8</v>
      </c>
      <c r="H93" s="73">
        <v>8</v>
      </c>
      <c r="I93" s="116" t="s">
        <v>8</v>
      </c>
      <c r="J93" s="111">
        <v>0.75</v>
      </c>
      <c r="K93" s="109" t="s">
        <v>8</v>
      </c>
      <c r="L93" s="110">
        <v>1</v>
      </c>
      <c r="M93" s="20" t="s">
        <v>9</v>
      </c>
      <c r="N93" s="34">
        <f t="shared" ref="N93:N96" si="11">ROUND(D93*F93*H93*J93*L93,0)</f>
        <v>6</v>
      </c>
      <c r="O93" s="6"/>
      <c r="P93" s="45"/>
      <c r="S93" s="102"/>
    </row>
    <row r="94" spans="1:64" ht="15.95" hidden="1" customHeight="1">
      <c r="A94" s="1"/>
      <c r="B94" s="3" t="s">
        <v>146</v>
      </c>
      <c r="C94" s="102"/>
      <c r="D94" s="93">
        <v>0.5</v>
      </c>
      <c r="E94" s="102" t="s">
        <v>8</v>
      </c>
      <c r="F94" s="116">
        <v>1</v>
      </c>
      <c r="G94" s="116" t="s">
        <v>8</v>
      </c>
      <c r="H94" s="73">
        <v>8</v>
      </c>
      <c r="I94" s="116" t="s">
        <v>8</v>
      </c>
      <c r="J94" s="111">
        <v>0.75</v>
      </c>
      <c r="K94" s="109" t="s">
        <v>8</v>
      </c>
      <c r="L94" s="110">
        <v>1.5</v>
      </c>
      <c r="M94" s="20" t="s">
        <v>9</v>
      </c>
      <c r="N94" s="34">
        <f t="shared" ref="N94:N95" si="12">ROUND(D94*F94*H94*J94*L94,0)</f>
        <v>5</v>
      </c>
      <c r="O94" s="6"/>
      <c r="P94" s="45"/>
      <c r="S94" s="102"/>
    </row>
    <row r="95" spans="1:64" ht="15.95" hidden="1" customHeight="1">
      <c r="A95" s="1"/>
      <c r="B95" s="3" t="s">
        <v>190</v>
      </c>
      <c r="C95" s="102"/>
      <c r="D95" s="116">
        <v>1</v>
      </c>
      <c r="E95" s="102" t="s">
        <v>8</v>
      </c>
      <c r="F95" s="116">
        <v>1</v>
      </c>
      <c r="G95" s="116" t="s">
        <v>8</v>
      </c>
      <c r="H95" s="73">
        <v>36.75</v>
      </c>
      <c r="I95" s="116" t="s">
        <v>8</v>
      </c>
      <c r="J95" s="111">
        <v>6</v>
      </c>
      <c r="K95" s="109" t="s">
        <v>8</v>
      </c>
      <c r="L95" s="110">
        <v>0.04</v>
      </c>
      <c r="M95" s="20" t="s">
        <v>9</v>
      </c>
      <c r="N95" s="34">
        <f t="shared" si="12"/>
        <v>9</v>
      </c>
      <c r="O95" s="6"/>
      <c r="P95" s="45"/>
      <c r="S95" s="102"/>
    </row>
    <row r="96" spans="1:64" ht="15.95" hidden="1" customHeight="1" thickBot="1">
      <c r="A96" s="1"/>
      <c r="B96" s="3" t="s">
        <v>190</v>
      </c>
      <c r="C96" s="102"/>
      <c r="D96" s="116">
        <v>1</v>
      </c>
      <c r="E96" s="102" t="s">
        <v>8</v>
      </c>
      <c r="F96" s="116">
        <v>1</v>
      </c>
      <c r="G96" s="116" t="s">
        <v>8</v>
      </c>
      <c r="H96" s="73">
        <v>36.75</v>
      </c>
      <c r="I96" s="116" t="s">
        <v>8</v>
      </c>
      <c r="J96" s="111">
        <v>6</v>
      </c>
      <c r="K96" s="109" t="s">
        <v>8</v>
      </c>
      <c r="L96" s="110">
        <v>0.04</v>
      </c>
      <c r="M96" s="20" t="s">
        <v>9</v>
      </c>
      <c r="N96" s="34">
        <f t="shared" si="11"/>
        <v>9</v>
      </c>
      <c r="O96" s="6"/>
      <c r="P96" s="45"/>
      <c r="S96" s="102"/>
    </row>
    <row r="97" spans="1:19" ht="15.95" hidden="1" customHeight="1" thickBot="1">
      <c r="A97" s="1"/>
      <c r="B97" s="116"/>
      <c r="C97" s="3"/>
      <c r="E97" s="124"/>
      <c r="G97" s="107"/>
      <c r="H97" s="69"/>
      <c r="I97" s="106"/>
      <c r="J97" s="117"/>
      <c r="K97" s="107"/>
      <c r="L97" s="15" t="s">
        <v>10</v>
      </c>
      <c r="M97" s="3" t="s">
        <v>9</v>
      </c>
      <c r="N97" s="17">
        <f>SUM(N89:N96)</f>
        <v>60</v>
      </c>
      <c r="O97" s="124"/>
      <c r="P97" s="50"/>
      <c r="Q97" s="50"/>
      <c r="S97" s="3"/>
    </row>
    <row r="98" spans="1:19" ht="15.95" hidden="1" customHeight="1">
      <c r="A98" s="1"/>
      <c r="B98" s="72" t="s">
        <v>24</v>
      </c>
      <c r="C98" s="102"/>
      <c r="E98" s="124"/>
      <c r="G98" s="107"/>
      <c r="H98" s="69"/>
      <c r="I98" s="106"/>
      <c r="J98" s="117"/>
      <c r="K98" s="106"/>
      <c r="L98" s="107"/>
      <c r="M98" s="107"/>
      <c r="N98" s="50"/>
      <c r="O98" s="46"/>
      <c r="P98" s="50"/>
      <c r="Q98" s="50"/>
      <c r="S98" s="102"/>
    </row>
    <row r="99" spans="1:19" ht="15.95" hidden="1" customHeight="1">
      <c r="A99" s="1"/>
      <c r="C99" s="72"/>
      <c r="D99" s="141">
        <f>N87</f>
        <v>2437</v>
      </c>
      <c r="E99" s="141"/>
      <c r="F99" s="141"/>
      <c r="G99" s="107" t="s">
        <v>25</v>
      </c>
      <c r="H99" s="74">
        <f>N97</f>
        <v>60</v>
      </c>
      <c r="I99" s="15" t="s">
        <v>9</v>
      </c>
      <c r="J99" s="142">
        <f>D99-H99</f>
        <v>2377</v>
      </c>
      <c r="K99" s="142"/>
      <c r="L99" s="43"/>
      <c r="M99" s="107"/>
      <c r="N99" s="47"/>
      <c r="O99" s="124"/>
      <c r="P99" s="50"/>
      <c r="Q99" s="50"/>
      <c r="S99" s="72"/>
    </row>
    <row r="100" spans="1:19" ht="15.95" customHeight="1">
      <c r="C100" s="134">
        <v>2336</v>
      </c>
      <c r="D100" s="140"/>
      <c r="E100" s="134"/>
      <c r="F100" s="7" t="s">
        <v>11</v>
      </c>
      <c r="G100" s="107" t="s">
        <v>12</v>
      </c>
      <c r="H100" s="135">
        <v>337</v>
      </c>
      <c r="I100" s="135"/>
      <c r="J100" s="135"/>
      <c r="K100" s="135"/>
      <c r="L100" s="136" t="s">
        <v>36</v>
      </c>
      <c r="M100" s="136"/>
      <c r="O100" s="124" t="s">
        <v>14</v>
      </c>
      <c r="P100" s="107">
        <f>ROUND(C100*H100,0)</f>
        <v>787232</v>
      </c>
      <c r="S100" s="121"/>
    </row>
    <row r="101" spans="1:19" ht="49.5" customHeight="1">
      <c r="A101" s="86" t="s">
        <v>30</v>
      </c>
      <c r="B101" s="169" t="s">
        <v>38</v>
      </c>
      <c r="C101" s="169"/>
      <c r="D101" s="169"/>
      <c r="E101" s="169"/>
      <c r="F101" s="169"/>
      <c r="G101" s="169"/>
      <c r="H101" s="169"/>
      <c r="I101" s="169"/>
      <c r="J101" s="169"/>
      <c r="K101" s="169"/>
      <c r="L101" s="169"/>
      <c r="M101" s="169"/>
      <c r="N101" s="169"/>
      <c r="O101" s="113"/>
      <c r="S101" s="3"/>
    </row>
    <row r="102" spans="1:19" ht="15.95" customHeight="1">
      <c r="A102" s="1"/>
      <c r="B102" s="75" t="s">
        <v>39</v>
      </c>
      <c r="E102" s="49"/>
      <c r="G102" s="107"/>
      <c r="H102" s="16"/>
      <c r="I102" s="106"/>
      <c r="J102" s="106"/>
      <c r="K102" s="106"/>
      <c r="L102" s="107"/>
      <c r="M102" s="107"/>
      <c r="O102" s="124"/>
    </row>
    <row r="103" spans="1:19" ht="15.95" hidden="1" customHeight="1" thickBot="1">
      <c r="A103" s="1"/>
      <c r="B103" s="172" t="s">
        <v>40</v>
      </c>
      <c r="C103" s="172"/>
      <c r="D103" s="116" t="s">
        <v>8</v>
      </c>
      <c r="E103" s="173">
        <v>5.5</v>
      </c>
      <c r="F103" s="174"/>
      <c r="G103" s="107"/>
      <c r="H103" s="16"/>
      <c r="I103" s="106"/>
      <c r="J103" s="15"/>
      <c r="K103" s="106"/>
      <c r="L103" s="107"/>
      <c r="M103" s="107"/>
      <c r="O103" s="124"/>
      <c r="S103" s="3"/>
    </row>
    <row r="104" spans="1:19" ht="15.95" hidden="1" customHeight="1">
      <c r="A104" s="1"/>
      <c r="E104" s="175">
        <v>112</v>
      </c>
      <c r="F104" s="176"/>
      <c r="G104" s="107"/>
      <c r="H104" s="16"/>
      <c r="I104" s="106"/>
      <c r="J104" s="117"/>
      <c r="K104" s="106"/>
      <c r="L104" s="107"/>
      <c r="M104" s="107"/>
      <c r="O104" s="124"/>
    </row>
    <row r="105" spans="1:19" ht="15.95" hidden="1" customHeight="1" thickBot="1">
      <c r="A105" s="1"/>
      <c r="C105" s="76">
        <f>C100</f>
        <v>2336</v>
      </c>
      <c r="D105" s="116" t="s">
        <v>8</v>
      </c>
      <c r="E105" s="173">
        <v>5.5</v>
      </c>
      <c r="F105" s="174"/>
      <c r="G105" s="116" t="s">
        <v>9</v>
      </c>
      <c r="H105" s="177">
        <f>C105*E105/E106</f>
        <v>114.71428571428571</v>
      </c>
      <c r="I105" s="177"/>
      <c r="J105" s="117" t="s">
        <v>41</v>
      </c>
      <c r="K105" s="106"/>
      <c r="L105" s="107"/>
      <c r="M105" s="107"/>
      <c r="O105" s="124"/>
      <c r="S105" s="76"/>
    </row>
    <row r="106" spans="1:19" ht="15.95" hidden="1" customHeight="1">
      <c r="A106" s="1"/>
      <c r="E106" s="175">
        <v>112</v>
      </c>
      <c r="F106" s="176"/>
      <c r="G106" s="107"/>
      <c r="H106" s="69"/>
      <c r="I106" s="106"/>
      <c r="J106" s="117"/>
      <c r="K106" s="106"/>
      <c r="L106" s="107"/>
      <c r="M106" s="107"/>
      <c r="O106" s="124"/>
    </row>
    <row r="107" spans="1:19" ht="15.95" customHeight="1">
      <c r="A107" s="1"/>
      <c r="C107" s="97">
        <v>114.71</v>
      </c>
      <c r="D107" s="116" t="s">
        <v>41</v>
      </c>
      <c r="E107" s="121"/>
      <c r="G107" s="8" t="s">
        <v>12</v>
      </c>
      <c r="H107" s="135">
        <v>5001.7</v>
      </c>
      <c r="I107" s="135"/>
      <c r="J107" s="135"/>
      <c r="K107" s="135"/>
      <c r="L107" s="136" t="s">
        <v>42</v>
      </c>
      <c r="M107" s="136"/>
      <c r="O107" s="124" t="s">
        <v>14</v>
      </c>
      <c r="P107" s="107">
        <f>(C107*H107)</f>
        <v>573745.00699999998</v>
      </c>
      <c r="S107" s="97"/>
    </row>
    <row r="108" spans="1:19" ht="21" customHeight="1">
      <c r="A108" s="86" t="s">
        <v>33</v>
      </c>
      <c r="B108" s="137" t="s">
        <v>197</v>
      </c>
      <c r="C108" s="137"/>
      <c r="D108" s="137"/>
      <c r="E108" s="137"/>
      <c r="F108" s="137"/>
      <c r="G108" s="137"/>
      <c r="H108" s="137"/>
      <c r="I108" s="137"/>
      <c r="J108" s="137"/>
      <c r="K108" s="137"/>
      <c r="L108" s="137"/>
      <c r="M108" s="137"/>
      <c r="N108" s="137"/>
      <c r="O108" s="113"/>
      <c r="S108" s="3"/>
    </row>
    <row r="109" spans="1:19" ht="15.95" hidden="1" customHeight="1" thickBot="1">
      <c r="A109" s="1"/>
      <c r="B109" s="172" t="s">
        <v>199</v>
      </c>
      <c r="C109" s="172"/>
      <c r="D109" s="116" t="s">
        <v>8</v>
      </c>
      <c r="E109" s="173">
        <v>5.5</v>
      </c>
      <c r="F109" s="174"/>
      <c r="G109" s="107"/>
      <c r="H109" s="16"/>
      <c r="I109" s="106"/>
      <c r="J109" s="15"/>
      <c r="K109" s="106"/>
      <c r="L109" s="107"/>
      <c r="M109" s="107"/>
      <c r="O109" s="124"/>
      <c r="S109" s="3"/>
    </row>
    <row r="110" spans="1:19" ht="15.95" hidden="1" customHeight="1">
      <c r="A110" s="1"/>
      <c r="E110" s="175">
        <v>112</v>
      </c>
      <c r="F110" s="176"/>
      <c r="G110" s="107"/>
      <c r="H110" s="16"/>
      <c r="I110" s="106"/>
      <c r="J110" s="117"/>
      <c r="K110" s="106"/>
      <c r="L110" s="107"/>
      <c r="M110" s="107"/>
      <c r="O110" s="124"/>
    </row>
    <row r="111" spans="1:19" ht="15.95" hidden="1" customHeight="1" thickBot="1">
      <c r="A111" s="1"/>
      <c r="C111" s="76">
        <f>N86</f>
        <v>178</v>
      </c>
      <c r="D111" s="116" t="s">
        <v>8</v>
      </c>
      <c r="E111" s="173">
        <v>5.5</v>
      </c>
      <c r="F111" s="174"/>
      <c r="G111" s="116" t="s">
        <v>9</v>
      </c>
      <c r="H111" s="177">
        <f>C111*E111/E112</f>
        <v>8.7410714285714288</v>
      </c>
      <c r="I111" s="177"/>
      <c r="J111" s="117" t="s">
        <v>41</v>
      </c>
      <c r="K111" s="106"/>
      <c r="L111" s="107"/>
      <c r="M111" s="107"/>
      <c r="O111" s="124"/>
      <c r="S111" s="76"/>
    </row>
    <row r="112" spans="1:19" ht="15.95" hidden="1" customHeight="1" thickBot="1">
      <c r="A112" s="1"/>
      <c r="E112" s="175">
        <v>112</v>
      </c>
      <c r="F112" s="176"/>
      <c r="G112" s="107"/>
      <c r="H112" s="69"/>
      <c r="I112" s="106"/>
      <c r="J112" s="117"/>
      <c r="K112" s="106"/>
      <c r="L112" s="107"/>
      <c r="M112" s="107"/>
      <c r="O112" s="124"/>
    </row>
    <row r="113" spans="1:19" ht="15.95" hidden="1" customHeight="1" thickBot="1">
      <c r="A113" s="1"/>
      <c r="E113" s="179"/>
      <c r="F113" s="179"/>
      <c r="H113" s="16"/>
      <c r="I113" s="106"/>
      <c r="J113" s="117"/>
      <c r="K113" s="106"/>
      <c r="L113" s="107"/>
      <c r="M113" s="107"/>
      <c r="N113" s="99">
        <f>H111</f>
        <v>8.7410714285714288</v>
      </c>
      <c r="O113" s="124"/>
    </row>
    <row r="114" spans="1:19" ht="15.95" customHeight="1">
      <c r="A114" s="1"/>
      <c r="C114" s="97">
        <f>N113</f>
        <v>8.7410714285714288</v>
      </c>
      <c r="D114" s="116" t="s">
        <v>41</v>
      </c>
      <c r="E114" s="121"/>
      <c r="G114" s="8" t="s">
        <v>12</v>
      </c>
      <c r="H114" s="135">
        <v>151.25</v>
      </c>
      <c r="I114" s="135"/>
      <c r="J114" s="135"/>
      <c r="K114" s="135"/>
      <c r="L114" s="136" t="s">
        <v>42</v>
      </c>
      <c r="M114" s="136"/>
      <c r="O114" s="124" t="s">
        <v>14</v>
      </c>
      <c r="P114" s="107">
        <f>(C114*H114)</f>
        <v>1322.0870535714287</v>
      </c>
      <c r="S114" s="97"/>
    </row>
    <row r="115" spans="1:19" s="20" customFormat="1" ht="48.75" customHeight="1">
      <c r="A115" s="85">
        <v>7</v>
      </c>
      <c r="B115" s="150" t="s">
        <v>200</v>
      </c>
      <c r="C115" s="150"/>
      <c r="D115" s="150"/>
      <c r="E115" s="150"/>
      <c r="F115" s="150"/>
      <c r="G115" s="150"/>
      <c r="H115" s="150"/>
      <c r="I115" s="150"/>
      <c r="J115" s="150"/>
      <c r="K115" s="150"/>
      <c r="L115" s="150"/>
      <c r="M115" s="150"/>
      <c r="N115" s="150"/>
      <c r="O115" s="19"/>
      <c r="P115" s="105"/>
    </row>
    <row r="116" spans="1:19" s="20" customFormat="1" ht="15.95" hidden="1" customHeight="1">
      <c r="A116" s="18"/>
      <c r="B116" s="20" t="s">
        <v>201</v>
      </c>
      <c r="C116" s="52"/>
      <c r="D116" s="109"/>
      <c r="E116" s="52"/>
      <c r="F116" s="109"/>
      <c r="G116" s="109"/>
      <c r="H116" s="31">
        <f>N17</f>
        <v>3258</v>
      </c>
      <c r="I116" s="109" t="s">
        <v>8</v>
      </c>
      <c r="J116" s="110">
        <v>0.33333333333333331</v>
      </c>
      <c r="K116" s="109"/>
      <c r="L116" s="110"/>
      <c r="N116" s="34">
        <f>H116*J116</f>
        <v>1086</v>
      </c>
      <c r="P116" s="44"/>
      <c r="S116" s="52"/>
    </row>
    <row r="117" spans="1:19" s="20" customFormat="1" ht="15.95" hidden="1" customHeight="1">
      <c r="A117" s="18"/>
      <c r="C117" s="52"/>
      <c r="D117" s="59"/>
      <c r="E117" s="52"/>
      <c r="F117" s="109"/>
      <c r="G117" s="109"/>
      <c r="H117" s="31"/>
      <c r="I117" s="109"/>
      <c r="J117" s="110"/>
      <c r="K117" s="109"/>
      <c r="L117" s="28" t="s">
        <v>10</v>
      </c>
      <c r="M117" s="36"/>
      <c r="N117" s="21">
        <f>SUM(N116:N116)</f>
        <v>1086</v>
      </c>
      <c r="O117" s="22"/>
      <c r="P117" s="44"/>
      <c r="S117" s="52"/>
    </row>
    <row r="118" spans="1:19" s="20" customFormat="1" ht="15.95" customHeight="1">
      <c r="A118" s="18"/>
      <c r="B118" s="114"/>
      <c r="C118" s="146">
        <v>2172</v>
      </c>
      <c r="D118" s="147"/>
      <c r="E118" s="146"/>
      <c r="F118" s="23" t="s">
        <v>11</v>
      </c>
      <c r="G118" s="24" t="s">
        <v>12</v>
      </c>
      <c r="H118" s="115">
        <v>1512.5</v>
      </c>
      <c r="I118" s="115"/>
      <c r="J118" s="115"/>
      <c r="K118" s="115"/>
      <c r="L118" s="149" t="s">
        <v>32</v>
      </c>
      <c r="M118" s="149"/>
      <c r="N118" s="90"/>
      <c r="O118" s="25" t="s">
        <v>14</v>
      </c>
      <c r="P118" s="105">
        <f>ROUND(C118*H118/1000,0)</f>
        <v>3285</v>
      </c>
      <c r="S118" s="103"/>
    </row>
    <row r="119" spans="1:19" s="11" customFormat="1" ht="15.95" hidden="1" customHeight="1">
      <c r="A119" s="48"/>
      <c r="B119" s="168" t="s">
        <v>34</v>
      </c>
      <c r="C119" s="168"/>
      <c r="D119" s="168"/>
      <c r="E119" s="168"/>
      <c r="F119" s="168"/>
      <c r="G119" s="168"/>
      <c r="H119" s="168"/>
      <c r="I119" s="168"/>
      <c r="J119" s="168"/>
      <c r="K119" s="168"/>
      <c r="L119" s="168"/>
      <c r="M119" s="168"/>
      <c r="N119" s="168"/>
      <c r="O119" s="168"/>
      <c r="P119" s="10"/>
    </row>
    <row r="120" spans="1:19" s="20" customFormat="1" ht="15.95" hidden="1" customHeight="1">
      <c r="A120" s="18"/>
      <c r="B120" s="20" t="s">
        <v>137</v>
      </c>
      <c r="C120" s="52"/>
      <c r="D120" s="109">
        <v>1</v>
      </c>
      <c r="E120" s="52" t="s">
        <v>8</v>
      </c>
      <c r="F120" s="109">
        <v>2</v>
      </c>
      <c r="G120" s="109" t="s">
        <v>8</v>
      </c>
      <c r="H120" s="31">
        <v>8.5</v>
      </c>
      <c r="I120" s="109" t="s">
        <v>8</v>
      </c>
      <c r="J120" s="110">
        <v>1.5</v>
      </c>
      <c r="K120" s="109" t="s">
        <v>8</v>
      </c>
      <c r="L120" s="110">
        <v>0.5</v>
      </c>
      <c r="M120" s="20" t="s">
        <v>9</v>
      </c>
      <c r="N120" s="34">
        <f t="shared" ref="N120:N123" si="13">ROUND(D120*F120*H120*J120*L120,0)</f>
        <v>13</v>
      </c>
      <c r="P120" s="44"/>
      <c r="S120" s="52"/>
    </row>
    <row r="121" spans="1:19" s="20" customFormat="1" ht="15.95" hidden="1" customHeight="1">
      <c r="A121" s="18"/>
      <c r="B121" s="20" t="s">
        <v>138</v>
      </c>
      <c r="C121" s="52"/>
      <c r="D121" s="109">
        <v>1</v>
      </c>
      <c r="E121" s="52" t="s">
        <v>8</v>
      </c>
      <c r="F121" s="109">
        <v>1</v>
      </c>
      <c r="G121" s="109" t="s">
        <v>8</v>
      </c>
      <c r="H121" s="31">
        <v>85</v>
      </c>
      <c r="I121" s="109" t="s">
        <v>8</v>
      </c>
      <c r="J121" s="110">
        <v>1.5</v>
      </c>
      <c r="K121" s="109" t="s">
        <v>8</v>
      </c>
      <c r="L121" s="110">
        <v>0.5</v>
      </c>
      <c r="M121" s="20" t="s">
        <v>9</v>
      </c>
      <c r="N121" s="34">
        <f t="shared" si="13"/>
        <v>64</v>
      </c>
      <c r="P121" s="44"/>
      <c r="S121" s="52"/>
    </row>
    <row r="122" spans="1:19" s="20" customFormat="1" ht="15.95" hidden="1" customHeight="1">
      <c r="A122" s="18"/>
      <c r="B122" s="20" t="s">
        <v>139</v>
      </c>
      <c r="C122" s="52"/>
      <c r="D122" s="109">
        <v>1</v>
      </c>
      <c r="E122" s="52" t="s">
        <v>8</v>
      </c>
      <c r="F122" s="109">
        <v>1</v>
      </c>
      <c r="G122" s="109" t="s">
        <v>8</v>
      </c>
      <c r="H122" s="31">
        <v>29.5</v>
      </c>
      <c r="I122" s="109" t="s">
        <v>8</v>
      </c>
      <c r="J122" s="110">
        <v>1.5</v>
      </c>
      <c r="K122" s="109" t="s">
        <v>8</v>
      </c>
      <c r="L122" s="110">
        <v>0.5</v>
      </c>
      <c r="M122" s="20" t="s">
        <v>9</v>
      </c>
      <c r="N122" s="34">
        <f t="shared" si="13"/>
        <v>22</v>
      </c>
      <c r="P122" s="44"/>
      <c r="S122" s="52"/>
    </row>
    <row r="123" spans="1:19" s="20" customFormat="1" ht="15.95" hidden="1" customHeight="1">
      <c r="A123" s="18"/>
      <c r="B123" s="20" t="s">
        <v>139</v>
      </c>
      <c r="C123" s="52"/>
      <c r="D123" s="109">
        <v>1</v>
      </c>
      <c r="E123" s="52" t="s">
        <v>8</v>
      </c>
      <c r="F123" s="109">
        <v>1</v>
      </c>
      <c r="G123" s="109" t="s">
        <v>8</v>
      </c>
      <c r="H123" s="31">
        <v>30.5</v>
      </c>
      <c r="I123" s="109" t="s">
        <v>8</v>
      </c>
      <c r="J123" s="110">
        <v>1.5</v>
      </c>
      <c r="K123" s="109" t="s">
        <v>8</v>
      </c>
      <c r="L123" s="110">
        <v>0.5</v>
      </c>
      <c r="M123" s="20" t="s">
        <v>9</v>
      </c>
      <c r="N123" s="34">
        <f t="shared" si="13"/>
        <v>23</v>
      </c>
      <c r="P123" s="44"/>
      <c r="S123" s="52"/>
    </row>
    <row r="124" spans="1:19" s="20" customFormat="1" ht="15.95" hidden="1" customHeight="1">
      <c r="A124" s="18"/>
      <c r="B124" s="20" t="s">
        <v>140</v>
      </c>
      <c r="C124" s="52"/>
      <c r="D124" s="109">
        <v>1</v>
      </c>
      <c r="E124" s="52" t="s">
        <v>8</v>
      </c>
      <c r="F124" s="109">
        <v>1</v>
      </c>
      <c r="G124" s="109" t="s">
        <v>8</v>
      </c>
      <c r="H124" s="31">
        <v>9.5</v>
      </c>
      <c r="I124" s="109" t="s">
        <v>8</v>
      </c>
      <c r="J124" s="110">
        <v>8</v>
      </c>
      <c r="K124" s="109" t="s">
        <v>8</v>
      </c>
      <c r="L124" s="110">
        <v>0.33</v>
      </c>
      <c r="M124" s="20" t="s">
        <v>9</v>
      </c>
      <c r="N124" s="34">
        <f t="shared" ref="N124:N127" si="14">ROUND(D124*F124*H124*J124*L124,0)</f>
        <v>25</v>
      </c>
      <c r="P124" s="44"/>
      <c r="S124" s="52"/>
    </row>
    <row r="125" spans="1:19" s="20" customFormat="1" ht="15.95" hidden="1" customHeight="1">
      <c r="A125" s="18"/>
      <c r="B125" s="20" t="s">
        <v>141</v>
      </c>
      <c r="C125" s="52"/>
      <c r="D125" s="109">
        <v>1</v>
      </c>
      <c r="E125" s="52" t="s">
        <v>8</v>
      </c>
      <c r="F125" s="109">
        <v>1</v>
      </c>
      <c r="G125" s="109" t="s">
        <v>8</v>
      </c>
      <c r="H125" s="31">
        <v>56.75</v>
      </c>
      <c r="I125" s="109" t="s">
        <v>8</v>
      </c>
      <c r="J125" s="110">
        <v>27.87</v>
      </c>
      <c r="K125" s="109" t="s">
        <v>8</v>
      </c>
      <c r="L125" s="110">
        <v>0.33</v>
      </c>
      <c r="M125" s="20" t="s">
        <v>9</v>
      </c>
      <c r="N125" s="34">
        <f t="shared" si="14"/>
        <v>522</v>
      </c>
      <c r="P125" s="44"/>
      <c r="S125" s="52"/>
    </row>
    <row r="126" spans="1:19" s="20" customFormat="1" ht="15.95" hidden="1" customHeight="1">
      <c r="A126" s="18"/>
      <c r="B126" s="20" t="s">
        <v>142</v>
      </c>
      <c r="C126" s="52"/>
      <c r="D126" s="109">
        <v>1</v>
      </c>
      <c r="E126" s="52" t="s">
        <v>8</v>
      </c>
      <c r="F126" s="109">
        <v>1</v>
      </c>
      <c r="G126" s="109" t="s">
        <v>8</v>
      </c>
      <c r="H126" s="31">
        <v>27</v>
      </c>
      <c r="I126" s="109" t="s">
        <v>8</v>
      </c>
      <c r="J126" s="110">
        <v>23.25</v>
      </c>
      <c r="K126" s="109" t="s">
        <v>8</v>
      </c>
      <c r="L126" s="110">
        <v>0.33</v>
      </c>
      <c r="M126" s="20" t="s">
        <v>9</v>
      </c>
      <c r="N126" s="34">
        <f t="shared" si="14"/>
        <v>207</v>
      </c>
      <c r="P126" s="44"/>
      <c r="S126" s="52"/>
    </row>
    <row r="127" spans="1:19" s="20" customFormat="1" ht="15.95" hidden="1" customHeight="1">
      <c r="A127" s="18"/>
      <c r="B127" s="20" t="s">
        <v>143</v>
      </c>
      <c r="C127" s="52"/>
      <c r="D127" s="109">
        <v>1</v>
      </c>
      <c r="E127" s="52" t="s">
        <v>8</v>
      </c>
      <c r="F127" s="109">
        <v>1</v>
      </c>
      <c r="G127" s="109" t="s">
        <v>8</v>
      </c>
      <c r="H127" s="31">
        <v>29.5</v>
      </c>
      <c r="I127" s="109" t="s">
        <v>8</v>
      </c>
      <c r="J127" s="110">
        <v>2.25</v>
      </c>
      <c r="K127" s="109" t="s">
        <v>8</v>
      </c>
      <c r="L127" s="110">
        <v>0.33</v>
      </c>
      <c r="M127" s="20" t="s">
        <v>9</v>
      </c>
      <c r="N127" s="34">
        <f t="shared" si="14"/>
        <v>22</v>
      </c>
      <c r="P127" s="44"/>
      <c r="S127" s="52"/>
    </row>
    <row r="128" spans="1:19" s="20" customFormat="1" ht="15.95" hidden="1" customHeight="1">
      <c r="A128" s="18"/>
      <c r="B128" s="20" t="s">
        <v>143</v>
      </c>
      <c r="C128" s="52"/>
      <c r="D128" s="109">
        <v>1</v>
      </c>
      <c r="E128" s="52" t="s">
        <v>8</v>
      </c>
      <c r="F128" s="109">
        <v>2</v>
      </c>
      <c r="G128" s="109" t="s">
        <v>8</v>
      </c>
      <c r="H128" s="31">
        <v>28.25</v>
      </c>
      <c r="I128" s="109" t="s">
        <v>8</v>
      </c>
      <c r="J128" s="110">
        <v>2.25</v>
      </c>
      <c r="K128" s="109" t="s">
        <v>8</v>
      </c>
      <c r="L128" s="110">
        <v>0.33</v>
      </c>
      <c r="M128" s="20" t="s">
        <v>9</v>
      </c>
      <c r="N128" s="34">
        <f t="shared" ref="N128" si="15">ROUND(D128*F128*H128*J128*L128,0)</f>
        <v>42</v>
      </c>
      <c r="P128" s="44"/>
      <c r="S128" s="52"/>
    </row>
    <row r="129" spans="1:19" s="20" customFormat="1" ht="15.95" hidden="1" customHeight="1">
      <c r="A129" s="18"/>
      <c r="B129" s="20" t="s">
        <v>144</v>
      </c>
      <c r="C129" s="52"/>
      <c r="D129" s="109">
        <v>1</v>
      </c>
      <c r="E129" s="52" t="s">
        <v>8</v>
      </c>
      <c r="F129" s="109">
        <v>1</v>
      </c>
      <c r="G129" s="109" t="s">
        <v>8</v>
      </c>
      <c r="H129" s="31">
        <v>22.62</v>
      </c>
      <c r="I129" s="109" t="s">
        <v>8</v>
      </c>
      <c r="J129" s="110">
        <v>4.5</v>
      </c>
      <c r="K129" s="109" t="s">
        <v>8</v>
      </c>
      <c r="L129" s="110">
        <v>0.33</v>
      </c>
      <c r="M129" s="20" t="s">
        <v>9</v>
      </c>
      <c r="N129" s="34">
        <f t="shared" ref="N129" si="16">ROUND(D129*F129*H129*J129*L129,0)</f>
        <v>34</v>
      </c>
      <c r="P129" s="44"/>
      <c r="S129" s="52"/>
    </row>
    <row r="130" spans="1:19" ht="15.95" hidden="1" customHeight="1">
      <c r="A130" s="1"/>
      <c r="C130" s="102"/>
      <c r="D130" s="70"/>
      <c r="H130" s="69"/>
      <c r="I130" s="116"/>
      <c r="J130" s="117"/>
      <c r="K130" s="116"/>
      <c r="L130" s="15" t="s">
        <v>10</v>
      </c>
      <c r="M130" s="43"/>
      <c r="N130" s="12">
        <f>SUM(N120:N129)</f>
        <v>974</v>
      </c>
      <c r="O130" s="6"/>
      <c r="P130" s="44"/>
      <c r="S130" s="102"/>
    </row>
    <row r="131" spans="1:19" ht="15.95" hidden="1" customHeight="1">
      <c r="A131" s="1"/>
      <c r="B131" s="124"/>
      <c r="C131" s="134"/>
      <c r="D131" s="140"/>
      <c r="E131" s="134"/>
      <c r="F131" s="7" t="s">
        <v>11</v>
      </c>
      <c r="G131" s="8" t="s">
        <v>12</v>
      </c>
      <c r="H131" s="106">
        <v>8694.9500000000007</v>
      </c>
      <c r="I131" s="106"/>
      <c r="J131" s="106"/>
      <c r="K131" s="106"/>
      <c r="L131" s="136" t="s">
        <v>13</v>
      </c>
      <c r="M131" s="136"/>
      <c r="O131" s="9" t="s">
        <v>14</v>
      </c>
      <c r="P131" s="107">
        <f>ROUND(C131*H131/100,0)</f>
        <v>0</v>
      </c>
      <c r="S131" s="121"/>
    </row>
    <row r="132" spans="1:19" s="27" customFormat="1" ht="15.95" customHeight="1">
      <c r="A132" s="40" t="s">
        <v>37</v>
      </c>
      <c r="B132" s="169" t="s">
        <v>147</v>
      </c>
      <c r="C132" s="169"/>
      <c r="D132" s="169"/>
      <c r="E132" s="169"/>
      <c r="F132" s="169"/>
      <c r="G132" s="169"/>
      <c r="H132" s="169"/>
      <c r="I132" s="169"/>
      <c r="J132" s="169"/>
      <c r="K132" s="169"/>
      <c r="L132" s="169"/>
      <c r="M132" s="169"/>
      <c r="N132" s="169"/>
      <c r="O132" s="113"/>
      <c r="P132" s="26"/>
    </row>
    <row r="133" spans="1:19" s="20" customFormat="1" ht="15.95" hidden="1" customHeight="1">
      <c r="A133" s="18"/>
      <c r="B133" s="20" t="s">
        <v>202</v>
      </c>
      <c r="C133" s="52"/>
      <c r="D133" s="109">
        <v>1</v>
      </c>
      <c r="E133" s="52" t="s">
        <v>8</v>
      </c>
      <c r="F133" s="109">
        <v>2</v>
      </c>
      <c r="G133" s="109" t="s">
        <v>8</v>
      </c>
      <c r="H133" s="31">
        <v>17.63</v>
      </c>
      <c r="I133" s="109" t="s">
        <v>8</v>
      </c>
      <c r="J133" s="110">
        <v>13.63</v>
      </c>
      <c r="K133" s="109" t="s">
        <v>8</v>
      </c>
      <c r="L133" s="110">
        <v>3.88</v>
      </c>
      <c r="M133" s="20" t="s">
        <v>9</v>
      </c>
      <c r="N133" s="34">
        <f t="shared" ref="N133:N136" si="17">ROUND(D133*F133*H133*J133*L133,0)</f>
        <v>1865</v>
      </c>
      <c r="P133" s="44"/>
      <c r="S133" s="52"/>
    </row>
    <row r="134" spans="1:19" s="20" customFormat="1" ht="15.95" hidden="1" customHeight="1">
      <c r="A134" s="18"/>
      <c r="B134" s="20" t="s">
        <v>203</v>
      </c>
      <c r="C134" s="52"/>
      <c r="D134" s="109">
        <v>1</v>
      </c>
      <c r="E134" s="52" t="s">
        <v>8</v>
      </c>
      <c r="F134" s="109">
        <v>1</v>
      </c>
      <c r="G134" s="109" t="s">
        <v>8</v>
      </c>
      <c r="H134" s="31">
        <v>36.380000000000003</v>
      </c>
      <c r="I134" s="109" t="s">
        <v>8</v>
      </c>
      <c r="J134" s="110">
        <v>5.63</v>
      </c>
      <c r="K134" s="109" t="s">
        <v>8</v>
      </c>
      <c r="L134" s="110">
        <v>3.88</v>
      </c>
      <c r="M134" s="20" t="s">
        <v>9</v>
      </c>
      <c r="N134" s="34">
        <f t="shared" si="17"/>
        <v>795</v>
      </c>
      <c r="P134" s="44"/>
      <c r="S134" s="52"/>
    </row>
    <row r="135" spans="1:19" s="20" customFormat="1" ht="15.95" hidden="1" customHeight="1">
      <c r="A135" s="18"/>
      <c r="B135" s="20" t="s">
        <v>159</v>
      </c>
      <c r="C135" s="52"/>
      <c r="D135" s="109">
        <v>1</v>
      </c>
      <c r="E135" s="52" t="s">
        <v>8</v>
      </c>
      <c r="F135" s="109">
        <v>1</v>
      </c>
      <c r="G135" s="109" t="s">
        <v>8</v>
      </c>
      <c r="H135" s="31">
        <v>12</v>
      </c>
      <c r="I135" s="109" t="s">
        <v>8</v>
      </c>
      <c r="J135" s="110">
        <v>25</v>
      </c>
      <c r="K135" s="109" t="s">
        <v>8</v>
      </c>
      <c r="L135" s="110">
        <v>2</v>
      </c>
      <c r="M135" s="20" t="s">
        <v>9</v>
      </c>
      <c r="N135" s="34">
        <f t="shared" si="17"/>
        <v>600</v>
      </c>
      <c r="P135" s="44"/>
      <c r="S135" s="52"/>
    </row>
    <row r="136" spans="1:19" s="20" customFormat="1" ht="15.95" hidden="1" customHeight="1">
      <c r="A136" s="18"/>
      <c r="B136" s="20" t="s">
        <v>86</v>
      </c>
      <c r="C136" s="52"/>
      <c r="D136" s="109">
        <v>1</v>
      </c>
      <c r="E136" s="52" t="s">
        <v>8</v>
      </c>
      <c r="F136" s="109">
        <v>1</v>
      </c>
      <c r="G136" s="109" t="s">
        <v>8</v>
      </c>
      <c r="H136" s="31">
        <v>45</v>
      </c>
      <c r="I136" s="109" t="s">
        <v>8</v>
      </c>
      <c r="J136" s="110">
        <v>20</v>
      </c>
      <c r="K136" s="109" t="s">
        <v>8</v>
      </c>
      <c r="L136" s="110">
        <v>3</v>
      </c>
      <c r="M136" s="20" t="s">
        <v>9</v>
      </c>
      <c r="N136" s="34">
        <f t="shared" si="17"/>
        <v>2700</v>
      </c>
      <c r="P136" s="44"/>
      <c r="S136" s="52"/>
    </row>
    <row r="137" spans="1:19" s="20" customFormat="1" ht="15.95" hidden="1" customHeight="1">
      <c r="A137" s="18"/>
      <c r="C137" s="52"/>
      <c r="D137" s="59"/>
      <c r="E137" s="52"/>
      <c r="F137" s="109"/>
      <c r="G137" s="109"/>
      <c r="H137" s="31"/>
      <c r="I137" s="109"/>
      <c r="J137" s="110"/>
      <c r="K137" s="109"/>
      <c r="L137" s="28" t="s">
        <v>10</v>
      </c>
      <c r="M137" s="36"/>
      <c r="N137" s="21">
        <f>SUM(N133:N136)</f>
        <v>5960</v>
      </c>
      <c r="O137" s="22"/>
      <c r="P137" s="44"/>
      <c r="S137" s="52"/>
    </row>
    <row r="138" spans="1:19" s="20" customFormat="1" ht="15.95" hidden="1" customHeight="1">
      <c r="A138" s="18"/>
      <c r="B138" s="33" t="s">
        <v>21</v>
      </c>
      <c r="C138" s="52"/>
      <c r="D138" s="109"/>
      <c r="E138" s="114"/>
      <c r="F138" s="109"/>
      <c r="G138" s="105"/>
      <c r="H138" s="31"/>
      <c r="I138" s="115"/>
      <c r="J138" s="110"/>
      <c r="K138" s="105"/>
      <c r="L138" s="110"/>
      <c r="M138" s="56"/>
      <c r="N138" s="56"/>
      <c r="O138" s="114"/>
      <c r="P138" s="105"/>
      <c r="Q138" s="56"/>
      <c r="S138" s="52"/>
    </row>
    <row r="139" spans="1:19" s="20" customFormat="1" ht="15.95" hidden="1" customHeight="1" thickBot="1">
      <c r="A139" s="18"/>
      <c r="B139" s="20" t="s">
        <v>204</v>
      </c>
      <c r="C139" s="52"/>
      <c r="D139" s="109"/>
      <c r="E139" s="52"/>
      <c r="F139" s="109"/>
      <c r="G139" s="109"/>
      <c r="H139" s="31"/>
      <c r="I139" s="109"/>
      <c r="J139" s="110"/>
      <c r="K139" s="109"/>
      <c r="L139" s="110"/>
      <c r="M139" s="20" t="s">
        <v>9</v>
      </c>
      <c r="N139" s="34">
        <f>C118</f>
        <v>2172</v>
      </c>
      <c r="O139" s="22"/>
      <c r="P139" s="44"/>
      <c r="S139" s="52"/>
    </row>
    <row r="140" spans="1:19" s="20" customFormat="1" ht="15.95" hidden="1" customHeight="1" thickBot="1">
      <c r="A140" s="18"/>
      <c r="B140" s="109"/>
      <c r="D140" s="109"/>
      <c r="E140" s="114"/>
      <c r="F140" s="109"/>
      <c r="G140" s="105"/>
      <c r="H140" s="31"/>
      <c r="I140" s="115"/>
      <c r="J140" s="110"/>
      <c r="K140" s="105"/>
      <c r="L140" s="28" t="s">
        <v>10</v>
      </c>
      <c r="M140" s="20" t="s">
        <v>9</v>
      </c>
      <c r="N140" s="30">
        <f>SUM(N138:N139)</f>
        <v>2172</v>
      </c>
      <c r="O140" s="114"/>
      <c r="P140" s="56"/>
      <c r="Q140" s="56"/>
    </row>
    <row r="141" spans="1:19" s="20" customFormat="1" ht="15.95" hidden="1" customHeight="1">
      <c r="A141" s="18"/>
      <c r="B141" s="33" t="s">
        <v>24</v>
      </c>
      <c r="C141" s="52"/>
      <c r="D141" s="109"/>
      <c r="E141" s="114"/>
      <c r="F141" s="109"/>
      <c r="G141" s="105"/>
      <c r="H141" s="31"/>
      <c r="I141" s="115"/>
      <c r="J141" s="110"/>
      <c r="K141" s="115"/>
      <c r="L141" s="105"/>
      <c r="M141" s="105"/>
      <c r="N141" s="56"/>
      <c r="O141" s="54"/>
      <c r="P141" s="56"/>
      <c r="Q141" s="56"/>
      <c r="S141" s="52"/>
    </row>
    <row r="142" spans="1:19" s="20" customFormat="1" ht="15.95" hidden="1" customHeight="1">
      <c r="A142" s="18"/>
      <c r="C142" s="33"/>
      <c r="D142" s="143">
        <f>N137</f>
        <v>5960</v>
      </c>
      <c r="E142" s="143"/>
      <c r="F142" s="143"/>
      <c r="G142" s="105" t="s">
        <v>25</v>
      </c>
      <c r="H142" s="35">
        <f>N140</f>
        <v>2172</v>
      </c>
      <c r="I142" s="28" t="s">
        <v>9</v>
      </c>
      <c r="J142" s="144">
        <f>D142-H142</f>
        <v>3788</v>
      </c>
      <c r="K142" s="144"/>
      <c r="L142" s="36" t="s">
        <v>26</v>
      </c>
      <c r="M142" s="105"/>
      <c r="N142" s="55"/>
      <c r="O142" s="114"/>
      <c r="P142" s="56"/>
      <c r="Q142" s="56"/>
      <c r="S142" s="33"/>
    </row>
    <row r="143" spans="1:19" s="20" customFormat="1" ht="15.95" customHeight="1">
      <c r="A143" s="18"/>
      <c r="B143" s="114"/>
      <c r="C143" s="180">
        <v>4874</v>
      </c>
      <c r="D143" s="180"/>
      <c r="E143" s="91"/>
      <c r="F143" s="23" t="s">
        <v>11</v>
      </c>
      <c r="G143" s="24" t="s">
        <v>12</v>
      </c>
      <c r="H143" s="115">
        <v>1141.25</v>
      </c>
      <c r="I143" s="115"/>
      <c r="J143" s="115"/>
      <c r="K143" s="115"/>
      <c r="L143" s="149" t="s">
        <v>64</v>
      </c>
      <c r="M143" s="149"/>
      <c r="N143" s="90"/>
      <c r="O143" s="25" t="s">
        <v>14</v>
      </c>
      <c r="P143" s="105">
        <f>ROUND(C143*H143/100,0)</f>
        <v>55625</v>
      </c>
      <c r="S143" s="91"/>
    </row>
    <row r="144" spans="1:19" s="20" customFormat="1" ht="15.95" customHeight="1">
      <c r="A144" s="18">
        <v>9</v>
      </c>
      <c r="B144" s="169" t="s">
        <v>63</v>
      </c>
      <c r="C144" s="169"/>
      <c r="D144" s="169"/>
      <c r="E144" s="169"/>
      <c r="F144" s="169"/>
      <c r="G144" s="169"/>
      <c r="H144" s="169"/>
      <c r="I144" s="169"/>
      <c r="J144" s="169"/>
      <c r="K144" s="169"/>
      <c r="L144" s="169"/>
      <c r="M144" s="169"/>
      <c r="N144" s="169"/>
      <c r="O144" s="114"/>
      <c r="P144" s="56"/>
      <c r="Q144" s="56"/>
    </row>
    <row r="145" spans="1:64" s="20" customFormat="1" ht="15.95" customHeight="1" thickBot="1">
      <c r="A145" s="18"/>
      <c r="B145" s="20" t="s">
        <v>48</v>
      </c>
      <c r="C145" s="120"/>
      <c r="D145" s="109">
        <v>1</v>
      </c>
      <c r="E145" s="52" t="s">
        <v>8</v>
      </c>
      <c r="F145" s="109">
        <v>1</v>
      </c>
      <c r="G145" s="109" t="s">
        <v>8</v>
      </c>
      <c r="H145" s="31">
        <v>40</v>
      </c>
      <c r="I145" s="109" t="s">
        <v>8</v>
      </c>
      <c r="J145" s="96">
        <v>0.75</v>
      </c>
      <c r="K145" s="109" t="s">
        <v>8</v>
      </c>
      <c r="L145" s="110">
        <v>5</v>
      </c>
      <c r="M145" s="20" t="s">
        <v>9</v>
      </c>
      <c r="N145" s="34">
        <f>ROUND(D145*F145*H145*J145*L145,0)</f>
        <v>150</v>
      </c>
      <c r="O145" s="19"/>
      <c r="P145" s="105"/>
      <c r="S145" s="120"/>
    </row>
    <row r="146" spans="1:64" s="20" customFormat="1" ht="15.95" customHeight="1" thickBot="1">
      <c r="A146" s="105"/>
      <c r="C146" s="90"/>
      <c r="D146" s="109"/>
      <c r="E146" s="53"/>
      <c r="F146" s="109"/>
      <c r="G146" s="105"/>
      <c r="H146" s="31"/>
      <c r="I146" s="115"/>
      <c r="J146" s="28"/>
      <c r="K146" s="115"/>
      <c r="L146" s="28" t="s">
        <v>10</v>
      </c>
      <c r="M146" s="105"/>
      <c r="N146" s="30">
        <f>SUM(N145:N145)</f>
        <v>150</v>
      </c>
      <c r="O146" s="22"/>
      <c r="P146" s="105"/>
      <c r="S146" s="90"/>
    </row>
    <row r="147" spans="1:64" s="20" customFormat="1" ht="15.95" customHeight="1">
      <c r="A147" s="18"/>
      <c r="C147" s="91">
        <f>N146</f>
        <v>150</v>
      </c>
      <c r="D147" s="91"/>
      <c r="E147" s="91"/>
      <c r="F147" s="109" t="s">
        <v>11</v>
      </c>
      <c r="G147" s="24" t="s">
        <v>12</v>
      </c>
      <c r="H147" s="148">
        <v>12346.65</v>
      </c>
      <c r="I147" s="148"/>
      <c r="J147" s="148"/>
      <c r="K147" s="148"/>
      <c r="L147" s="149" t="s">
        <v>64</v>
      </c>
      <c r="M147" s="149"/>
      <c r="N147" s="29"/>
      <c r="O147" s="114" t="s">
        <v>14</v>
      </c>
      <c r="P147" s="105">
        <f>ROUND(C147*H147/100,0)</f>
        <v>18520</v>
      </c>
      <c r="S147" s="91"/>
    </row>
    <row r="148" spans="1:64" s="11" customFormat="1" ht="31.5" hidden="1" customHeight="1">
      <c r="A148" s="86"/>
      <c r="B148" s="169" t="s">
        <v>31</v>
      </c>
      <c r="C148" s="169"/>
      <c r="D148" s="169"/>
      <c r="E148" s="169"/>
      <c r="F148" s="169"/>
      <c r="G148" s="169"/>
      <c r="H148" s="169"/>
      <c r="I148" s="169"/>
      <c r="J148" s="169"/>
      <c r="K148" s="169"/>
      <c r="L148" s="169"/>
      <c r="M148" s="169"/>
      <c r="N148" s="169"/>
      <c r="O148" s="113"/>
      <c r="P148" s="10"/>
    </row>
    <row r="149" spans="1:64" ht="15.95" hidden="1" customHeight="1">
      <c r="A149" s="1"/>
      <c r="B149" s="20" t="s">
        <v>86</v>
      </c>
      <c r="C149" s="52"/>
      <c r="D149" s="116">
        <v>1</v>
      </c>
      <c r="E149" s="102" t="s">
        <v>8</v>
      </c>
      <c r="F149" s="116">
        <v>1</v>
      </c>
      <c r="G149" s="116" t="s">
        <v>8</v>
      </c>
      <c r="H149" s="73">
        <v>85</v>
      </c>
      <c r="I149" s="116" t="s">
        <v>8</v>
      </c>
      <c r="J149" s="94">
        <v>114.5</v>
      </c>
      <c r="K149" s="109" t="s">
        <v>8</v>
      </c>
      <c r="L149" s="96">
        <v>1.125</v>
      </c>
      <c r="M149" s="20" t="s">
        <v>9</v>
      </c>
      <c r="N149" s="34">
        <f t="shared" ref="N149" si="18">ROUND(D149*F149*H149*J149*L149,0)</f>
        <v>10949</v>
      </c>
      <c r="P149" s="44"/>
      <c r="S149" s="52"/>
    </row>
    <row r="150" spans="1:64" ht="15.95" hidden="1" customHeight="1">
      <c r="A150" s="1"/>
      <c r="C150" s="102"/>
      <c r="D150" s="70"/>
      <c r="H150" s="69"/>
      <c r="I150" s="116"/>
      <c r="J150" s="117"/>
      <c r="K150" s="116"/>
      <c r="L150" s="15" t="s">
        <v>10</v>
      </c>
      <c r="M150" s="43"/>
      <c r="N150" s="5"/>
      <c r="O150" s="6"/>
      <c r="P150" s="44"/>
      <c r="S150" s="102"/>
    </row>
    <row r="151" spans="1:64" ht="15.95" hidden="1" customHeight="1">
      <c r="A151" s="1"/>
      <c r="B151" s="72" t="s">
        <v>21</v>
      </c>
      <c r="C151" s="102"/>
      <c r="E151" s="124"/>
      <c r="G151" s="107"/>
      <c r="H151" s="69"/>
      <c r="I151" s="106"/>
      <c r="J151" s="117"/>
      <c r="K151" s="107"/>
      <c r="L151" s="117"/>
      <c r="M151" s="50"/>
      <c r="N151" s="50"/>
      <c r="O151" s="124"/>
      <c r="Q151" s="50"/>
      <c r="S151" s="102"/>
    </row>
    <row r="152" spans="1:64" ht="15.95" hidden="1" customHeight="1">
      <c r="A152" s="1"/>
      <c r="B152" s="3" t="s">
        <v>99</v>
      </c>
      <c r="C152" s="102"/>
      <c r="D152" s="116">
        <v>1</v>
      </c>
      <c r="E152" s="102" t="s">
        <v>8</v>
      </c>
      <c r="F152" s="116">
        <v>1</v>
      </c>
      <c r="G152" s="116" t="s">
        <v>8</v>
      </c>
      <c r="H152" s="73">
        <v>31.75</v>
      </c>
      <c r="I152" s="116" t="s">
        <v>8</v>
      </c>
      <c r="J152" s="111">
        <v>27.75</v>
      </c>
      <c r="K152" s="109" t="s">
        <v>8</v>
      </c>
      <c r="L152" s="110">
        <v>1.125</v>
      </c>
      <c r="M152" s="20" t="s">
        <v>9</v>
      </c>
      <c r="N152" s="34">
        <f t="shared" ref="N152:N153" si="19">ROUND(D152*F152*H152*J152*L152,0)</f>
        <v>991</v>
      </c>
      <c r="O152" s="6"/>
      <c r="P152" s="45"/>
      <c r="S152" s="102"/>
    </row>
    <row r="153" spans="1:64" ht="15.95" hidden="1" customHeight="1">
      <c r="A153" s="1"/>
      <c r="B153" s="3" t="s">
        <v>18</v>
      </c>
      <c r="C153" s="102"/>
      <c r="D153" s="116">
        <v>1</v>
      </c>
      <c r="E153" s="102" t="s">
        <v>8</v>
      </c>
      <c r="F153" s="116">
        <v>1</v>
      </c>
      <c r="G153" s="116" t="s">
        <v>8</v>
      </c>
      <c r="H153" s="73">
        <v>22.62</v>
      </c>
      <c r="I153" s="116" t="s">
        <v>8</v>
      </c>
      <c r="J153" s="111">
        <v>23.75</v>
      </c>
      <c r="K153" s="109" t="s">
        <v>8</v>
      </c>
      <c r="L153" s="110">
        <v>1.125</v>
      </c>
      <c r="M153" s="20" t="s">
        <v>9</v>
      </c>
      <c r="N153" s="34">
        <f t="shared" si="19"/>
        <v>604</v>
      </c>
      <c r="O153" s="6"/>
      <c r="P153" s="45"/>
      <c r="S153" s="102"/>
    </row>
    <row r="154" spans="1:64" ht="15.95" hidden="1" customHeight="1" thickBot="1">
      <c r="A154" s="1"/>
      <c r="B154" s="3" t="s">
        <v>113</v>
      </c>
      <c r="C154" s="102"/>
      <c r="D154" s="116">
        <v>1</v>
      </c>
      <c r="E154" s="102" t="s">
        <v>8</v>
      </c>
      <c r="F154" s="116">
        <v>1</v>
      </c>
      <c r="G154" s="116" t="s">
        <v>8</v>
      </c>
      <c r="H154" s="73">
        <v>9.8699999999999992</v>
      </c>
      <c r="I154" s="116" t="s">
        <v>8</v>
      </c>
      <c r="J154" s="111">
        <v>5.125</v>
      </c>
      <c r="K154" s="109" t="s">
        <v>8</v>
      </c>
      <c r="L154" s="110">
        <v>1.125</v>
      </c>
      <c r="M154" s="20" t="s">
        <v>9</v>
      </c>
      <c r="N154" s="34">
        <f t="shared" ref="N154" si="20">ROUND(D154*F154*H154*J154*L154,0)</f>
        <v>57</v>
      </c>
      <c r="O154" s="6"/>
      <c r="P154" s="45"/>
      <c r="S154" s="102"/>
    </row>
    <row r="155" spans="1:64" ht="15.95" hidden="1" customHeight="1" thickBot="1">
      <c r="A155" s="1"/>
      <c r="B155" s="116"/>
      <c r="C155" s="3"/>
      <c r="E155" s="124"/>
      <c r="G155" s="107"/>
      <c r="H155" s="69"/>
      <c r="I155" s="106"/>
      <c r="J155" s="117"/>
      <c r="K155" s="107"/>
      <c r="L155" s="15" t="s">
        <v>10</v>
      </c>
      <c r="M155" s="3" t="s">
        <v>9</v>
      </c>
      <c r="N155" s="17"/>
      <c r="O155" s="124"/>
      <c r="P155" s="50"/>
      <c r="Q155" s="50"/>
      <c r="S155" s="3"/>
    </row>
    <row r="156" spans="1:64" ht="15.95" hidden="1" customHeight="1">
      <c r="A156" s="1"/>
      <c r="B156" s="72" t="s">
        <v>24</v>
      </c>
      <c r="C156" s="102"/>
      <c r="E156" s="124"/>
      <c r="G156" s="107"/>
      <c r="H156" s="69"/>
      <c r="I156" s="106"/>
      <c r="J156" s="117"/>
      <c r="K156" s="106"/>
      <c r="L156" s="107"/>
      <c r="M156" s="107"/>
      <c r="N156" s="50"/>
      <c r="O156" s="46"/>
      <c r="P156" s="50"/>
      <c r="Q156" s="50"/>
      <c r="S156" s="102"/>
    </row>
    <row r="157" spans="1:64" ht="15.95" hidden="1" customHeight="1">
      <c r="A157" s="1"/>
      <c r="C157" s="72"/>
      <c r="D157" s="141">
        <f>N150</f>
        <v>0</v>
      </c>
      <c r="E157" s="141"/>
      <c r="F157" s="141"/>
      <c r="G157" s="107" t="s">
        <v>25</v>
      </c>
      <c r="H157" s="74">
        <f>N155</f>
        <v>0</v>
      </c>
      <c r="I157" s="15" t="s">
        <v>9</v>
      </c>
      <c r="J157" s="142">
        <f>D157-H157</f>
        <v>0</v>
      </c>
      <c r="K157" s="142"/>
      <c r="L157" s="43" t="s">
        <v>11</v>
      </c>
      <c r="M157" s="107"/>
      <c r="N157" s="47"/>
      <c r="O157" s="124"/>
      <c r="P157" s="50"/>
      <c r="Q157" s="50"/>
      <c r="S157" s="72"/>
    </row>
    <row r="158" spans="1:64" ht="15.95" hidden="1" customHeight="1">
      <c r="A158" s="1"/>
      <c r="B158" s="124"/>
      <c r="C158" s="181">
        <f>J157</f>
        <v>0</v>
      </c>
      <c r="D158" s="181"/>
      <c r="E158" s="121"/>
      <c r="F158" s="7" t="s">
        <v>11</v>
      </c>
      <c r="G158" s="8" t="s">
        <v>12</v>
      </c>
      <c r="H158" s="106">
        <v>3630</v>
      </c>
      <c r="I158" s="106"/>
      <c r="J158" s="106"/>
      <c r="K158" s="106"/>
      <c r="L158" s="136" t="s">
        <v>32</v>
      </c>
      <c r="M158" s="136"/>
      <c r="O158" s="9" t="s">
        <v>14</v>
      </c>
      <c r="P158" s="107">
        <f>ROUND(C158*H158/1000,0)</f>
        <v>0</v>
      </c>
      <c r="S158" s="121"/>
    </row>
    <row r="159" spans="1:64" ht="15.95" hidden="1" customHeight="1">
      <c r="A159" s="1"/>
      <c r="B159" s="139" t="s">
        <v>7</v>
      </c>
      <c r="C159" s="139"/>
      <c r="D159" s="139"/>
      <c r="E159" s="139"/>
      <c r="F159" s="139"/>
      <c r="G159" s="139"/>
      <c r="H159" s="139"/>
      <c r="I159" s="139"/>
      <c r="J159" s="139"/>
      <c r="K159" s="139"/>
      <c r="L159" s="139"/>
      <c r="M159" s="139"/>
      <c r="N159" s="139"/>
      <c r="O159" s="139"/>
      <c r="S159" s="3"/>
    </row>
    <row r="160" spans="1:64" ht="15.95" hidden="1" customHeight="1">
      <c r="A160" s="1"/>
      <c r="B160" s="68" t="s">
        <v>111</v>
      </c>
      <c r="C160" s="118"/>
      <c r="D160" s="116">
        <v>1</v>
      </c>
      <c r="E160" s="102" t="s">
        <v>8</v>
      </c>
      <c r="F160" s="116">
        <v>1</v>
      </c>
      <c r="G160" s="116" t="s">
        <v>8</v>
      </c>
      <c r="H160" s="69">
        <v>45.25</v>
      </c>
      <c r="I160" s="116" t="s">
        <v>8</v>
      </c>
      <c r="J160" s="117">
        <v>25.25</v>
      </c>
      <c r="K160" s="116" t="s">
        <v>8</v>
      </c>
      <c r="L160" s="117">
        <v>0.42</v>
      </c>
      <c r="M160" s="3" t="s">
        <v>9</v>
      </c>
      <c r="N160" s="42">
        <f t="shared" ref="N160:N163" si="21">ROUND(D160*F160*H160*J160*L160,0)</f>
        <v>480</v>
      </c>
      <c r="O160" s="2"/>
      <c r="R160" s="4"/>
      <c r="S160" s="118"/>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row>
    <row r="161" spans="1:19" ht="15.95" hidden="1" customHeight="1">
      <c r="A161" s="1"/>
      <c r="B161" s="68" t="s">
        <v>29</v>
      </c>
      <c r="C161" s="118"/>
      <c r="D161" s="116">
        <v>1</v>
      </c>
      <c r="E161" s="102" t="s">
        <v>8</v>
      </c>
      <c r="F161" s="116">
        <v>1</v>
      </c>
      <c r="G161" s="116" t="s">
        <v>8</v>
      </c>
      <c r="H161" s="69">
        <v>45.25</v>
      </c>
      <c r="I161" s="116" t="s">
        <v>8</v>
      </c>
      <c r="J161" s="117">
        <v>0.75</v>
      </c>
      <c r="K161" s="116" t="s">
        <v>8</v>
      </c>
      <c r="L161" s="117">
        <v>1.5</v>
      </c>
      <c r="M161" s="3" t="s">
        <v>9</v>
      </c>
      <c r="N161" s="42">
        <f t="shared" si="21"/>
        <v>51</v>
      </c>
      <c r="O161" s="2"/>
      <c r="S161" s="118"/>
    </row>
    <row r="162" spans="1:19" ht="15.95" hidden="1" customHeight="1">
      <c r="A162" s="1"/>
      <c r="B162" s="3" t="s">
        <v>112</v>
      </c>
      <c r="C162" s="118"/>
      <c r="D162" s="116">
        <v>1</v>
      </c>
      <c r="E162" s="102" t="s">
        <v>8</v>
      </c>
      <c r="F162" s="116">
        <v>1</v>
      </c>
      <c r="G162" s="116" t="s">
        <v>8</v>
      </c>
      <c r="H162" s="69">
        <v>42.25</v>
      </c>
      <c r="I162" s="116" t="s">
        <v>8</v>
      </c>
      <c r="J162" s="117">
        <v>0.75</v>
      </c>
      <c r="K162" s="116" t="s">
        <v>8</v>
      </c>
      <c r="L162" s="117">
        <v>1</v>
      </c>
      <c r="M162" s="3" t="s">
        <v>9</v>
      </c>
      <c r="N162" s="42">
        <f t="shared" si="21"/>
        <v>32</v>
      </c>
      <c r="O162" s="2"/>
      <c r="S162" s="118"/>
    </row>
    <row r="163" spans="1:19" ht="15.95" hidden="1" customHeight="1">
      <c r="A163" s="1"/>
      <c r="B163" s="3" t="s">
        <v>112</v>
      </c>
      <c r="C163" s="118"/>
      <c r="D163" s="116">
        <v>1</v>
      </c>
      <c r="E163" s="102" t="s">
        <v>8</v>
      </c>
      <c r="F163" s="116">
        <v>2</v>
      </c>
      <c r="G163" s="116" t="s">
        <v>8</v>
      </c>
      <c r="H163" s="69">
        <v>6</v>
      </c>
      <c r="I163" s="116" t="s">
        <v>8</v>
      </c>
      <c r="J163" s="117">
        <v>0.75</v>
      </c>
      <c r="K163" s="116" t="s">
        <v>8</v>
      </c>
      <c r="L163" s="117">
        <v>1</v>
      </c>
      <c r="M163" s="3" t="s">
        <v>9</v>
      </c>
      <c r="N163" s="42">
        <f t="shared" si="21"/>
        <v>9</v>
      </c>
      <c r="O163" s="2"/>
      <c r="S163" s="118"/>
    </row>
    <row r="164" spans="1:19" ht="15.95" hidden="1" customHeight="1">
      <c r="A164" s="1"/>
      <c r="B164" s="3" t="s">
        <v>73</v>
      </c>
      <c r="C164" s="118"/>
      <c r="D164" s="116">
        <v>1</v>
      </c>
      <c r="E164" s="102" t="s">
        <v>8</v>
      </c>
      <c r="F164" s="116">
        <v>2</v>
      </c>
      <c r="G164" s="116" t="s">
        <v>8</v>
      </c>
      <c r="H164" s="69">
        <v>1.5</v>
      </c>
      <c r="I164" s="116" t="s">
        <v>8</v>
      </c>
      <c r="J164" s="117">
        <v>1.5</v>
      </c>
      <c r="K164" s="116" t="s">
        <v>8</v>
      </c>
      <c r="L164" s="117">
        <v>7</v>
      </c>
      <c r="M164" s="3" t="s">
        <v>9</v>
      </c>
      <c r="N164" s="42">
        <f t="shared" ref="N164" si="22">ROUND(D164*F164*H164*J164*L164,0)</f>
        <v>32</v>
      </c>
      <c r="O164" s="2"/>
      <c r="S164" s="118"/>
    </row>
    <row r="165" spans="1:19" ht="21" hidden="1" customHeight="1">
      <c r="A165" s="1"/>
      <c r="C165" s="102"/>
      <c r="D165" s="70"/>
      <c r="H165" s="69"/>
      <c r="I165" s="116"/>
      <c r="J165" s="117"/>
      <c r="K165" s="116"/>
      <c r="L165" s="15" t="s">
        <v>10</v>
      </c>
      <c r="M165" s="43"/>
      <c r="N165" s="5"/>
      <c r="O165" s="6"/>
      <c r="P165" s="44"/>
      <c r="S165" s="102"/>
    </row>
    <row r="166" spans="1:19" ht="21.75" hidden="1" customHeight="1">
      <c r="A166" s="1"/>
      <c r="B166" s="67"/>
      <c r="C166" s="134">
        <f>N165</f>
        <v>0</v>
      </c>
      <c r="D166" s="134"/>
      <c r="E166" s="134"/>
      <c r="F166" s="7" t="s">
        <v>11</v>
      </c>
      <c r="G166" s="8" t="s">
        <v>12</v>
      </c>
      <c r="H166" s="71">
        <v>3327.5</v>
      </c>
      <c r="I166" s="106"/>
      <c r="J166" s="106"/>
      <c r="K166" s="106"/>
      <c r="L166" s="136" t="s">
        <v>13</v>
      </c>
      <c r="M166" s="136"/>
      <c r="O166" s="9" t="s">
        <v>14</v>
      </c>
      <c r="P166" s="107">
        <f>ROUND(C166*H166/100,0)</f>
        <v>0</v>
      </c>
      <c r="S166" s="121"/>
    </row>
    <row r="167" spans="1:19" s="20" customFormat="1" ht="15.95" customHeight="1">
      <c r="A167" s="18">
        <v>10</v>
      </c>
      <c r="B167" s="169" t="s">
        <v>75</v>
      </c>
      <c r="C167" s="169"/>
      <c r="D167" s="169"/>
      <c r="E167" s="169"/>
      <c r="F167" s="169"/>
      <c r="G167" s="169"/>
      <c r="H167" s="169"/>
      <c r="I167" s="169"/>
      <c r="J167" s="169"/>
      <c r="K167" s="169"/>
      <c r="L167" s="169"/>
      <c r="M167" s="169"/>
      <c r="N167" s="169"/>
      <c r="O167" s="114"/>
      <c r="P167" s="56"/>
      <c r="Q167" s="56"/>
    </row>
    <row r="168" spans="1:19" s="20" customFormat="1" ht="15.95" hidden="1" customHeight="1">
      <c r="A168" s="18"/>
      <c r="B168" s="20" t="s">
        <v>160</v>
      </c>
      <c r="C168" s="120"/>
      <c r="D168" s="109">
        <v>2</v>
      </c>
      <c r="E168" s="52" t="s">
        <v>8</v>
      </c>
      <c r="F168" s="109">
        <v>2</v>
      </c>
      <c r="G168" s="109" t="s">
        <v>8</v>
      </c>
      <c r="H168" s="87">
        <v>16.88</v>
      </c>
      <c r="I168" s="96" t="s">
        <v>8</v>
      </c>
      <c r="J168" s="96">
        <v>0.75</v>
      </c>
      <c r="K168" s="109" t="s">
        <v>8</v>
      </c>
      <c r="L168" s="110">
        <v>10</v>
      </c>
      <c r="M168" s="20" t="s">
        <v>9</v>
      </c>
      <c r="N168" s="34">
        <f t="shared" ref="N168:N172" si="23">ROUND(D168*F168*H168*J168*L168,0)</f>
        <v>506</v>
      </c>
      <c r="O168" s="19"/>
      <c r="P168" s="105"/>
      <c r="S168" s="120"/>
    </row>
    <row r="169" spans="1:19" s="20" customFormat="1" ht="15.95" hidden="1" customHeight="1">
      <c r="A169" s="18"/>
      <c r="B169" s="20" t="s">
        <v>205</v>
      </c>
      <c r="C169" s="120"/>
      <c r="D169" s="109">
        <v>1</v>
      </c>
      <c r="E169" s="52" t="s">
        <v>8</v>
      </c>
      <c r="F169" s="109">
        <v>3</v>
      </c>
      <c r="G169" s="109" t="s">
        <v>8</v>
      </c>
      <c r="H169" s="37">
        <v>14</v>
      </c>
      <c r="I169" s="109" t="s">
        <v>8</v>
      </c>
      <c r="J169" s="96">
        <v>0.75</v>
      </c>
      <c r="K169" s="109" t="s">
        <v>8</v>
      </c>
      <c r="L169" s="110">
        <v>10</v>
      </c>
      <c r="M169" s="20" t="s">
        <v>9</v>
      </c>
      <c r="N169" s="34">
        <f t="shared" si="23"/>
        <v>315</v>
      </c>
      <c r="O169" s="19"/>
      <c r="P169" s="105"/>
      <c r="S169" s="120"/>
    </row>
    <row r="170" spans="1:19" s="20" customFormat="1" ht="15.95" hidden="1" customHeight="1">
      <c r="A170" s="18"/>
      <c r="B170" s="20" t="s">
        <v>206</v>
      </c>
      <c r="C170" s="120"/>
      <c r="D170" s="109">
        <v>1</v>
      </c>
      <c r="E170" s="52" t="s">
        <v>8</v>
      </c>
      <c r="F170" s="109">
        <v>1</v>
      </c>
      <c r="G170" s="109" t="s">
        <v>8</v>
      </c>
      <c r="H170" s="37">
        <v>6</v>
      </c>
      <c r="I170" s="109" t="s">
        <v>8</v>
      </c>
      <c r="J170" s="96">
        <v>0.75</v>
      </c>
      <c r="K170" s="109" t="s">
        <v>8</v>
      </c>
      <c r="L170" s="110">
        <v>10</v>
      </c>
      <c r="M170" s="20" t="s">
        <v>9</v>
      </c>
      <c r="N170" s="34">
        <f t="shared" si="23"/>
        <v>45</v>
      </c>
      <c r="O170" s="19"/>
      <c r="P170" s="105"/>
      <c r="S170" s="120"/>
    </row>
    <row r="171" spans="1:19" s="20" customFormat="1" ht="15.95" hidden="1" customHeight="1">
      <c r="A171" s="18"/>
      <c r="B171" s="20" t="s">
        <v>207</v>
      </c>
      <c r="C171" s="120"/>
      <c r="D171" s="109">
        <v>1</v>
      </c>
      <c r="E171" s="52" t="s">
        <v>8</v>
      </c>
      <c r="F171" s="109">
        <v>4</v>
      </c>
      <c r="G171" s="109" t="s">
        <v>8</v>
      </c>
      <c r="H171" s="37">
        <v>6.5</v>
      </c>
      <c r="I171" s="109" t="s">
        <v>8</v>
      </c>
      <c r="J171" s="96">
        <v>0.75</v>
      </c>
      <c r="K171" s="109" t="s">
        <v>8</v>
      </c>
      <c r="L171" s="110">
        <v>3</v>
      </c>
      <c r="M171" s="20" t="s">
        <v>9</v>
      </c>
      <c r="N171" s="34">
        <f t="shared" si="23"/>
        <v>59</v>
      </c>
      <c r="O171" s="19"/>
      <c r="P171" s="105"/>
      <c r="S171" s="120"/>
    </row>
    <row r="172" spans="1:19" s="20" customFormat="1" ht="15.95" hidden="1" customHeight="1" thickBot="1">
      <c r="A172" s="18"/>
      <c r="B172" s="20" t="s">
        <v>208</v>
      </c>
      <c r="C172" s="120"/>
      <c r="D172" s="109">
        <v>1</v>
      </c>
      <c r="E172" s="52" t="s">
        <v>8</v>
      </c>
      <c r="F172" s="109">
        <v>1</v>
      </c>
      <c r="G172" s="109" t="s">
        <v>8</v>
      </c>
      <c r="H172" s="37">
        <v>6</v>
      </c>
      <c r="I172" s="109" t="s">
        <v>8</v>
      </c>
      <c r="J172" s="96">
        <v>0.75</v>
      </c>
      <c r="K172" s="109" t="s">
        <v>8</v>
      </c>
      <c r="L172" s="110">
        <v>3</v>
      </c>
      <c r="M172" s="20" t="s">
        <v>9</v>
      </c>
      <c r="N172" s="34">
        <f t="shared" si="23"/>
        <v>14</v>
      </c>
      <c r="O172" s="19"/>
      <c r="P172" s="105"/>
      <c r="S172" s="120"/>
    </row>
    <row r="173" spans="1:19" s="20" customFormat="1" ht="15.95" hidden="1" customHeight="1" thickBot="1">
      <c r="A173" s="105"/>
      <c r="C173" s="90"/>
      <c r="D173" s="109"/>
      <c r="E173" s="53"/>
      <c r="F173" s="109"/>
      <c r="G173" s="105"/>
      <c r="H173" s="37"/>
      <c r="I173" s="115"/>
      <c r="J173" s="28"/>
      <c r="K173" s="115"/>
      <c r="L173" s="28" t="s">
        <v>10</v>
      </c>
      <c r="M173" s="105"/>
      <c r="N173" s="30">
        <f>SUM(N168:N172)</f>
        <v>939</v>
      </c>
      <c r="O173" s="22"/>
      <c r="P173" s="105"/>
      <c r="S173" s="90"/>
    </row>
    <row r="174" spans="1:19" ht="15.95" hidden="1" customHeight="1">
      <c r="A174" s="1"/>
      <c r="B174" s="72" t="s">
        <v>21</v>
      </c>
      <c r="C174" s="102"/>
      <c r="E174" s="124"/>
      <c r="G174" s="107"/>
      <c r="H174" s="69"/>
      <c r="I174" s="106"/>
      <c r="J174" s="117"/>
      <c r="K174" s="107"/>
      <c r="L174" s="117"/>
      <c r="M174" s="50"/>
      <c r="N174" s="50"/>
      <c r="O174" s="124"/>
      <c r="Q174" s="50"/>
      <c r="S174" s="102"/>
    </row>
    <row r="175" spans="1:19" ht="15.95" hidden="1" customHeight="1">
      <c r="A175" s="1"/>
      <c r="B175" s="3" t="s">
        <v>209</v>
      </c>
      <c r="C175" s="102"/>
      <c r="D175" s="116">
        <v>1</v>
      </c>
      <c r="E175" s="102" t="s">
        <v>8</v>
      </c>
      <c r="F175" s="116">
        <v>2</v>
      </c>
      <c r="G175" s="116" t="s">
        <v>8</v>
      </c>
      <c r="H175" s="73">
        <v>4</v>
      </c>
      <c r="I175" s="116" t="s">
        <v>8</v>
      </c>
      <c r="J175" s="111">
        <v>0.75</v>
      </c>
      <c r="K175" s="109" t="s">
        <v>8</v>
      </c>
      <c r="L175" s="110">
        <v>7</v>
      </c>
      <c r="M175" s="20" t="s">
        <v>9</v>
      </c>
      <c r="N175" s="34">
        <f t="shared" ref="N175:N177" si="24">ROUND(D175*F175*H175*J175*L175,0)</f>
        <v>42</v>
      </c>
      <c r="O175" s="6"/>
      <c r="P175" s="45"/>
      <c r="S175" s="102"/>
    </row>
    <row r="176" spans="1:19" ht="15.95" hidden="1" customHeight="1">
      <c r="A176" s="1"/>
      <c r="B176" s="3" t="s">
        <v>22</v>
      </c>
      <c r="C176" s="102"/>
      <c r="D176" s="116">
        <v>1</v>
      </c>
      <c r="E176" s="102" t="s">
        <v>8</v>
      </c>
      <c r="F176" s="116">
        <v>6</v>
      </c>
      <c r="G176" s="116" t="s">
        <v>8</v>
      </c>
      <c r="H176" s="73">
        <v>4</v>
      </c>
      <c r="I176" s="116" t="s">
        <v>8</v>
      </c>
      <c r="J176" s="111">
        <v>0.75</v>
      </c>
      <c r="K176" s="109" t="s">
        <v>8</v>
      </c>
      <c r="L176" s="110">
        <v>4</v>
      </c>
      <c r="M176" s="20" t="s">
        <v>9</v>
      </c>
      <c r="N176" s="34">
        <f t="shared" si="24"/>
        <v>72</v>
      </c>
      <c r="O176" s="6"/>
      <c r="P176" s="45"/>
      <c r="S176" s="102"/>
    </row>
    <row r="177" spans="1:19" ht="15.95" hidden="1" customHeight="1" thickBot="1">
      <c r="A177" s="1"/>
      <c r="B177" s="3" t="s">
        <v>172</v>
      </c>
      <c r="C177" s="102"/>
      <c r="D177" s="116">
        <v>1</v>
      </c>
      <c r="E177" s="102" t="s">
        <v>8</v>
      </c>
      <c r="F177" s="116">
        <v>8</v>
      </c>
      <c r="G177" s="116" t="s">
        <v>8</v>
      </c>
      <c r="H177" s="73">
        <v>6</v>
      </c>
      <c r="I177" s="116" t="s">
        <v>8</v>
      </c>
      <c r="J177" s="111">
        <v>0.75</v>
      </c>
      <c r="K177" s="109" t="s">
        <v>8</v>
      </c>
      <c r="L177" s="110">
        <v>0.75</v>
      </c>
      <c r="M177" s="20" t="s">
        <v>9</v>
      </c>
      <c r="N177" s="34">
        <f t="shared" si="24"/>
        <v>27</v>
      </c>
      <c r="O177" s="6"/>
      <c r="P177" s="45"/>
      <c r="S177" s="102"/>
    </row>
    <row r="178" spans="1:19" ht="15.95" hidden="1" customHeight="1" thickBot="1">
      <c r="A178" s="1"/>
      <c r="B178" s="116"/>
      <c r="C178" s="3"/>
      <c r="E178" s="124"/>
      <c r="G178" s="107"/>
      <c r="H178" s="69"/>
      <c r="I178" s="106"/>
      <c r="J178" s="117"/>
      <c r="K178" s="107"/>
      <c r="L178" s="15" t="s">
        <v>10</v>
      </c>
      <c r="M178" s="3" t="s">
        <v>9</v>
      </c>
      <c r="N178" s="17">
        <f>SUM(N175:N177)</f>
        <v>141</v>
      </c>
      <c r="O178" s="124"/>
      <c r="P178" s="50"/>
      <c r="Q178" s="50"/>
      <c r="S178" s="3"/>
    </row>
    <row r="179" spans="1:19" ht="15.95" hidden="1" customHeight="1">
      <c r="A179" s="1"/>
      <c r="B179" s="72" t="s">
        <v>24</v>
      </c>
      <c r="C179" s="102"/>
      <c r="E179" s="124"/>
      <c r="G179" s="107"/>
      <c r="H179" s="69"/>
      <c r="I179" s="106"/>
      <c r="J179" s="117"/>
      <c r="K179" s="106"/>
      <c r="L179" s="107"/>
      <c r="M179" s="107"/>
      <c r="N179" s="50"/>
      <c r="O179" s="46"/>
      <c r="P179" s="50"/>
      <c r="Q179" s="50"/>
      <c r="S179" s="102"/>
    </row>
    <row r="180" spans="1:19" ht="15.95" hidden="1" customHeight="1">
      <c r="A180" s="1"/>
      <c r="C180" s="72"/>
      <c r="D180" s="141">
        <f>N173</f>
        <v>939</v>
      </c>
      <c r="E180" s="141"/>
      <c r="F180" s="141"/>
      <c r="G180" s="107" t="s">
        <v>25</v>
      </c>
      <c r="H180" s="74">
        <f>N178</f>
        <v>141</v>
      </c>
      <c r="I180" s="15" t="s">
        <v>9</v>
      </c>
      <c r="J180" s="142">
        <f>D180-H180</f>
        <v>798</v>
      </c>
      <c r="K180" s="142"/>
      <c r="L180" s="43"/>
      <c r="M180" s="107"/>
      <c r="N180" s="47"/>
      <c r="O180" s="124"/>
      <c r="P180" s="50"/>
      <c r="Q180" s="50"/>
      <c r="S180" s="72"/>
    </row>
    <row r="181" spans="1:19" s="20" customFormat="1" ht="15.95" customHeight="1">
      <c r="A181" s="18"/>
      <c r="C181" s="146">
        <f>J180</f>
        <v>798</v>
      </c>
      <c r="D181" s="146"/>
      <c r="E181" s="146"/>
      <c r="F181" s="109" t="s">
        <v>11</v>
      </c>
      <c r="G181" s="24" t="s">
        <v>12</v>
      </c>
      <c r="H181" s="148">
        <v>12674.36</v>
      </c>
      <c r="I181" s="148"/>
      <c r="J181" s="148"/>
      <c r="K181" s="148"/>
      <c r="L181" s="149" t="s">
        <v>64</v>
      </c>
      <c r="M181" s="149"/>
      <c r="N181" s="29"/>
      <c r="O181" s="114" t="s">
        <v>14</v>
      </c>
      <c r="P181" s="105">
        <f>ROUND(C181*H181/100,0)</f>
        <v>101141</v>
      </c>
      <c r="S181" s="103"/>
    </row>
    <row r="182" spans="1:19" s="20" customFormat="1" ht="15.95" customHeight="1">
      <c r="A182" s="18">
        <v>11</v>
      </c>
      <c r="B182" s="169" t="s">
        <v>210</v>
      </c>
      <c r="C182" s="169"/>
      <c r="D182" s="169"/>
      <c r="E182" s="169"/>
      <c r="F182" s="169"/>
      <c r="G182" s="169"/>
      <c r="H182" s="169"/>
      <c r="I182" s="169"/>
      <c r="J182" s="169"/>
      <c r="K182" s="169"/>
      <c r="L182" s="169"/>
      <c r="M182" s="169"/>
      <c r="N182" s="169"/>
      <c r="O182" s="114"/>
      <c r="P182" s="56"/>
      <c r="Q182" s="56"/>
    </row>
    <row r="183" spans="1:19" s="20" customFormat="1" ht="15.95" hidden="1" customHeight="1">
      <c r="A183" s="18"/>
      <c r="B183" s="113" t="s">
        <v>211</v>
      </c>
      <c r="C183" s="113"/>
      <c r="D183" s="113"/>
      <c r="E183" s="113"/>
      <c r="F183" s="113"/>
      <c r="G183" s="113"/>
      <c r="H183" s="113"/>
      <c r="I183" s="113"/>
      <c r="J183" s="113"/>
      <c r="K183" s="113"/>
      <c r="L183" s="113"/>
      <c r="M183" s="113"/>
      <c r="N183" s="113"/>
      <c r="O183" s="114"/>
      <c r="P183" s="56"/>
      <c r="Q183" s="56"/>
    </row>
    <row r="184" spans="1:19" s="20" customFormat="1" ht="15.95" hidden="1" customHeight="1">
      <c r="A184" s="18"/>
      <c r="B184" s="20" t="s">
        <v>212</v>
      </c>
      <c r="C184" s="120"/>
      <c r="D184" s="109">
        <v>1</v>
      </c>
      <c r="E184" s="52" t="s">
        <v>8</v>
      </c>
      <c r="F184" s="109">
        <v>2</v>
      </c>
      <c r="G184" s="109" t="s">
        <v>8</v>
      </c>
      <c r="H184" s="87">
        <v>10.5</v>
      </c>
      <c r="I184" s="96" t="s">
        <v>8</v>
      </c>
      <c r="J184" s="96">
        <v>0.75</v>
      </c>
      <c r="K184" s="109" t="s">
        <v>8</v>
      </c>
      <c r="L184" s="110">
        <v>7</v>
      </c>
      <c r="M184" s="20" t="s">
        <v>9</v>
      </c>
      <c r="N184" s="34">
        <f t="shared" ref="N184" si="25">ROUND(D184*F184*H184*J184*L184,0)</f>
        <v>110</v>
      </c>
      <c r="O184" s="19"/>
      <c r="P184" s="105"/>
      <c r="S184" s="120"/>
    </row>
    <row r="185" spans="1:19" s="20" customFormat="1" ht="15.95" hidden="1" customHeight="1" thickBot="1">
      <c r="A185" s="18"/>
      <c r="B185" s="20" t="s">
        <v>205</v>
      </c>
      <c r="C185" s="120"/>
      <c r="D185" s="109">
        <v>1</v>
      </c>
      <c r="E185" s="52" t="s">
        <v>8</v>
      </c>
      <c r="F185" s="109">
        <v>2</v>
      </c>
      <c r="G185" s="109" t="s">
        <v>8</v>
      </c>
      <c r="H185" s="37">
        <v>6</v>
      </c>
      <c r="I185" s="109" t="s">
        <v>8</v>
      </c>
      <c r="J185" s="96">
        <v>0.75</v>
      </c>
      <c r="K185" s="109" t="s">
        <v>8</v>
      </c>
      <c r="L185" s="110">
        <v>7</v>
      </c>
      <c r="M185" s="20" t="s">
        <v>9</v>
      </c>
      <c r="N185" s="34">
        <f t="shared" ref="N185" si="26">ROUND(D185*F185*H185*J185*L185,0)</f>
        <v>63</v>
      </c>
      <c r="O185" s="19"/>
      <c r="P185" s="105"/>
      <c r="S185" s="120"/>
    </row>
    <row r="186" spans="1:19" s="20" customFormat="1" ht="15.95" hidden="1" customHeight="1" thickBot="1">
      <c r="A186" s="105"/>
      <c r="C186" s="90"/>
      <c r="D186" s="109"/>
      <c r="E186" s="53"/>
      <c r="F186" s="109"/>
      <c r="G186" s="105"/>
      <c r="H186" s="37"/>
      <c r="I186" s="115"/>
      <c r="J186" s="28"/>
      <c r="K186" s="115"/>
      <c r="L186" s="28" t="s">
        <v>10</v>
      </c>
      <c r="M186" s="105"/>
      <c r="N186" s="30">
        <f>SUM(N184:N185)</f>
        <v>173</v>
      </c>
      <c r="O186" s="22"/>
      <c r="P186" s="105"/>
      <c r="S186" s="90"/>
    </row>
    <row r="187" spans="1:19" ht="15.95" hidden="1" customHeight="1">
      <c r="A187" s="1"/>
      <c r="B187" s="72" t="s">
        <v>21</v>
      </c>
      <c r="C187" s="102"/>
      <c r="E187" s="124"/>
      <c r="G187" s="107"/>
      <c r="H187" s="69"/>
      <c r="I187" s="106"/>
      <c r="J187" s="117"/>
      <c r="K187" s="107"/>
      <c r="L187" s="117"/>
      <c r="M187" s="50"/>
      <c r="N187" s="50"/>
      <c r="O187" s="124"/>
      <c r="Q187" s="50"/>
      <c r="S187" s="102"/>
    </row>
    <row r="188" spans="1:19" ht="15.95" hidden="1" customHeight="1">
      <c r="A188" s="1"/>
      <c r="B188" s="3" t="s">
        <v>209</v>
      </c>
      <c r="C188" s="102"/>
      <c r="D188" s="116">
        <v>1</v>
      </c>
      <c r="E188" s="102" t="s">
        <v>8</v>
      </c>
      <c r="F188" s="116">
        <v>1</v>
      </c>
      <c r="G188" s="116" t="s">
        <v>8</v>
      </c>
      <c r="H188" s="73">
        <v>3</v>
      </c>
      <c r="I188" s="116" t="s">
        <v>8</v>
      </c>
      <c r="J188" s="111">
        <v>0.75</v>
      </c>
      <c r="K188" s="109" t="s">
        <v>8</v>
      </c>
      <c r="L188" s="110">
        <v>7</v>
      </c>
      <c r="M188" s="20" t="s">
        <v>9</v>
      </c>
      <c r="N188" s="34">
        <f t="shared" ref="N188:N189" si="27">ROUND(D188*F188*H188*J188*L188,0)</f>
        <v>16</v>
      </c>
      <c r="O188" s="6"/>
      <c r="P188" s="45"/>
      <c r="S188" s="102"/>
    </row>
    <row r="189" spans="1:19" ht="15.95" hidden="1" customHeight="1" thickBot="1">
      <c r="A189" s="1"/>
      <c r="B189" s="3" t="s">
        <v>213</v>
      </c>
      <c r="C189" s="102"/>
      <c r="D189" s="116">
        <v>1</v>
      </c>
      <c r="E189" s="102" t="s">
        <v>8</v>
      </c>
      <c r="F189" s="116">
        <v>1</v>
      </c>
      <c r="G189" s="116" t="s">
        <v>8</v>
      </c>
      <c r="H189" s="73">
        <v>6</v>
      </c>
      <c r="I189" s="116" t="s">
        <v>8</v>
      </c>
      <c r="J189" s="111">
        <v>0.75</v>
      </c>
      <c r="K189" s="109" t="s">
        <v>8</v>
      </c>
      <c r="L189" s="110">
        <v>4</v>
      </c>
      <c r="M189" s="20" t="s">
        <v>9</v>
      </c>
      <c r="N189" s="34">
        <f t="shared" si="27"/>
        <v>18</v>
      </c>
      <c r="O189" s="6"/>
      <c r="P189" s="45"/>
      <c r="S189" s="102"/>
    </row>
    <row r="190" spans="1:19" ht="15.95" hidden="1" customHeight="1" thickBot="1">
      <c r="A190" s="1"/>
      <c r="B190" s="116"/>
      <c r="C190" s="3"/>
      <c r="E190" s="124"/>
      <c r="G190" s="107"/>
      <c r="H190" s="69"/>
      <c r="I190" s="106"/>
      <c r="J190" s="117"/>
      <c r="K190" s="107"/>
      <c r="L190" s="15" t="s">
        <v>10</v>
      </c>
      <c r="M190" s="3" t="s">
        <v>9</v>
      </c>
      <c r="N190" s="17">
        <f>SUM(N188:N189)</f>
        <v>34</v>
      </c>
      <c r="O190" s="124"/>
      <c r="P190" s="50"/>
      <c r="Q190" s="50"/>
      <c r="S190" s="3"/>
    </row>
    <row r="191" spans="1:19" ht="15.95" hidden="1" customHeight="1">
      <c r="A191" s="1"/>
      <c r="B191" s="72" t="s">
        <v>24</v>
      </c>
      <c r="C191" s="102"/>
      <c r="E191" s="124"/>
      <c r="G191" s="107"/>
      <c r="H191" s="69"/>
      <c r="I191" s="106"/>
      <c r="J191" s="117"/>
      <c r="K191" s="106"/>
      <c r="L191" s="107"/>
      <c r="M191" s="107"/>
      <c r="N191" s="50"/>
      <c r="O191" s="46"/>
      <c r="P191" s="50"/>
      <c r="Q191" s="50"/>
      <c r="S191" s="102"/>
    </row>
    <row r="192" spans="1:19" ht="15.95" hidden="1" customHeight="1">
      <c r="A192" s="1"/>
      <c r="C192" s="72"/>
      <c r="D192" s="141">
        <f>N186</f>
        <v>173</v>
      </c>
      <c r="E192" s="141"/>
      <c r="F192" s="141"/>
      <c r="G192" s="107" t="s">
        <v>25</v>
      </c>
      <c r="H192" s="74">
        <f>N190</f>
        <v>34</v>
      </c>
      <c r="I192" s="15" t="s">
        <v>9</v>
      </c>
      <c r="J192" s="142">
        <f>D192-H192</f>
        <v>139</v>
      </c>
      <c r="K192" s="142"/>
      <c r="L192" s="43"/>
      <c r="M192" s="107"/>
      <c r="N192" s="47"/>
      <c r="O192" s="124"/>
      <c r="P192" s="50"/>
      <c r="Q192" s="50"/>
      <c r="S192" s="72"/>
    </row>
    <row r="193" spans="1:19" s="20" customFormat="1" ht="15.95" customHeight="1">
      <c r="A193" s="18"/>
      <c r="C193" s="146">
        <f>J192</f>
        <v>139</v>
      </c>
      <c r="D193" s="146"/>
      <c r="E193" s="146"/>
      <c r="F193" s="109" t="s">
        <v>11</v>
      </c>
      <c r="G193" s="24" t="s">
        <v>12</v>
      </c>
      <c r="H193" s="148">
        <v>13112.99</v>
      </c>
      <c r="I193" s="148"/>
      <c r="J193" s="148"/>
      <c r="K193" s="148"/>
      <c r="L193" s="149" t="s">
        <v>64</v>
      </c>
      <c r="M193" s="149"/>
      <c r="N193" s="29"/>
      <c r="O193" s="114" t="s">
        <v>14</v>
      </c>
      <c r="P193" s="105">
        <f>ROUND(C193*H193/100,0)</f>
        <v>18227</v>
      </c>
      <c r="S193" s="103"/>
    </row>
    <row r="194" spans="1:19" s="20" customFormat="1" ht="15.95" customHeight="1">
      <c r="A194" s="18">
        <v>12</v>
      </c>
      <c r="B194" s="169" t="s">
        <v>47</v>
      </c>
      <c r="C194" s="169"/>
      <c r="D194" s="169"/>
      <c r="E194" s="169"/>
      <c r="F194" s="169"/>
      <c r="G194" s="169"/>
      <c r="H194" s="169"/>
      <c r="I194" s="169"/>
      <c r="J194" s="169"/>
      <c r="K194" s="169"/>
      <c r="L194" s="169"/>
      <c r="M194" s="169"/>
      <c r="N194" s="169"/>
      <c r="O194" s="113"/>
      <c r="P194" s="105"/>
    </row>
    <row r="195" spans="1:19" ht="15.95" hidden="1" customHeight="1">
      <c r="A195" s="1"/>
      <c r="B195" s="68" t="s">
        <v>136</v>
      </c>
      <c r="C195" s="118"/>
      <c r="D195" s="116">
        <v>2</v>
      </c>
      <c r="E195" s="102" t="s">
        <v>8</v>
      </c>
      <c r="F195" s="116">
        <v>2</v>
      </c>
      <c r="G195" s="116" t="s">
        <v>15</v>
      </c>
      <c r="H195" s="69">
        <v>18</v>
      </c>
      <c r="I195" s="116" t="s">
        <v>16</v>
      </c>
      <c r="J195" s="117">
        <v>14</v>
      </c>
      <c r="K195" s="116" t="s">
        <v>17</v>
      </c>
      <c r="L195" s="117">
        <v>12</v>
      </c>
      <c r="M195" s="3" t="s">
        <v>9</v>
      </c>
      <c r="N195" s="77">
        <f t="shared" ref="N195" si="28">ROUND(D195*F195*(H195+J195)*L195,0)</f>
        <v>1536</v>
      </c>
      <c r="O195" s="2"/>
      <c r="S195" s="118"/>
    </row>
    <row r="196" spans="1:19" ht="15.95" hidden="1" customHeight="1">
      <c r="A196" s="1"/>
      <c r="B196" s="68" t="s">
        <v>214</v>
      </c>
      <c r="C196" s="118"/>
      <c r="D196" s="116">
        <v>1</v>
      </c>
      <c r="E196" s="102" t="s">
        <v>8</v>
      </c>
      <c r="F196" s="116">
        <v>2</v>
      </c>
      <c r="G196" s="116" t="s">
        <v>15</v>
      </c>
      <c r="H196" s="69">
        <v>36.75</v>
      </c>
      <c r="I196" s="116" t="s">
        <v>16</v>
      </c>
      <c r="J196" s="117">
        <v>6</v>
      </c>
      <c r="K196" s="116" t="s">
        <v>17</v>
      </c>
      <c r="L196" s="117">
        <v>12</v>
      </c>
      <c r="M196" s="3" t="s">
        <v>9</v>
      </c>
      <c r="N196" s="77">
        <f t="shared" ref="N196" si="29">ROUND(D196*F196*(H196+J196)*L196,0)</f>
        <v>1026</v>
      </c>
      <c r="O196" s="2"/>
      <c r="S196" s="118"/>
    </row>
    <row r="197" spans="1:19" ht="15.95" hidden="1" customHeight="1">
      <c r="A197" s="1"/>
      <c r="B197" s="68" t="s">
        <v>215</v>
      </c>
      <c r="C197" s="118"/>
      <c r="D197" s="109">
        <v>1</v>
      </c>
      <c r="E197" s="52" t="s">
        <v>8</v>
      </c>
      <c r="F197" s="109">
        <v>1</v>
      </c>
      <c r="G197" s="109" t="s">
        <v>8</v>
      </c>
      <c r="H197" s="31">
        <v>38.25</v>
      </c>
      <c r="I197" s="109" t="s">
        <v>8</v>
      </c>
      <c r="J197" s="110">
        <v>12</v>
      </c>
      <c r="K197" s="109"/>
      <c r="L197" s="110"/>
      <c r="M197" s="20" t="s">
        <v>9</v>
      </c>
      <c r="N197" s="34">
        <f t="shared" ref="N197" si="30">ROUND(D197*F197*H197*J197,0)</f>
        <v>459</v>
      </c>
      <c r="O197" s="2"/>
      <c r="S197" s="118"/>
    </row>
    <row r="198" spans="1:19" ht="15.95" hidden="1" customHeight="1">
      <c r="A198" s="1"/>
      <c r="B198" s="68" t="s">
        <v>216</v>
      </c>
      <c r="C198" s="118"/>
      <c r="D198" s="109">
        <v>1</v>
      </c>
      <c r="E198" s="52" t="s">
        <v>8</v>
      </c>
      <c r="F198" s="109">
        <v>2</v>
      </c>
      <c r="G198" s="109" t="s">
        <v>8</v>
      </c>
      <c r="H198" s="31">
        <v>8</v>
      </c>
      <c r="I198" s="109" t="s">
        <v>8</v>
      </c>
      <c r="J198" s="110">
        <v>12</v>
      </c>
      <c r="K198" s="109"/>
      <c r="L198" s="110"/>
      <c r="M198" s="20" t="s">
        <v>9</v>
      </c>
      <c r="N198" s="34">
        <f t="shared" ref="N198" si="31">ROUND(D198*F198*H198*J198,0)</f>
        <v>192</v>
      </c>
      <c r="O198" s="2"/>
      <c r="S198" s="118"/>
    </row>
    <row r="199" spans="1:19" ht="15.95" hidden="1" customHeight="1">
      <c r="A199" s="1"/>
      <c r="B199" s="68" t="s">
        <v>217</v>
      </c>
      <c r="C199" s="118"/>
      <c r="D199" s="116">
        <v>1</v>
      </c>
      <c r="E199" s="102" t="s">
        <v>8</v>
      </c>
      <c r="F199" s="116">
        <v>2</v>
      </c>
      <c r="G199" s="116" t="s">
        <v>15</v>
      </c>
      <c r="H199" s="69">
        <v>38.630000000000003</v>
      </c>
      <c r="I199" s="116" t="s">
        <v>16</v>
      </c>
      <c r="J199" s="117">
        <v>22.63</v>
      </c>
      <c r="K199" s="116" t="s">
        <v>17</v>
      </c>
      <c r="L199" s="117">
        <v>4</v>
      </c>
      <c r="M199" s="3" t="s">
        <v>9</v>
      </c>
      <c r="N199" s="77">
        <f t="shared" ref="N199:N200" si="32">ROUND(D199*F199*(H199+J199)*L199,0)</f>
        <v>490</v>
      </c>
      <c r="O199" s="2"/>
      <c r="S199" s="118"/>
    </row>
    <row r="200" spans="1:19" ht="15.95" hidden="1" customHeight="1">
      <c r="A200" s="1"/>
      <c r="B200" s="68" t="s">
        <v>74</v>
      </c>
      <c r="C200" s="118"/>
      <c r="D200" s="109">
        <v>1</v>
      </c>
      <c r="E200" s="52" t="s">
        <v>8</v>
      </c>
      <c r="F200" s="109">
        <v>2</v>
      </c>
      <c r="G200" s="116" t="s">
        <v>15</v>
      </c>
      <c r="H200" s="69">
        <v>12</v>
      </c>
      <c r="I200" s="116" t="s">
        <v>16</v>
      </c>
      <c r="J200" s="117">
        <v>6</v>
      </c>
      <c r="K200" s="116" t="s">
        <v>17</v>
      </c>
      <c r="L200" s="117">
        <v>9</v>
      </c>
      <c r="M200" s="3" t="s">
        <v>9</v>
      </c>
      <c r="N200" s="77">
        <f t="shared" si="32"/>
        <v>324</v>
      </c>
      <c r="O200" s="2"/>
      <c r="S200" s="118"/>
    </row>
    <row r="201" spans="1:19" ht="15.95" hidden="1" customHeight="1">
      <c r="A201" s="1"/>
      <c r="B201" s="95" t="s">
        <v>218</v>
      </c>
      <c r="C201" s="118"/>
      <c r="D201" s="109">
        <v>1</v>
      </c>
      <c r="E201" s="52" t="s">
        <v>8</v>
      </c>
      <c r="F201" s="109">
        <v>2</v>
      </c>
      <c r="G201" s="116" t="s">
        <v>15</v>
      </c>
      <c r="H201" s="69">
        <v>13.5</v>
      </c>
      <c r="I201" s="116" t="s">
        <v>16</v>
      </c>
      <c r="J201" s="117">
        <v>7.5</v>
      </c>
      <c r="K201" s="116" t="s">
        <v>17</v>
      </c>
      <c r="L201" s="117">
        <v>9</v>
      </c>
      <c r="M201" s="3" t="s">
        <v>9</v>
      </c>
      <c r="N201" s="77">
        <f t="shared" ref="N201" si="33">ROUND(D201*F201*(H201+J201)*L201,0)</f>
        <v>378</v>
      </c>
      <c r="O201" s="2"/>
      <c r="S201" s="118"/>
    </row>
    <row r="202" spans="1:19" ht="15.95" hidden="1" customHeight="1" thickBot="1">
      <c r="A202" s="1"/>
      <c r="B202" s="68" t="s">
        <v>48</v>
      </c>
      <c r="C202" s="118"/>
      <c r="D202" s="109">
        <v>1</v>
      </c>
      <c r="E202" s="52" t="s">
        <v>8</v>
      </c>
      <c r="F202" s="109">
        <v>2</v>
      </c>
      <c r="G202" s="109" t="s">
        <v>8</v>
      </c>
      <c r="H202" s="31">
        <v>40</v>
      </c>
      <c r="I202" s="109" t="s">
        <v>8</v>
      </c>
      <c r="J202" s="110">
        <v>5</v>
      </c>
      <c r="K202" s="109"/>
      <c r="L202" s="110"/>
      <c r="M202" s="20" t="s">
        <v>9</v>
      </c>
      <c r="N202" s="34">
        <f t="shared" ref="N202" si="34">ROUND(D202*F202*H202*J202,0)</f>
        <v>400</v>
      </c>
      <c r="O202" s="2"/>
      <c r="S202" s="118"/>
    </row>
    <row r="203" spans="1:19" s="20" customFormat="1" ht="15.95" hidden="1" customHeight="1" thickBot="1">
      <c r="A203" s="18"/>
      <c r="B203" s="55"/>
      <c r="C203" s="52"/>
      <c r="D203" s="109"/>
      <c r="E203" s="52"/>
      <c r="F203" s="109"/>
      <c r="G203" s="109"/>
      <c r="H203" s="37"/>
      <c r="I203" s="109"/>
      <c r="J203" s="110"/>
      <c r="K203" s="109"/>
      <c r="L203" s="28" t="s">
        <v>10</v>
      </c>
      <c r="N203" s="38">
        <f>SUM(N195:N202)</f>
        <v>4805</v>
      </c>
      <c r="O203" s="114"/>
      <c r="P203" s="105"/>
      <c r="S203" s="52"/>
    </row>
    <row r="204" spans="1:19" s="20" customFormat="1" ht="15.95" hidden="1" customHeight="1">
      <c r="A204" s="18"/>
      <c r="B204" s="33" t="s">
        <v>21</v>
      </c>
      <c r="C204" s="52"/>
      <c r="D204" s="109"/>
      <c r="E204" s="114"/>
      <c r="F204" s="109"/>
      <c r="G204" s="105"/>
      <c r="H204" s="31"/>
      <c r="I204" s="115"/>
      <c r="J204" s="110"/>
      <c r="K204" s="105"/>
      <c r="L204" s="110"/>
      <c r="M204" s="56"/>
      <c r="N204" s="56"/>
      <c r="O204" s="114"/>
      <c r="P204" s="105"/>
      <c r="Q204" s="56"/>
      <c r="S204" s="52"/>
    </row>
    <row r="205" spans="1:19" s="20" customFormat="1" ht="15.95" hidden="1" customHeight="1">
      <c r="A205" s="18"/>
      <c r="B205" s="20" t="s">
        <v>83</v>
      </c>
      <c r="C205" s="52"/>
      <c r="D205" s="109">
        <v>1</v>
      </c>
      <c r="E205" s="52" t="s">
        <v>8</v>
      </c>
      <c r="F205" s="109">
        <v>2</v>
      </c>
      <c r="G205" s="109" t="s">
        <v>8</v>
      </c>
      <c r="H205" s="31">
        <v>4</v>
      </c>
      <c r="I205" s="109" t="s">
        <v>8</v>
      </c>
      <c r="J205" s="110">
        <v>7</v>
      </c>
      <c r="K205" s="109" t="s">
        <v>8</v>
      </c>
      <c r="L205" s="110"/>
      <c r="M205" s="20" t="s">
        <v>9</v>
      </c>
      <c r="N205" s="34">
        <f>ROUND(D205*F205*H205*J205,0)</f>
        <v>56</v>
      </c>
      <c r="O205" s="22"/>
      <c r="P205" s="44"/>
      <c r="S205" s="52"/>
    </row>
    <row r="206" spans="1:19" s="20" customFormat="1" ht="15.95" hidden="1" customHeight="1">
      <c r="A206" s="18"/>
      <c r="B206" s="20" t="s">
        <v>219</v>
      </c>
      <c r="C206" s="52"/>
      <c r="D206" s="109">
        <v>1</v>
      </c>
      <c r="E206" s="52" t="s">
        <v>8</v>
      </c>
      <c r="F206" s="109">
        <v>1</v>
      </c>
      <c r="G206" s="109" t="s">
        <v>8</v>
      </c>
      <c r="H206" s="31">
        <v>3</v>
      </c>
      <c r="I206" s="109" t="s">
        <v>8</v>
      </c>
      <c r="J206" s="110">
        <v>7</v>
      </c>
      <c r="K206" s="109" t="s">
        <v>8</v>
      </c>
      <c r="L206" s="110"/>
      <c r="M206" s="20" t="s">
        <v>9</v>
      </c>
      <c r="N206" s="34">
        <f>ROUND(D206*F206*H206*J206,0)</f>
        <v>21</v>
      </c>
      <c r="O206" s="22"/>
      <c r="P206" s="44"/>
      <c r="S206" s="52"/>
    </row>
    <row r="207" spans="1:19" s="20" customFormat="1" ht="15.95" hidden="1" customHeight="1">
      <c r="A207" s="18"/>
      <c r="B207" s="20" t="s">
        <v>22</v>
      </c>
      <c r="C207" s="52"/>
      <c r="D207" s="109">
        <v>1</v>
      </c>
      <c r="E207" s="52" t="s">
        <v>8</v>
      </c>
      <c r="F207" s="109">
        <v>4</v>
      </c>
      <c r="G207" s="109" t="s">
        <v>8</v>
      </c>
      <c r="H207" s="31">
        <v>4</v>
      </c>
      <c r="I207" s="109" t="s">
        <v>8</v>
      </c>
      <c r="J207" s="110">
        <v>4</v>
      </c>
      <c r="K207" s="109" t="s">
        <v>8</v>
      </c>
      <c r="L207" s="110"/>
      <c r="M207" s="20" t="s">
        <v>9</v>
      </c>
      <c r="N207" s="34">
        <f>ROUND(D207*F207*H207*J207,0)</f>
        <v>64</v>
      </c>
      <c r="O207" s="22"/>
      <c r="P207" s="44"/>
      <c r="S207" s="52"/>
    </row>
    <row r="208" spans="1:19" s="20" customFormat="1" ht="15.95" hidden="1" customHeight="1">
      <c r="A208" s="18"/>
      <c r="B208" s="20" t="s">
        <v>23</v>
      </c>
      <c r="C208" s="52"/>
      <c r="D208" s="109">
        <v>1</v>
      </c>
      <c r="E208" s="52" t="s">
        <v>8</v>
      </c>
      <c r="F208" s="109">
        <v>1</v>
      </c>
      <c r="G208" s="109" t="s">
        <v>8</v>
      </c>
      <c r="H208" s="31">
        <v>6.5</v>
      </c>
      <c r="I208" s="109" t="s">
        <v>8</v>
      </c>
      <c r="J208" s="110">
        <v>7</v>
      </c>
      <c r="K208" s="109" t="s">
        <v>8</v>
      </c>
      <c r="L208" s="110"/>
      <c r="M208" s="20" t="s">
        <v>9</v>
      </c>
      <c r="N208" s="34">
        <f>ROUND(D208*F208*H208*J208,0)</f>
        <v>46</v>
      </c>
      <c r="O208" s="22"/>
      <c r="P208" s="44"/>
      <c r="S208" s="52"/>
    </row>
    <row r="209" spans="1:24" s="20" customFormat="1" ht="15.95" hidden="1" customHeight="1" thickBot="1">
      <c r="A209" s="18"/>
      <c r="B209" s="20" t="s">
        <v>23</v>
      </c>
      <c r="C209" s="52"/>
      <c r="D209" s="109">
        <v>1</v>
      </c>
      <c r="E209" s="52" t="s">
        <v>8</v>
      </c>
      <c r="F209" s="109">
        <v>4</v>
      </c>
      <c r="G209" s="109" t="s">
        <v>8</v>
      </c>
      <c r="H209" s="31">
        <v>6.5</v>
      </c>
      <c r="I209" s="109" t="s">
        <v>8</v>
      </c>
      <c r="J209" s="110">
        <v>4</v>
      </c>
      <c r="K209" s="109" t="s">
        <v>8</v>
      </c>
      <c r="L209" s="110"/>
      <c r="M209" s="20" t="s">
        <v>9</v>
      </c>
      <c r="N209" s="34">
        <f>ROUND(D209*F209*H209*J209,0)</f>
        <v>104</v>
      </c>
      <c r="O209" s="22"/>
      <c r="P209" s="44"/>
      <c r="S209" s="52"/>
    </row>
    <row r="210" spans="1:24" s="20" customFormat="1" ht="15.95" hidden="1" customHeight="1" thickBot="1">
      <c r="A210" s="18"/>
      <c r="B210" s="109"/>
      <c r="D210" s="109"/>
      <c r="E210" s="114"/>
      <c r="F210" s="109"/>
      <c r="G210" s="105"/>
      <c r="H210" s="31"/>
      <c r="I210" s="115"/>
      <c r="J210" s="110"/>
      <c r="K210" s="105"/>
      <c r="L210" s="28" t="s">
        <v>10</v>
      </c>
      <c r="M210" s="20" t="s">
        <v>9</v>
      </c>
      <c r="N210" s="30">
        <f>SUM(N204:N209)</f>
        <v>291</v>
      </c>
      <c r="O210" s="114"/>
      <c r="P210" s="56"/>
      <c r="Q210" s="56"/>
    </row>
    <row r="211" spans="1:24" s="20" customFormat="1" ht="15.95" hidden="1" customHeight="1">
      <c r="A211" s="18"/>
      <c r="B211" s="33" t="s">
        <v>24</v>
      </c>
      <c r="C211" s="52"/>
      <c r="D211" s="109"/>
      <c r="E211" s="114"/>
      <c r="F211" s="109"/>
      <c r="G211" s="105"/>
      <c r="H211" s="31"/>
      <c r="I211" s="115"/>
      <c r="J211" s="110"/>
      <c r="K211" s="115"/>
      <c r="L211" s="105"/>
      <c r="M211" s="105"/>
      <c r="N211" s="56"/>
      <c r="O211" s="54"/>
      <c r="P211" s="56"/>
      <c r="Q211" s="56"/>
      <c r="S211" s="52"/>
    </row>
    <row r="212" spans="1:24" s="20" customFormat="1" ht="15.95" hidden="1" customHeight="1">
      <c r="A212" s="18"/>
      <c r="C212" s="33"/>
      <c r="D212" s="143">
        <f>N203</f>
        <v>4805</v>
      </c>
      <c r="E212" s="143"/>
      <c r="F212" s="143"/>
      <c r="G212" s="105" t="s">
        <v>25</v>
      </c>
      <c r="H212" s="35">
        <f>N210</f>
        <v>291</v>
      </c>
      <c r="I212" s="28" t="s">
        <v>9</v>
      </c>
      <c r="J212" s="144">
        <f>D212-H212</f>
        <v>4514</v>
      </c>
      <c r="K212" s="144"/>
      <c r="L212" s="36" t="s">
        <v>26</v>
      </c>
      <c r="M212" s="105"/>
      <c r="N212" s="55"/>
      <c r="O212" s="114"/>
      <c r="P212" s="56"/>
      <c r="Q212" s="56"/>
      <c r="S212" s="33"/>
    </row>
    <row r="213" spans="1:24" s="20" customFormat="1" ht="15.95" customHeight="1">
      <c r="A213" s="18"/>
      <c r="B213" s="109"/>
      <c r="C213" s="182">
        <f>J212</f>
        <v>4514</v>
      </c>
      <c r="D213" s="105" t="s">
        <v>27</v>
      </c>
      <c r="E213" s="114"/>
      <c r="F213" s="109"/>
      <c r="G213" s="24" t="s">
        <v>12</v>
      </c>
      <c r="H213" s="148">
        <v>2206.6</v>
      </c>
      <c r="I213" s="148"/>
      <c r="J213" s="110"/>
      <c r="K213" s="115"/>
      <c r="L213" s="105" t="s">
        <v>51</v>
      </c>
      <c r="M213" s="36"/>
      <c r="N213" s="112"/>
      <c r="O213" s="114" t="s">
        <v>49</v>
      </c>
      <c r="P213" s="105">
        <f>ROUND(C213*H213/100,0)</f>
        <v>99606</v>
      </c>
      <c r="Q213" s="56"/>
      <c r="S213" s="183"/>
    </row>
    <row r="214" spans="1:24" s="20" customFormat="1" ht="15.95" customHeight="1">
      <c r="A214" s="18">
        <v>13</v>
      </c>
      <c r="B214" s="169" t="s">
        <v>56</v>
      </c>
      <c r="C214" s="169"/>
      <c r="D214" s="169"/>
      <c r="E214" s="169"/>
      <c r="F214" s="169"/>
      <c r="G214" s="169"/>
      <c r="H214" s="169"/>
      <c r="I214" s="169"/>
      <c r="J214" s="169"/>
      <c r="K214" s="169"/>
      <c r="L214" s="169"/>
      <c r="M214" s="169"/>
      <c r="N214" s="169"/>
      <c r="O214" s="113"/>
      <c r="P214" s="105"/>
    </row>
    <row r="215" spans="1:24" s="20" customFormat="1" ht="15.95" hidden="1" customHeight="1" thickBot="1">
      <c r="A215" s="18"/>
      <c r="B215" s="127" t="s">
        <v>220</v>
      </c>
      <c r="C215" s="120"/>
      <c r="D215" s="109"/>
      <c r="E215" s="52"/>
      <c r="F215" s="109"/>
      <c r="G215" s="109"/>
      <c r="H215" s="31"/>
      <c r="I215" s="109"/>
      <c r="J215" s="110"/>
      <c r="K215" s="109"/>
      <c r="L215" s="110"/>
      <c r="M215" s="20" t="s">
        <v>9</v>
      </c>
      <c r="N215" s="34">
        <f>C213</f>
        <v>4514</v>
      </c>
      <c r="O215" s="19"/>
      <c r="P215" s="105"/>
      <c r="S215" s="120"/>
    </row>
    <row r="216" spans="1:24" s="20" customFormat="1" ht="15.95" hidden="1" customHeight="1" thickBot="1">
      <c r="A216" s="18"/>
      <c r="B216" s="55"/>
      <c r="C216" s="52"/>
      <c r="D216" s="109"/>
      <c r="E216" s="52"/>
      <c r="F216" s="109"/>
      <c r="G216" s="109"/>
      <c r="H216" s="37"/>
      <c r="I216" s="109"/>
      <c r="J216" s="110"/>
      <c r="K216" s="109"/>
      <c r="L216" s="28" t="s">
        <v>10</v>
      </c>
      <c r="N216" s="30">
        <f>N215</f>
        <v>4514</v>
      </c>
      <c r="O216" s="114"/>
      <c r="P216" s="105"/>
      <c r="S216" s="52"/>
    </row>
    <row r="217" spans="1:24" s="20" customFormat="1" ht="15.95" customHeight="1">
      <c r="A217" s="18"/>
      <c r="C217" s="57">
        <f>N216</f>
        <v>4514</v>
      </c>
      <c r="D217" s="147" t="s">
        <v>27</v>
      </c>
      <c r="E217" s="178"/>
      <c r="F217" s="109"/>
      <c r="G217" s="24" t="s">
        <v>12</v>
      </c>
      <c r="H217" s="148">
        <v>2197.52</v>
      </c>
      <c r="I217" s="148"/>
      <c r="J217" s="148"/>
      <c r="K217" s="148"/>
      <c r="L217" s="105" t="s">
        <v>51</v>
      </c>
      <c r="M217" s="105"/>
      <c r="N217" s="90"/>
      <c r="O217" s="114" t="s">
        <v>14</v>
      </c>
      <c r="P217" s="105">
        <f>ROUND(C217*H217/100,0)</f>
        <v>99196</v>
      </c>
      <c r="Q217" s="56"/>
      <c r="R217" s="56"/>
      <c r="S217" s="57"/>
      <c r="T217" s="56"/>
      <c r="U217" s="56"/>
      <c r="V217" s="56"/>
      <c r="W217" s="56"/>
      <c r="X217" s="56"/>
    </row>
    <row r="218" spans="1:24" s="20" customFormat="1" ht="37.5" customHeight="1">
      <c r="A218" s="84" t="s">
        <v>122</v>
      </c>
      <c r="B218" s="137" t="s">
        <v>101</v>
      </c>
      <c r="C218" s="137"/>
      <c r="D218" s="137"/>
      <c r="E218" s="137"/>
      <c r="F218" s="137"/>
      <c r="G218" s="137"/>
      <c r="H218" s="137"/>
      <c r="I218" s="137"/>
      <c r="J218" s="137"/>
      <c r="K218" s="137"/>
      <c r="L218" s="137"/>
      <c r="M218" s="137"/>
      <c r="N218" s="137"/>
      <c r="O218" s="137"/>
      <c r="P218" s="105"/>
      <c r="Q218" s="56"/>
      <c r="R218" s="56"/>
      <c r="S218" s="56"/>
      <c r="T218" s="56"/>
      <c r="U218" s="56"/>
      <c r="V218" s="56"/>
      <c r="W218" s="56"/>
      <c r="X218" s="56"/>
    </row>
    <row r="219" spans="1:24" s="20" customFormat="1" ht="15.95" customHeight="1">
      <c r="A219" s="18"/>
      <c r="B219" s="20" t="s">
        <v>221</v>
      </c>
      <c r="C219" s="120"/>
      <c r="D219" s="109"/>
      <c r="E219" s="52"/>
      <c r="F219" s="109"/>
      <c r="G219" s="109"/>
      <c r="H219" s="31"/>
      <c r="I219" s="109"/>
      <c r="J219" s="110"/>
      <c r="K219" s="109"/>
      <c r="L219" s="110"/>
      <c r="N219" s="34"/>
      <c r="O219" s="22"/>
      <c r="P219" s="44"/>
      <c r="S219" s="120"/>
    </row>
    <row r="220" spans="1:24" s="20" customFormat="1" ht="15.95" hidden="1" customHeight="1">
      <c r="A220" s="18"/>
      <c r="B220" s="20" t="s">
        <v>209</v>
      </c>
      <c r="C220" s="120"/>
      <c r="D220" s="109">
        <v>1</v>
      </c>
      <c r="E220" s="52" t="s">
        <v>8</v>
      </c>
      <c r="F220" s="109">
        <v>2</v>
      </c>
      <c r="G220" s="109" t="s">
        <v>8</v>
      </c>
      <c r="H220" s="31">
        <v>18</v>
      </c>
      <c r="I220" s="109"/>
      <c r="J220" s="110"/>
      <c r="K220" s="109"/>
      <c r="L220" s="110"/>
      <c r="M220" s="20" t="s">
        <v>9</v>
      </c>
      <c r="N220" s="34">
        <f>ROUND(D220*F220*H220,0)</f>
        <v>36</v>
      </c>
      <c r="O220" s="22"/>
      <c r="P220" s="44"/>
      <c r="S220" s="120"/>
    </row>
    <row r="221" spans="1:24" s="20" customFormat="1" ht="15.95" hidden="1" customHeight="1" thickBot="1">
      <c r="A221" s="18"/>
      <c r="B221" s="20" t="s">
        <v>219</v>
      </c>
      <c r="C221" s="120"/>
      <c r="D221" s="109">
        <v>1</v>
      </c>
      <c r="E221" s="52" t="s">
        <v>8</v>
      </c>
      <c r="F221" s="109">
        <v>1</v>
      </c>
      <c r="G221" s="109" t="s">
        <v>8</v>
      </c>
      <c r="H221" s="31">
        <v>17</v>
      </c>
      <c r="I221" s="109"/>
      <c r="J221" s="110"/>
      <c r="K221" s="109"/>
      <c r="L221" s="110"/>
      <c r="M221" s="20" t="s">
        <v>9</v>
      </c>
      <c r="N221" s="34">
        <f>ROUND(D221*F221*H221,0)</f>
        <v>17</v>
      </c>
      <c r="O221" s="22"/>
      <c r="P221" s="44"/>
      <c r="S221" s="120"/>
    </row>
    <row r="222" spans="1:24" s="20" customFormat="1" ht="15.95" hidden="1" customHeight="1" thickBot="1">
      <c r="A222" s="18"/>
      <c r="C222" s="60"/>
      <c r="D222" s="105"/>
      <c r="E222" s="52"/>
      <c r="F222" s="109"/>
      <c r="G222" s="109"/>
      <c r="H222" s="41"/>
      <c r="I222" s="54"/>
      <c r="J222" s="28"/>
      <c r="K222" s="54"/>
      <c r="L222" s="105" t="s">
        <v>10</v>
      </c>
      <c r="M222" s="54"/>
      <c r="N222" s="30">
        <f>SUM(N220:N221)</f>
        <v>53</v>
      </c>
      <c r="O222" s="114"/>
      <c r="P222" s="105"/>
      <c r="S222" s="60"/>
    </row>
    <row r="223" spans="1:24" s="20" customFormat="1" ht="15.95" customHeight="1">
      <c r="A223" s="18"/>
      <c r="B223" s="56"/>
      <c r="C223" s="57">
        <f>N222</f>
        <v>53</v>
      </c>
      <c r="D223" s="154" t="s">
        <v>69</v>
      </c>
      <c r="E223" s="149"/>
      <c r="F223" s="54"/>
      <c r="G223" s="24" t="s">
        <v>12</v>
      </c>
      <c r="H223" s="148">
        <v>228.9</v>
      </c>
      <c r="I223" s="148"/>
      <c r="J223" s="148"/>
      <c r="K223" s="115"/>
      <c r="L223" s="154" t="s">
        <v>70</v>
      </c>
      <c r="M223" s="149"/>
      <c r="O223" s="114" t="s">
        <v>14</v>
      </c>
      <c r="P223" s="105">
        <f>ROUND(C223*H223,0)</f>
        <v>12132</v>
      </c>
      <c r="S223" s="57"/>
    </row>
    <row r="224" spans="1:24" s="20" customFormat="1" ht="15.95" customHeight="1">
      <c r="A224" s="18"/>
      <c r="B224" s="20" t="s">
        <v>102</v>
      </c>
      <c r="C224" s="120"/>
      <c r="D224" s="109"/>
      <c r="E224" s="52"/>
      <c r="F224" s="109"/>
      <c r="G224" s="109"/>
      <c r="H224" s="31"/>
      <c r="I224" s="109"/>
      <c r="J224" s="110"/>
      <c r="K224" s="109"/>
      <c r="L224" s="110"/>
      <c r="N224" s="34"/>
      <c r="O224" s="22"/>
      <c r="P224" s="44"/>
      <c r="S224" s="120"/>
    </row>
    <row r="225" spans="1:19" s="20" customFormat="1" ht="15.95" hidden="1" customHeight="1" thickBot="1">
      <c r="A225" s="18"/>
      <c r="B225" s="20" t="s">
        <v>18</v>
      </c>
      <c r="C225" s="120"/>
      <c r="D225" s="109">
        <v>6</v>
      </c>
      <c r="E225" s="52" t="s">
        <v>8</v>
      </c>
      <c r="F225" s="109">
        <v>8</v>
      </c>
      <c r="G225" s="109" t="s">
        <v>8</v>
      </c>
      <c r="H225" s="31">
        <v>4</v>
      </c>
      <c r="I225" s="109"/>
      <c r="J225" s="110"/>
      <c r="K225" s="109"/>
      <c r="L225" s="110"/>
      <c r="M225" s="20" t="s">
        <v>9</v>
      </c>
      <c r="N225" s="34">
        <f>ROUND(D225*F225*H225,0)</f>
        <v>192</v>
      </c>
      <c r="O225" s="22"/>
      <c r="P225" s="44"/>
      <c r="S225" s="120"/>
    </row>
    <row r="226" spans="1:19" s="20" customFormat="1" ht="15.95" hidden="1" customHeight="1" thickBot="1">
      <c r="A226" s="18"/>
      <c r="C226" s="60"/>
      <c r="D226" s="105"/>
      <c r="E226" s="52"/>
      <c r="F226" s="109"/>
      <c r="G226" s="109"/>
      <c r="H226" s="41"/>
      <c r="I226" s="54"/>
      <c r="J226" s="28"/>
      <c r="K226" s="54"/>
      <c r="L226" s="105" t="s">
        <v>10</v>
      </c>
      <c r="M226" s="54"/>
      <c r="N226" s="30">
        <f>SUM(N225:N225)</f>
        <v>192</v>
      </c>
      <c r="O226" s="114"/>
      <c r="P226" s="105"/>
      <c r="S226" s="60"/>
    </row>
    <row r="227" spans="1:19" s="20" customFormat="1" ht="15.95" customHeight="1">
      <c r="A227" s="18"/>
      <c r="B227" s="56"/>
      <c r="C227" s="57">
        <f>N226</f>
        <v>192</v>
      </c>
      <c r="D227" s="154" t="s">
        <v>69</v>
      </c>
      <c r="E227" s="149"/>
      <c r="F227" s="54"/>
      <c r="G227" s="24" t="s">
        <v>12</v>
      </c>
      <c r="H227" s="148">
        <v>240.5</v>
      </c>
      <c r="I227" s="148"/>
      <c r="J227" s="148"/>
      <c r="K227" s="115"/>
      <c r="L227" s="154" t="s">
        <v>70</v>
      </c>
      <c r="M227" s="149"/>
      <c r="O227" s="114" t="s">
        <v>14</v>
      </c>
      <c r="P227" s="105">
        <f>ROUND(C227*H227,0)</f>
        <v>46176</v>
      </c>
      <c r="S227" s="57"/>
    </row>
    <row r="228" spans="1:19" ht="33" customHeight="1">
      <c r="A228" s="78">
        <v>15</v>
      </c>
      <c r="B228" s="137" t="s">
        <v>114</v>
      </c>
      <c r="C228" s="137"/>
      <c r="D228" s="137"/>
      <c r="E228" s="137"/>
      <c r="F228" s="137"/>
      <c r="G228" s="137"/>
      <c r="H228" s="137"/>
      <c r="I228" s="137"/>
      <c r="J228" s="137"/>
      <c r="K228" s="137"/>
      <c r="L228" s="137"/>
      <c r="M228" s="137"/>
      <c r="N228" s="137"/>
      <c r="O228" s="124"/>
      <c r="P228" s="50"/>
      <c r="Q228" s="50"/>
      <c r="S228" s="3"/>
    </row>
    <row r="229" spans="1:19" ht="15.95" hidden="1" customHeight="1" thickBot="1">
      <c r="A229" s="1"/>
      <c r="B229" s="3" t="s">
        <v>148</v>
      </c>
      <c r="C229" s="118"/>
      <c r="D229" s="116">
        <v>6</v>
      </c>
      <c r="E229" s="102" t="s">
        <v>8</v>
      </c>
      <c r="F229" s="116">
        <v>3</v>
      </c>
      <c r="G229" s="116" t="s">
        <v>8</v>
      </c>
      <c r="H229" s="69">
        <v>1.08</v>
      </c>
      <c r="I229" s="116" t="s">
        <v>8</v>
      </c>
      <c r="J229" s="117">
        <v>3.67</v>
      </c>
      <c r="K229" s="116"/>
      <c r="L229" s="117"/>
      <c r="M229" s="3" t="s">
        <v>9</v>
      </c>
      <c r="N229" s="42">
        <f>ROUND(D229*F229*H229*J229,0)</f>
        <v>71</v>
      </c>
      <c r="O229" s="2"/>
      <c r="S229" s="118"/>
    </row>
    <row r="230" spans="1:19" ht="15.95" hidden="1" customHeight="1" thickBot="1">
      <c r="E230" s="49"/>
      <c r="G230" s="107"/>
      <c r="H230" s="69"/>
      <c r="I230" s="106"/>
      <c r="J230" s="15"/>
      <c r="K230" s="106"/>
      <c r="L230" s="15" t="s">
        <v>10</v>
      </c>
      <c r="M230" s="107"/>
      <c r="N230" s="17">
        <f>SUM(N229:N229)</f>
        <v>71</v>
      </c>
      <c r="O230" s="6"/>
    </row>
    <row r="231" spans="1:19" ht="15.95" customHeight="1">
      <c r="A231" s="1"/>
      <c r="C231" s="134">
        <f>N230</f>
        <v>71</v>
      </c>
      <c r="D231" s="134"/>
      <c r="E231" s="134"/>
      <c r="F231" s="107" t="s">
        <v>27</v>
      </c>
      <c r="G231" s="8" t="s">
        <v>12</v>
      </c>
      <c r="H231" s="135">
        <v>180.5</v>
      </c>
      <c r="I231" s="135"/>
      <c r="J231" s="135"/>
      <c r="K231" s="135"/>
      <c r="L231" s="136" t="s">
        <v>43</v>
      </c>
      <c r="M231" s="136"/>
      <c r="N231" s="13"/>
      <c r="O231" s="124" t="s">
        <v>14</v>
      </c>
      <c r="P231" s="107">
        <f>ROUND(C231*H231,0)</f>
        <v>12816</v>
      </c>
      <c r="S231" s="121"/>
    </row>
    <row r="232" spans="1:19" ht="42.75" customHeight="1">
      <c r="A232" s="78">
        <v>16</v>
      </c>
      <c r="B232" s="137" t="s">
        <v>222</v>
      </c>
      <c r="C232" s="137"/>
      <c r="D232" s="137"/>
      <c r="E232" s="137"/>
      <c r="F232" s="137"/>
      <c r="G232" s="137"/>
      <c r="H232" s="137"/>
      <c r="I232" s="137"/>
      <c r="J232" s="137"/>
      <c r="K232" s="137"/>
      <c r="L232" s="137"/>
      <c r="M232" s="137"/>
      <c r="N232" s="137"/>
      <c r="O232" s="124"/>
      <c r="P232" s="50"/>
      <c r="Q232" s="50"/>
      <c r="S232" s="3"/>
    </row>
    <row r="233" spans="1:19" ht="15.95" hidden="1" customHeight="1" thickBot="1">
      <c r="A233" s="1"/>
      <c r="B233" s="3" t="s">
        <v>223</v>
      </c>
      <c r="C233" s="118"/>
      <c r="D233" s="116">
        <v>1</v>
      </c>
      <c r="E233" s="102" t="s">
        <v>8</v>
      </c>
      <c r="F233" s="116">
        <v>1</v>
      </c>
      <c r="G233" s="116" t="s">
        <v>8</v>
      </c>
      <c r="H233" s="69">
        <v>6</v>
      </c>
      <c r="I233" s="116" t="s">
        <v>8</v>
      </c>
      <c r="J233" s="117">
        <v>4</v>
      </c>
      <c r="K233" s="116"/>
      <c r="L233" s="117"/>
      <c r="M233" s="3" t="s">
        <v>9</v>
      </c>
      <c r="N233" s="42">
        <f>ROUND(D233*F233*H233*J233,0)</f>
        <v>24</v>
      </c>
      <c r="O233" s="2"/>
      <c r="S233" s="118"/>
    </row>
    <row r="234" spans="1:19" ht="15.95" hidden="1" customHeight="1" thickBot="1">
      <c r="E234" s="49"/>
      <c r="G234" s="107"/>
      <c r="H234" s="69"/>
      <c r="I234" s="106"/>
      <c r="J234" s="15"/>
      <c r="K234" s="106"/>
      <c r="L234" s="15" t="s">
        <v>10</v>
      </c>
      <c r="M234" s="107"/>
      <c r="N234" s="17">
        <f>SUM(N233:N233)</f>
        <v>24</v>
      </c>
      <c r="O234" s="6"/>
    </row>
    <row r="235" spans="1:19" ht="15.95" customHeight="1">
      <c r="A235" s="1"/>
      <c r="C235" s="134">
        <f>N234</f>
        <v>24</v>
      </c>
      <c r="D235" s="134"/>
      <c r="E235" s="134"/>
      <c r="F235" s="107" t="s">
        <v>27</v>
      </c>
      <c r="G235" s="8" t="s">
        <v>12</v>
      </c>
      <c r="H235" s="135">
        <v>194.16</v>
      </c>
      <c r="I235" s="135"/>
      <c r="J235" s="135"/>
      <c r="K235" s="135"/>
      <c r="L235" s="136" t="s">
        <v>43</v>
      </c>
      <c r="M235" s="136"/>
      <c r="N235" s="13"/>
      <c r="O235" s="124" t="s">
        <v>14</v>
      </c>
      <c r="P235" s="107">
        <f>ROUND(C235*H235,0)</f>
        <v>4660</v>
      </c>
      <c r="S235" s="121"/>
    </row>
    <row r="236" spans="1:19" ht="49.5" customHeight="1">
      <c r="A236" s="78">
        <v>17</v>
      </c>
      <c r="B236" s="137" t="s">
        <v>224</v>
      </c>
      <c r="C236" s="137"/>
      <c r="D236" s="137"/>
      <c r="E236" s="137"/>
      <c r="F236" s="137"/>
      <c r="G236" s="137"/>
      <c r="H236" s="137"/>
      <c r="I236" s="137"/>
      <c r="J236" s="137"/>
      <c r="K236" s="137"/>
      <c r="L236" s="137"/>
      <c r="M236" s="137"/>
      <c r="N236" s="137"/>
      <c r="O236" s="124"/>
      <c r="P236" s="50"/>
      <c r="Q236" s="50"/>
      <c r="S236" s="3"/>
    </row>
    <row r="237" spans="1:19" ht="15.95" hidden="1" customHeight="1" thickBot="1">
      <c r="A237" s="1"/>
      <c r="B237" s="3" t="s">
        <v>225</v>
      </c>
      <c r="C237" s="118"/>
      <c r="D237" s="116">
        <v>1</v>
      </c>
      <c r="E237" s="102" t="s">
        <v>8</v>
      </c>
      <c r="F237" s="116">
        <v>3</v>
      </c>
      <c r="G237" s="116" t="s">
        <v>8</v>
      </c>
      <c r="H237" s="69">
        <v>5</v>
      </c>
      <c r="I237" s="116" t="s">
        <v>8</v>
      </c>
      <c r="J237" s="117">
        <v>7</v>
      </c>
      <c r="K237" s="116"/>
      <c r="L237" s="117"/>
      <c r="M237" s="3" t="s">
        <v>9</v>
      </c>
      <c r="N237" s="42">
        <f>ROUND(D237*F237*H237*J237,0)</f>
        <v>105</v>
      </c>
      <c r="O237" s="2"/>
      <c r="S237" s="118"/>
    </row>
    <row r="238" spans="1:19" ht="15.95" hidden="1" customHeight="1" thickBot="1">
      <c r="E238" s="49"/>
      <c r="G238" s="107"/>
      <c r="H238" s="69"/>
      <c r="I238" s="106"/>
      <c r="J238" s="15"/>
      <c r="K238" s="106"/>
      <c r="L238" s="15" t="s">
        <v>10</v>
      </c>
      <c r="M238" s="107"/>
      <c r="N238" s="17">
        <f>SUM(N237)</f>
        <v>105</v>
      </c>
      <c r="O238" s="6"/>
    </row>
    <row r="239" spans="1:19" ht="15.95" customHeight="1">
      <c r="A239" s="1"/>
      <c r="C239" s="134">
        <f>N238</f>
        <v>105</v>
      </c>
      <c r="D239" s="134"/>
      <c r="E239" s="134"/>
      <c r="F239" s="107" t="s">
        <v>27</v>
      </c>
      <c r="G239" s="8" t="s">
        <v>12</v>
      </c>
      <c r="H239" s="135">
        <v>231.6</v>
      </c>
      <c r="I239" s="135"/>
      <c r="J239" s="135"/>
      <c r="K239" s="135"/>
      <c r="L239" s="136" t="s">
        <v>43</v>
      </c>
      <c r="M239" s="136"/>
      <c r="N239" s="13"/>
      <c r="O239" s="124" t="s">
        <v>14</v>
      </c>
      <c r="P239" s="107">
        <f>ROUND(C239*H239,0)</f>
        <v>24318</v>
      </c>
      <c r="S239" s="121"/>
    </row>
    <row r="240" spans="1:19" s="20" customFormat="1" ht="33.75" customHeight="1">
      <c r="A240" s="85">
        <v>18</v>
      </c>
      <c r="B240" s="137" t="s">
        <v>65</v>
      </c>
      <c r="C240" s="137"/>
      <c r="D240" s="137"/>
      <c r="E240" s="137"/>
      <c r="F240" s="137"/>
      <c r="G240" s="137"/>
      <c r="H240" s="137"/>
      <c r="I240" s="137"/>
      <c r="J240" s="137"/>
      <c r="K240" s="137"/>
      <c r="L240" s="137"/>
      <c r="M240" s="137"/>
      <c r="N240" s="137"/>
      <c r="O240" s="114"/>
      <c r="P240" s="56"/>
      <c r="Q240" s="56"/>
    </row>
    <row r="241" spans="1:19" s="20" customFormat="1" ht="15.95" hidden="1" customHeight="1">
      <c r="A241" s="18"/>
      <c r="B241" s="20" t="s">
        <v>55</v>
      </c>
      <c r="C241" s="120"/>
      <c r="D241" s="109">
        <v>1</v>
      </c>
      <c r="E241" s="52" t="s">
        <v>8</v>
      </c>
      <c r="F241" s="109">
        <v>2</v>
      </c>
      <c r="G241" s="109" t="s">
        <v>8</v>
      </c>
      <c r="H241" s="31">
        <v>4</v>
      </c>
      <c r="I241" s="109" t="s">
        <v>8</v>
      </c>
      <c r="J241" s="110">
        <v>7</v>
      </c>
      <c r="K241" s="109"/>
      <c r="L241" s="110"/>
      <c r="M241" s="20" t="s">
        <v>9</v>
      </c>
      <c r="N241" s="34">
        <f>ROUND(D241*F241*H241*J241,0)</f>
        <v>56</v>
      </c>
      <c r="O241" s="19"/>
      <c r="P241" s="105"/>
      <c r="S241" s="120"/>
    </row>
    <row r="242" spans="1:19" s="20" customFormat="1" ht="15.95" hidden="1" customHeight="1">
      <c r="A242" s="18"/>
      <c r="B242" s="20" t="s">
        <v>219</v>
      </c>
      <c r="C242" s="120"/>
      <c r="D242" s="109">
        <v>1</v>
      </c>
      <c r="E242" s="52" t="s">
        <v>8</v>
      </c>
      <c r="F242" s="109">
        <v>1</v>
      </c>
      <c r="G242" s="109" t="s">
        <v>8</v>
      </c>
      <c r="H242" s="31">
        <v>3</v>
      </c>
      <c r="I242" s="109" t="s">
        <v>8</v>
      </c>
      <c r="J242" s="110">
        <v>7</v>
      </c>
      <c r="K242" s="109"/>
      <c r="L242" s="110"/>
      <c r="M242" s="20" t="s">
        <v>9</v>
      </c>
      <c r="N242" s="34">
        <f>ROUND(D242*F242*H242*J242,0)</f>
        <v>21</v>
      </c>
      <c r="O242" s="19"/>
      <c r="P242" s="105"/>
      <c r="S242" s="120"/>
    </row>
    <row r="243" spans="1:19" s="20" customFormat="1" ht="15.95" hidden="1" customHeight="1" thickBot="1">
      <c r="A243" s="18"/>
      <c r="B243" s="20" t="s">
        <v>22</v>
      </c>
      <c r="C243" s="120"/>
      <c r="D243" s="109">
        <v>1</v>
      </c>
      <c r="E243" s="52" t="s">
        <v>8</v>
      </c>
      <c r="F243" s="109">
        <v>6</v>
      </c>
      <c r="G243" s="109" t="s">
        <v>8</v>
      </c>
      <c r="H243" s="31">
        <v>4</v>
      </c>
      <c r="I243" s="109" t="s">
        <v>8</v>
      </c>
      <c r="J243" s="110">
        <v>4</v>
      </c>
      <c r="K243" s="109"/>
      <c r="L243" s="110"/>
      <c r="M243" s="20" t="s">
        <v>9</v>
      </c>
      <c r="N243" s="34">
        <f>ROUND(D243*F243*H243*J243,0)</f>
        <v>96</v>
      </c>
      <c r="O243" s="19"/>
      <c r="P243" s="105"/>
      <c r="S243" s="120"/>
    </row>
    <row r="244" spans="1:19" s="20" customFormat="1" ht="15.95" hidden="1" customHeight="1" thickBot="1">
      <c r="A244" s="18"/>
      <c r="C244" s="90"/>
      <c r="D244" s="109"/>
      <c r="E244" s="53"/>
      <c r="F244" s="109"/>
      <c r="G244" s="105"/>
      <c r="H244" s="31"/>
      <c r="I244" s="115"/>
      <c r="J244" s="28"/>
      <c r="K244" s="115"/>
      <c r="L244" s="28" t="s">
        <v>10</v>
      </c>
      <c r="M244" s="105"/>
      <c r="N244" s="30">
        <f>SUM(N241:N243)</f>
        <v>173</v>
      </c>
      <c r="O244" s="22"/>
      <c r="P244" s="105"/>
      <c r="S244" s="90"/>
    </row>
    <row r="245" spans="1:19" s="20" customFormat="1" ht="15.95" customHeight="1">
      <c r="A245" s="105"/>
      <c r="C245" s="146">
        <f>N244</f>
        <v>173</v>
      </c>
      <c r="D245" s="146"/>
      <c r="E245" s="146"/>
      <c r="F245" s="109"/>
      <c r="G245" s="24" t="s">
        <v>12</v>
      </c>
      <c r="H245" s="148">
        <v>902.93</v>
      </c>
      <c r="I245" s="148"/>
      <c r="J245" s="148"/>
      <c r="K245" s="148"/>
      <c r="L245" s="149" t="s">
        <v>43</v>
      </c>
      <c r="M245" s="149"/>
      <c r="N245" s="29"/>
      <c r="O245" s="114" t="s">
        <v>14</v>
      </c>
      <c r="P245" s="105">
        <f>ROUND(C245*H245,0)</f>
        <v>156207</v>
      </c>
      <c r="S245" s="103"/>
    </row>
    <row r="246" spans="1:19" s="20" customFormat="1" ht="15.95" customHeight="1">
      <c r="A246" s="18">
        <v>19</v>
      </c>
      <c r="B246" s="169" t="s">
        <v>80</v>
      </c>
      <c r="C246" s="169"/>
      <c r="D246" s="169"/>
      <c r="E246" s="169"/>
      <c r="F246" s="169"/>
      <c r="G246" s="169"/>
      <c r="H246" s="169"/>
      <c r="I246" s="169"/>
      <c r="J246" s="169"/>
      <c r="K246" s="169"/>
      <c r="L246" s="169"/>
      <c r="M246" s="169"/>
      <c r="N246" s="169"/>
      <c r="O246" s="112"/>
      <c r="P246" s="105"/>
    </row>
    <row r="247" spans="1:19" s="20" customFormat="1" ht="15.95" hidden="1" customHeight="1" thickBot="1">
      <c r="A247" s="18"/>
      <c r="B247" s="20" t="s">
        <v>81</v>
      </c>
      <c r="C247" s="120"/>
      <c r="D247" s="109">
        <v>1</v>
      </c>
      <c r="E247" s="52" t="s">
        <v>8</v>
      </c>
      <c r="F247" s="109">
        <v>2</v>
      </c>
      <c r="G247" s="109" t="s">
        <v>8</v>
      </c>
      <c r="H247" s="31">
        <v>8</v>
      </c>
      <c r="I247" s="109" t="s">
        <v>8</v>
      </c>
      <c r="J247" s="110">
        <v>4</v>
      </c>
      <c r="K247" s="109"/>
      <c r="L247" s="110"/>
      <c r="M247" s="20" t="s">
        <v>9</v>
      </c>
      <c r="N247" s="34">
        <f>ROUND(D247*F247*H247*J247,0)</f>
        <v>64</v>
      </c>
      <c r="O247" s="19"/>
      <c r="P247" s="105"/>
      <c r="S247" s="120"/>
    </row>
    <row r="248" spans="1:19" s="20" customFormat="1" ht="15.95" hidden="1" customHeight="1" thickBot="1">
      <c r="A248" s="105"/>
      <c r="C248" s="90"/>
      <c r="D248" s="109"/>
      <c r="E248" s="53"/>
      <c r="F248" s="109"/>
      <c r="G248" s="105"/>
      <c r="H248" s="31"/>
      <c r="I248" s="115"/>
      <c r="J248" s="28"/>
      <c r="K248" s="115"/>
      <c r="L248" s="28" t="s">
        <v>10</v>
      </c>
      <c r="M248" s="105"/>
      <c r="N248" s="30">
        <f>SUM(N247:N247)</f>
        <v>64</v>
      </c>
      <c r="O248" s="22"/>
      <c r="P248" s="105"/>
      <c r="S248" s="90"/>
    </row>
    <row r="249" spans="1:19" s="20" customFormat="1" ht="15.95" customHeight="1">
      <c r="A249" s="18"/>
      <c r="B249" s="56"/>
      <c r="C249" s="103">
        <f>N248</f>
        <v>64</v>
      </c>
      <c r="D249" s="109" t="s">
        <v>27</v>
      </c>
      <c r="E249" s="103"/>
      <c r="F249" s="109"/>
      <c r="G249" s="56" t="s">
        <v>12</v>
      </c>
      <c r="H249" s="115">
        <v>58.11</v>
      </c>
      <c r="I249" s="115"/>
      <c r="J249" s="110"/>
      <c r="K249" s="115"/>
      <c r="L249" s="105" t="s">
        <v>43</v>
      </c>
      <c r="M249" s="105"/>
      <c r="N249" s="56"/>
      <c r="O249" s="114" t="s">
        <v>14</v>
      </c>
      <c r="P249" s="105">
        <f>(C249*H249)</f>
        <v>3719.04</v>
      </c>
      <c r="S249" s="103"/>
    </row>
    <row r="250" spans="1:19" ht="15.95" customHeight="1">
      <c r="A250" s="1">
        <v>20</v>
      </c>
      <c r="B250" s="169" t="s">
        <v>50</v>
      </c>
      <c r="C250" s="169"/>
      <c r="D250" s="169"/>
      <c r="E250" s="169"/>
      <c r="F250" s="169"/>
      <c r="G250" s="169"/>
      <c r="H250" s="169"/>
      <c r="I250" s="169"/>
      <c r="J250" s="169"/>
      <c r="K250" s="169"/>
      <c r="L250" s="169"/>
      <c r="M250" s="169"/>
      <c r="N250" s="169"/>
      <c r="O250" s="113"/>
      <c r="S250" s="3"/>
    </row>
    <row r="251" spans="1:19" ht="15.95" hidden="1" customHeight="1">
      <c r="A251" s="1"/>
      <c r="B251" s="3" t="s">
        <v>226</v>
      </c>
      <c r="C251" s="118"/>
      <c r="D251" s="116">
        <v>1</v>
      </c>
      <c r="E251" s="102" t="s">
        <v>8</v>
      </c>
      <c r="F251" s="116">
        <v>2</v>
      </c>
      <c r="G251" s="116" t="s">
        <v>8</v>
      </c>
      <c r="H251" s="69">
        <v>16.88</v>
      </c>
      <c r="I251" s="116" t="s">
        <v>8</v>
      </c>
      <c r="J251" s="117">
        <v>10</v>
      </c>
      <c r="K251" s="116"/>
      <c r="L251" s="117"/>
      <c r="M251" s="3" t="s">
        <v>9</v>
      </c>
      <c r="N251" s="42">
        <f>ROUND(D251*F251*H251*J251,0)</f>
        <v>338</v>
      </c>
      <c r="O251" s="2"/>
      <c r="S251" s="118"/>
    </row>
    <row r="252" spans="1:19" ht="15.95" hidden="1" customHeight="1">
      <c r="A252" s="1"/>
      <c r="B252" s="3" t="s">
        <v>216</v>
      </c>
      <c r="C252" s="118"/>
      <c r="D252" s="116">
        <v>1</v>
      </c>
      <c r="E252" s="102" t="s">
        <v>8</v>
      </c>
      <c r="F252" s="116">
        <v>2</v>
      </c>
      <c r="G252" s="116" t="s">
        <v>8</v>
      </c>
      <c r="H252" s="69">
        <v>14</v>
      </c>
      <c r="I252" s="116" t="s">
        <v>8</v>
      </c>
      <c r="J252" s="117">
        <v>10</v>
      </c>
      <c r="K252" s="116"/>
      <c r="L252" s="117"/>
      <c r="M252" s="3" t="s">
        <v>9</v>
      </c>
      <c r="N252" s="42">
        <f>ROUND(D252*F252*H252*J252,0)</f>
        <v>280</v>
      </c>
      <c r="O252" s="2"/>
      <c r="S252" s="118"/>
    </row>
    <row r="253" spans="1:19" ht="15.95" hidden="1" customHeight="1" thickBot="1">
      <c r="A253" s="1"/>
      <c r="B253" s="3" t="s">
        <v>227</v>
      </c>
      <c r="C253" s="118"/>
      <c r="D253" s="116">
        <v>1</v>
      </c>
      <c r="E253" s="102" t="s">
        <v>8</v>
      </c>
      <c r="F253" s="116">
        <v>1</v>
      </c>
      <c r="G253" s="116" t="s">
        <v>8</v>
      </c>
      <c r="H253" s="69">
        <v>6</v>
      </c>
      <c r="I253" s="116" t="s">
        <v>8</v>
      </c>
      <c r="J253" s="117">
        <v>10</v>
      </c>
      <c r="K253" s="116"/>
      <c r="L253" s="117"/>
      <c r="M253" s="3" t="s">
        <v>9</v>
      </c>
      <c r="N253" s="42">
        <f>ROUND(D253*F253*H253*J253,0)</f>
        <v>60</v>
      </c>
      <c r="O253" s="2"/>
      <c r="S253" s="118"/>
    </row>
    <row r="254" spans="1:19" ht="15.95" hidden="1" customHeight="1" thickBot="1">
      <c r="E254" s="49"/>
      <c r="G254" s="107"/>
      <c r="H254" s="69"/>
      <c r="I254" s="106"/>
      <c r="J254" s="15"/>
      <c r="K254" s="106"/>
      <c r="L254" s="15" t="s">
        <v>10</v>
      </c>
      <c r="M254" s="107"/>
      <c r="N254" s="17">
        <f>SUM(N251:N253)</f>
        <v>678</v>
      </c>
      <c r="O254" s="6"/>
    </row>
    <row r="255" spans="1:19" s="20" customFormat="1" ht="15.95" hidden="1" customHeight="1">
      <c r="A255" s="18"/>
      <c r="B255" s="33" t="s">
        <v>21</v>
      </c>
      <c r="C255" s="52"/>
      <c r="D255" s="109"/>
      <c r="E255" s="114"/>
      <c r="F255" s="109"/>
      <c r="G255" s="105"/>
      <c r="H255" s="31"/>
      <c r="I255" s="115"/>
      <c r="J255" s="110"/>
      <c r="K255" s="105"/>
      <c r="L255" s="110"/>
      <c r="M255" s="56"/>
      <c r="N255" s="56"/>
      <c r="O255" s="114"/>
      <c r="P255" s="105"/>
      <c r="Q255" s="56"/>
      <c r="S255" s="52"/>
    </row>
    <row r="256" spans="1:19" s="20" customFormat="1" ht="15.95" hidden="1" customHeight="1">
      <c r="A256" s="18"/>
      <c r="B256" s="20" t="s">
        <v>22</v>
      </c>
      <c r="C256" s="52"/>
      <c r="D256" s="109">
        <v>1</v>
      </c>
      <c r="E256" s="52" t="s">
        <v>8</v>
      </c>
      <c r="F256" s="109">
        <v>4</v>
      </c>
      <c r="G256" s="109" t="s">
        <v>8</v>
      </c>
      <c r="H256" s="31">
        <v>4</v>
      </c>
      <c r="I256" s="109" t="s">
        <v>8</v>
      </c>
      <c r="J256" s="110">
        <v>4</v>
      </c>
      <c r="K256" s="109"/>
      <c r="L256" s="110"/>
      <c r="M256" s="20" t="s">
        <v>9</v>
      </c>
      <c r="N256" s="34">
        <f>ROUND(D256*F256*H256*J256,0)</f>
        <v>64</v>
      </c>
      <c r="O256" s="22"/>
      <c r="P256" s="44"/>
      <c r="S256" s="52"/>
    </row>
    <row r="257" spans="1:24" s="20" customFormat="1" ht="15.95" hidden="1" customHeight="1" thickBot="1">
      <c r="A257" s="18"/>
      <c r="B257" s="20" t="s">
        <v>228</v>
      </c>
      <c r="C257" s="52"/>
      <c r="D257" s="109">
        <v>1</v>
      </c>
      <c r="E257" s="52" t="s">
        <v>8</v>
      </c>
      <c r="F257" s="109">
        <v>4</v>
      </c>
      <c r="G257" s="109" t="s">
        <v>8</v>
      </c>
      <c r="H257" s="31">
        <v>6</v>
      </c>
      <c r="I257" s="109" t="s">
        <v>8</v>
      </c>
      <c r="J257" s="110">
        <v>0.75</v>
      </c>
      <c r="K257" s="109"/>
      <c r="L257" s="110"/>
      <c r="M257" s="20" t="s">
        <v>9</v>
      </c>
      <c r="N257" s="34">
        <f>ROUND(D257*F257*H257*J257,0)</f>
        <v>18</v>
      </c>
      <c r="O257" s="22"/>
      <c r="P257" s="44"/>
      <c r="S257" s="52"/>
    </row>
    <row r="258" spans="1:24" s="20" customFormat="1" ht="15.95" hidden="1" customHeight="1" thickBot="1">
      <c r="A258" s="18"/>
      <c r="B258" s="109"/>
      <c r="D258" s="109"/>
      <c r="E258" s="114"/>
      <c r="F258" s="109"/>
      <c r="G258" s="105"/>
      <c r="H258" s="31"/>
      <c r="I258" s="115"/>
      <c r="J258" s="110"/>
      <c r="K258" s="105"/>
      <c r="L258" s="28" t="s">
        <v>10</v>
      </c>
      <c r="M258" s="20" t="s">
        <v>9</v>
      </c>
      <c r="N258" s="30">
        <f>SUM(N255:N257)</f>
        <v>82</v>
      </c>
      <c r="O258" s="114"/>
      <c r="P258" s="56"/>
      <c r="Q258" s="56"/>
    </row>
    <row r="259" spans="1:24" s="20" customFormat="1" ht="15.95" hidden="1" customHeight="1">
      <c r="A259" s="18"/>
      <c r="B259" s="33" t="s">
        <v>24</v>
      </c>
      <c r="C259" s="52"/>
      <c r="D259" s="109"/>
      <c r="E259" s="114"/>
      <c r="F259" s="109"/>
      <c r="G259" s="105"/>
      <c r="H259" s="31"/>
      <c r="I259" s="115"/>
      <c r="J259" s="110"/>
      <c r="K259" s="115"/>
      <c r="L259" s="105"/>
      <c r="M259" s="105"/>
      <c r="N259" s="56"/>
      <c r="O259" s="54"/>
      <c r="P259" s="56"/>
      <c r="Q259" s="56"/>
      <c r="S259" s="52"/>
    </row>
    <row r="260" spans="1:24" s="20" customFormat="1" ht="15.95" hidden="1" customHeight="1">
      <c r="A260" s="18"/>
      <c r="C260" s="33"/>
      <c r="D260" s="143">
        <f>N254</f>
        <v>678</v>
      </c>
      <c r="E260" s="143"/>
      <c r="F260" s="143"/>
      <c r="G260" s="105" t="s">
        <v>25</v>
      </c>
      <c r="H260" s="35">
        <f>N258</f>
        <v>82</v>
      </c>
      <c r="I260" s="28" t="s">
        <v>9</v>
      </c>
      <c r="J260" s="144">
        <f>D260-H260</f>
        <v>596</v>
      </c>
      <c r="K260" s="144"/>
      <c r="L260" s="36" t="s">
        <v>26</v>
      </c>
      <c r="M260" s="105"/>
      <c r="N260" s="55"/>
      <c r="O260" s="114"/>
      <c r="P260" s="56"/>
      <c r="Q260" s="56"/>
      <c r="S260" s="33"/>
    </row>
    <row r="261" spans="1:24" ht="15.95" customHeight="1">
      <c r="A261" s="1"/>
      <c r="C261" s="51">
        <f>J260</f>
        <v>596</v>
      </c>
      <c r="D261" s="140" t="s">
        <v>27</v>
      </c>
      <c r="E261" s="171"/>
      <c r="G261" s="8" t="s">
        <v>12</v>
      </c>
      <c r="H261" s="135">
        <v>1287.44</v>
      </c>
      <c r="I261" s="135"/>
      <c r="J261" s="135"/>
      <c r="K261" s="135"/>
      <c r="L261" s="107" t="s">
        <v>51</v>
      </c>
      <c r="M261" s="107"/>
      <c r="O261" s="124" t="s">
        <v>14</v>
      </c>
      <c r="P261" s="107">
        <f>ROUND(C261*H261/100,0)</f>
        <v>7673</v>
      </c>
      <c r="Q261" s="50"/>
      <c r="R261" s="50"/>
      <c r="S261" s="51"/>
      <c r="T261" s="50"/>
      <c r="U261" s="50"/>
      <c r="V261" s="50"/>
      <c r="W261" s="50"/>
      <c r="X261" s="50"/>
    </row>
    <row r="262" spans="1:24" s="20" customFormat="1" ht="39.75" customHeight="1">
      <c r="A262" s="85">
        <v>21</v>
      </c>
      <c r="B262" s="137" t="s">
        <v>68</v>
      </c>
      <c r="C262" s="137"/>
      <c r="D262" s="137"/>
      <c r="E262" s="137"/>
      <c r="F262" s="137"/>
      <c r="G262" s="137"/>
      <c r="H262" s="137"/>
      <c r="I262" s="137"/>
      <c r="J262" s="137"/>
      <c r="K262" s="137"/>
      <c r="L262" s="137"/>
      <c r="M262" s="137"/>
      <c r="N262" s="137"/>
      <c r="O262" s="108"/>
      <c r="P262" s="105"/>
      <c r="Q262" s="56"/>
      <c r="R262" s="56"/>
      <c r="S262" s="56"/>
      <c r="T262" s="56"/>
      <c r="U262" s="56"/>
      <c r="V262" s="56"/>
      <c r="W262" s="56"/>
      <c r="X262" s="56"/>
    </row>
    <row r="263" spans="1:24" s="20" customFormat="1" ht="15.95" hidden="1" customHeight="1">
      <c r="A263" s="40"/>
      <c r="B263" s="20" t="s">
        <v>22</v>
      </c>
      <c r="C263" s="52"/>
      <c r="D263" s="109">
        <v>1</v>
      </c>
      <c r="E263" s="52" t="s">
        <v>8</v>
      </c>
      <c r="F263" s="109">
        <v>4</v>
      </c>
      <c r="G263" s="109" t="s">
        <v>8</v>
      </c>
      <c r="H263" s="31">
        <v>13</v>
      </c>
      <c r="I263" s="109"/>
      <c r="J263" s="110"/>
      <c r="K263" s="109"/>
      <c r="L263" s="110"/>
      <c r="M263" s="20" t="s">
        <v>9</v>
      </c>
      <c r="N263" s="34">
        <f>ROUND(D263*F263*H263,0)</f>
        <v>52</v>
      </c>
      <c r="O263" s="22"/>
      <c r="P263" s="44"/>
      <c r="S263" s="52"/>
    </row>
    <row r="264" spans="1:24" s="20" customFormat="1" ht="15.95" hidden="1" customHeight="1" thickBot="1">
      <c r="A264" s="40"/>
      <c r="B264" s="20" t="s">
        <v>217</v>
      </c>
      <c r="C264" s="52"/>
      <c r="D264" s="109">
        <v>1</v>
      </c>
      <c r="E264" s="52" t="s">
        <v>8</v>
      </c>
      <c r="F264" s="109">
        <v>2</v>
      </c>
      <c r="G264" s="109" t="s">
        <v>15</v>
      </c>
      <c r="H264" s="31">
        <v>38.630000000000003</v>
      </c>
      <c r="I264" s="109" t="s">
        <v>16</v>
      </c>
      <c r="J264" s="110">
        <v>22.63</v>
      </c>
      <c r="K264" s="109" t="s">
        <v>17</v>
      </c>
      <c r="L264" s="110"/>
      <c r="M264" s="20" t="s">
        <v>9</v>
      </c>
      <c r="N264" s="32">
        <f>ROUND(D264*F264*(H264+J264),0)</f>
        <v>123</v>
      </c>
      <c r="O264" s="22"/>
      <c r="P264" s="44"/>
      <c r="S264" s="52"/>
    </row>
    <row r="265" spans="1:24" s="20" customFormat="1" ht="15.95" hidden="1" customHeight="1" thickBot="1">
      <c r="A265" s="18"/>
      <c r="C265" s="60"/>
      <c r="D265" s="105"/>
      <c r="E265" s="52"/>
      <c r="F265" s="109"/>
      <c r="G265" s="109"/>
      <c r="H265" s="41"/>
      <c r="I265" s="54"/>
      <c r="J265" s="28"/>
      <c r="K265" s="54"/>
      <c r="L265" s="105" t="s">
        <v>10</v>
      </c>
      <c r="M265" s="54"/>
      <c r="N265" s="30">
        <f>SUM(N263:N264)</f>
        <v>175</v>
      </c>
      <c r="O265" s="114"/>
      <c r="P265" s="105"/>
      <c r="S265" s="60"/>
    </row>
    <row r="266" spans="1:24" s="20" customFormat="1" ht="15.95" customHeight="1">
      <c r="A266" s="18"/>
      <c r="B266" s="56"/>
      <c r="C266" s="57">
        <f>N265</f>
        <v>175</v>
      </c>
      <c r="D266" s="154" t="s">
        <v>69</v>
      </c>
      <c r="E266" s="149"/>
      <c r="F266" s="54"/>
      <c r="G266" s="24" t="s">
        <v>12</v>
      </c>
      <c r="H266" s="148">
        <v>19.36</v>
      </c>
      <c r="I266" s="148"/>
      <c r="J266" s="148"/>
      <c r="K266" s="115"/>
      <c r="L266" s="158" t="s">
        <v>70</v>
      </c>
      <c r="M266" s="158"/>
      <c r="O266" s="114" t="s">
        <v>14</v>
      </c>
      <c r="P266" s="105">
        <f>ROUND(C266*H266,0)</f>
        <v>3388</v>
      </c>
      <c r="S266" s="57"/>
    </row>
    <row r="267" spans="1:24" s="20" customFormat="1" ht="47.25" customHeight="1">
      <c r="A267" s="85">
        <v>22</v>
      </c>
      <c r="B267" s="137" t="s">
        <v>71</v>
      </c>
      <c r="C267" s="137"/>
      <c r="D267" s="137"/>
      <c r="E267" s="137"/>
      <c r="F267" s="137"/>
      <c r="G267" s="137"/>
      <c r="H267" s="137"/>
      <c r="I267" s="137"/>
      <c r="J267" s="137"/>
      <c r="K267" s="137"/>
      <c r="L267" s="137"/>
      <c r="M267" s="137"/>
      <c r="N267" s="137"/>
      <c r="O267" s="108"/>
      <c r="P267" s="105"/>
      <c r="Q267" s="56"/>
      <c r="R267" s="56"/>
      <c r="S267" s="56"/>
      <c r="T267" s="56"/>
      <c r="U267" s="56"/>
      <c r="V267" s="56"/>
      <c r="W267" s="56"/>
      <c r="X267" s="56"/>
    </row>
    <row r="268" spans="1:24" s="20" customFormat="1" ht="15.95" hidden="1" customHeight="1">
      <c r="A268" s="40"/>
      <c r="B268" s="20" t="s">
        <v>22</v>
      </c>
      <c r="C268" s="52"/>
      <c r="D268" s="109">
        <v>1</v>
      </c>
      <c r="E268" s="52" t="s">
        <v>8</v>
      </c>
      <c r="F268" s="109">
        <v>4</v>
      </c>
      <c r="G268" s="109" t="s">
        <v>8</v>
      </c>
      <c r="H268" s="31">
        <v>13</v>
      </c>
      <c r="I268" s="109"/>
      <c r="J268" s="110"/>
      <c r="K268" s="109"/>
      <c r="L268" s="110"/>
      <c r="M268" s="20" t="s">
        <v>9</v>
      </c>
      <c r="N268" s="34">
        <f>ROUND(D268*F268*H268,0)</f>
        <v>52</v>
      </c>
      <c r="O268" s="22"/>
      <c r="P268" s="44"/>
      <c r="S268" s="52"/>
    </row>
    <row r="269" spans="1:24" s="20" customFormat="1" ht="15.95" hidden="1" customHeight="1" thickBot="1">
      <c r="A269" s="40"/>
      <c r="B269" s="20" t="s">
        <v>217</v>
      </c>
      <c r="C269" s="52"/>
      <c r="D269" s="109">
        <v>1</v>
      </c>
      <c r="E269" s="52" t="s">
        <v>8</v>
      </c>
      <c r="F269" s="109">
        <v>2</v>
      </c>
      <c r="G269" s="109" t="s">
        <v>15</v>
      </c>
      <c r="H269" s="31">
        <v>38.630000000000003</v>
      </c>
      <c r="I269" s="109" t="s">
        <v>16</v>
      </c>
      <c r="J269" s="110">
        <v>22.63</v>
      </c>
      <c r="K269" s="109" t="s">
        <v>17</v>
      </c>
      <c r="L269" s="110"/>
      <c r="M269" s="20" t="s">
        <v>9</v>
      </c>
      <c r="N269" s="32">
        <f>ROUND(D269*F269*(H269+J269),0)</f>
        <v>123</v>
      </c>
      <c r="O269" s="22"/>
      <c r="P269" s="44"/>
      <c r="S269" s="52"/>
    </row>
    <row r="270" spans="1:24" s="20" customFormat="1" ht="15.95" hidden="1" customHeight="1" thickBot="1">
      <c r="A270" s="18"/>
      <c r="C270" s="60"/>
      <c r="D270" s="105"/>
      <c r="E270" s="52"/>
      <c r="F270" s="109"/>
      <c r="G270" s="109"/>
      <c r="H270" s="41"/>
      <c r="I270" s="54"/>
      <c r="J270" s="28"/>
      <c r="K270" s="54"/>
      <c r="L270" s="105" t="s">
        <v>10</v>
      </c>
      <c r="M270" s="54"/>
      <c r="N270" s="30">
        <f>SUM(N268:N269)</f>
        <v>175</v>
      </c>
      <c r="O270" s="114"/>
      <c r="P270" s="105"/>
      <c r="S270" s="60"/>
    </row>
    <row r="271" spans="1:24" s="20" customFormat="1" ht="15.95" customHeight="1">
      <c r="A271" s="18"/>
      <c r="B271" s="56"/>
      <c r="C271" s="57">
        <f>N270</f>
        <v>175</v>
      </c>
      <c r="D271" s="154" t="s">
        <v>69</v>
      </c>
      <c r="E271" s="149"/>
      <c r="F271" s="54"/>
      <c r="G271" s="24" t="s">
        <v>12</v>
      </c>
      <c r="H271" s="148">
        <v>7.71</v>
      </c>
      <c r="I271" s="148"/>
      <c r="J271" s="148"/>
      <c r="K271" s="115"/>
      <c r="L271" s="158" t="s">
        <v>70</v>
      </c>
      <c r="M271" s="158"/>
      <c r="O271" s="114" t="s">
        <v>14</v>
      </c>
      <c r="P271" s="105">
        <f>ROUND(C271*H271,0)</f>
        <v>1349</v>
      </c>
      <c r="S271" s="57"/>
    </row>
    <row r="272" spans="1:24" s="27" customFormat="1" ht="15.95" customHeight="1">
      <c r="A272" s="40" t="s">
        <v>231</v>
      </c>
      <c r="B272" s="157" t="s">
        <v>229</v>
      </c>
      <c r="C272" s="157"/>
      <c r="D272" s="157"/>
      <c r="E272" s="157"/>
      <c r="F272" s="157"/>
      <c r="G272" s="157"/>
      <c r="H272" s="157"/>
      <c r="I272" s="157"/>
      <c r="J272" s="157"/>
      <c r="K272" s="157"/>
      <c r="L272" s="157"/>
      <c r="M272" s="157"/>
      <c r="N272" s="157"/>
      <c r="O272" s="157"/>
      <c r="P272" s="26"/>
    </row>
    <row r="273" spans="1:19" s="20" customFormat="1" ht="15.95" hidden="1" customHeight="1">
      <c r="A273" s="18"/>
      <c r="B273" s="127" t="s">
        <v>58</v>
      </c>
      <c r="C273" s="120"/>
      <c r="D273" s="109">
        <v>1</v>
      </c>
      <c r="E273" s="52" t="s">
        <v>8</v>
      </c>
      <c r="F273" s="109">
        <v>2</v>
      </c>
      <c r="G273" s="109" t="s">
        <v>8</v>
      </c>
      <c r="H273" s="31">
        <v>18</v>
      </c>
      <c r="I273" s="109" t="s">
        <v>8</v>
      </c>
      <c r="J273" s="110">
        <v>14</v>
      </c>
      <c r="K273" s="109" t="s">
        <v>8</v>
      </c>
      <c r="L273" s="110">
        <v>0.16</v>
      </c>
      <c r="M273" s="20" t="s">
        <v>9</v>
      </c>
      <c r="N273" s="34">
        <f>ROUND(D273*F273*H273*J273*L273,0)</f>
        <v>81</v>
      </c>
      <c r="O273" s="19"/>
      <c r="P273" s="105"/>
      <c r="S273" s="120"/>
    </row>
    <row r="274" spans="1:19" s="20" customFormat="1" ht="15.95" hidden="1" customHeight="1">
      <c r="A274" s="18"/>
      <c r="B274" s="20" t="s">
        <v>19</v>
      </c>
      <c r="C274" s="120"/>
      <c r="D274" s="109">
        <v>1</v>
      </c>
      <c r="E274" s="52" t="s">
        <v>8</v>
      </c>
      <c r="F274" s="109">
        <v>1</v>
      </c>
      <c r="G274" s="109" t="s">
        <v>8</v>
      </c>
      <c r="H274" s="31">
        <v>36.75</v>
      </c>
      <c r="I274" s="109" t="s">
        <v>8</v>
      </c>
      <c r="J274" s="110">
        <v>6</v>
      </c>
      <c r="K274" s="109" t="s">
        <v>8</v>
      </c>
      <c r="L274" s="110">
        <v>0.16</v>
      </c>
      <c r="M274" s="20" t="s">
        <v>9</v>
      </c>
      <c r="N274" s="34">
        <f>ROUND(D274*F274*H274*J274*L274,0)</f>
        <v>35</v>
      </c>
      <c r="O274" s="19"/>
      <c r="P274" s="105"/>
      <c r="S274" s="120"/>
    </row>
    <row r="275" spans="1:19" s="20" customFormat="1" ht="15.95" hidden="1" customHeight="1">
      <c r="A275" s="18"/>
      <c r="B275" s="20" t="s">
        <v>159</v>
      </c>
      <c r="C275" s="120"/>
      <c r="D275" s="109">
        <v>1</v>
      </c>
      <c r="E275" s="52" t="s">
        <v>8</v>
      </c>
      <c r="F275" s="109">
        <v>1</v>
      </c>
      <c r="G275" s="109" t="s">
        <v>8</v>
      </c>
      <c r="H275" s="31">
        <v>12</v>
      </c>
      <c r="I275" s="109" t="s">
        <v>8</v>
      </c>
      <c r="J275" s="110">
        <v>25</v>
      </c>
      <c r="K275" s="109" t="s">
        <v>8</v>
      </c>
      <c r="L275" s="110">
        <v>0.25</v>
      </c>
      <c r="M275" s="20" t="s">
        <v>9</v>
      </c>
      <c r="N275" s="34">
        <f t="shared" ref="N275:N276" si="35">ROUND(D275*F275*H275*J275*L275,0)</f>
        <v>75</v>
      </c>
      <c r="O275" s="19"/>
      <c r="P275" s="105"/>
      <c r="S275" s="120"/>
    </row>
    <row r="276" spans="1:19" s="20" customFormat="1" ht="15.95" hidden="1" customHeight="1">
      <c r="A276" s="18"/>
      <c r="B276" s="20" t="s">
        <v>230</v>
      </c>
      <c r="C276" s="120"/>
      <c r="D276" s="109">
        <v>1</v>
      </c>
      <c r="E276" s="52" t="s">
        <v>8</v>
      </c>
      <c r="F276" s="109">
        <v>1</v>
      </c>
      <c r="G276" s="109" t="s">
        <v>8</v>
      </c>
      <c r="H276" s="31">
        <v>14</v>
      </c>
      <c r="I276" s="109" t="s">
        <v>8</v>
      </c>
      <c r="J276" s="110">
        <v>10</v>
      </c>
      <c r="K276" s="109" t="s">
        <v>8</v>
      </c>
      <c r="L276" s="110">
        <v>0.25</v>
      </c>
      <c r="M276" s="20" t="s">
        <v>9</v>
      </c>
      <c r="N276" s="34">
        <f t="shared" si="35"/>
        <v>35</v>
      </c>
      <c r="O276" s="19"/>
      <c r="P276" s="105"/>
      <c r="S276" s="120"/>
    </row>
    <row r="277" spans="1:19" s="20" customFormat="1" ht="15.95" hidden="1" customHeight="1">
      <c r="A277" s="18"/>
      <c r="C277" s="52"/>
      <c r="D277" s="59"/>
      <c r="E277" s="52"/>
      <c r="F277" s="109"/>
      <c r="G277" s="109"/>
      <c r="H277" s="31"/>
      <c r="I277" s="109"/>
      <c r="J277" s="110"/>
      <c r="K277" s="109"/>
      <c r="L277" s="28" t="s">
        <v>10</v>
      </c>
      <c r="M277" s="36"/>
      <c r="N277" s="21">
        <f>SUM(N273:N276)</f>
        <v>226</v>
      </c>
      <c r="O277" s="22"/>
      <c r="P277" s="44"/>
      <c r="S277" s="52"/>
    </row>
    <row r="278" spans="1:19" s="20" customFormat="1" ht="15.95" customHeight="1">
      <c r="A278" s="18"/>
      <c r="B278" s="114"/>
      <c r="C278" s="146">
        <v>93</v>
      </c>
      <c r="D278" s="147"/>
      <c r="E278" s="146"/>
      <c r="F278" s="23" t="s">
        <v>11</v>
      </c>
      <c r="G278" s="24" t="s">
        <v>12</v>
      </c>
      <c r="H278" s="115">
        <v>12595</v>
      </c>
      <c r="I278" s="115"/>
      <c r="J278" s="115"/>
      <c r="K278" s="115"/>
      <c r="L278" s="149" t="s">
        <v>13</v>
      </c>
      <c r="M278" s="149"/>
      <c r="N278" s="90"/>
      <c r="O278" s="25" t="s">
        <v>14</v>
      </c>
      <c r="P278" s="105">
        <f>ROUND(C278*H278/100,0)</f>
        <v>11713</v>
      </c>
      <c r="S278" s="103"/>
    </row>
    <row r="279" spans="1:19" s="20" customFormat="1" ht="35.25" customHeight="1">
      <c r="A279" s="85">
        <v>24</v>
      </c>
      <c r="B279" s="151" t="s">
        <v>82</v>
      </c>
      <c r="C279" s="151"/>
      <c r="D279" s="152"/>
      <c r="E279" s="151"/>
      <c r="F279" s="152"/>
      <c r="G279" s="151"/>
      <c r="H279" s="152"/>
      <c r="I279" s="151"/>
      <c r="J279" s="152"/>
      <c r="K279" s="151"/>
      <c r="L279" s="151"/>
      <c r="M279" s="151"/>
      <c r="N279" s="151"/>
      <c r="O279" s="151"/>
      <c r="P279" s="105"/>
    </row>
    <row r="280" spans="1:19" s="20" customFormat="1" ht="15.95" hidden="1" customHeight="1">
      <c r="A280" s="18"/>
      <c r="B280" s="20" t="s">
        <v>81</v>
      </c>
      <c r="C280" s="120"/>
      <c r="D280" s="109">
        <v>1</v>
      </c>
      <c r="E280" s="52" t="s">
        <v>8</v>
      </c>
      <c r="F280" s="109">
        <v>2</v>
      </c>
      <c r="G280" s="109" t="s">
        <v>8</v>
      </c>
      <c r="H280" s="31">
        <v>18</v>
      </c>
      <c r="I280" s="109" t="s">
        <v>8</v>
      </c>
      <c r="J280" s="110">
        <v>14</v>
      </c>
      <c r="K280" s="109"/>
      <c r="L280" s="110"/>
      <c r="M280" s="20" t="s">
        <v>9</v>
      </c>
      <c r="N280" s="34">
        <f>ROUND(D280*F280*H280*J280,0)</f>
        <v>504</v>
      </c>
      <c r="O280" s="19"/>
      <c r="P280" s="105"/>
      <c r="S280" s="120"/>
    </row>
    <row r="281" spans="1:19" s="20" customFormat="1" ht="15.95" hidden="1" customHeight="1" thickBot="1">
      <c r="A281" s="18"/>
      <c r="B281" s="20" t="s">
        <v>230</v>
      </c>
      <c r="C281" s="120"/>
      <c r="D281" s="109">
        <v>1</v>
      </c>
      <c r="E281" s="52" t="s">
        <v>8</v>
      </c>
      <c r="F281" s="109">
        <v>1</v>
      </c>
      <c r="G281" s="109" t="s">
        <v>8</v>
      </c>
      <c r="H281" s="31">
        <v>14</v>
      </c>
      <c r="I281" s="109" t="s">
        <v>8</v>
      </c>
      <c r="J281" s="110">
        <v>10</v>
      </c>
      <c r="K281" s="109"/>
      <c r="L281" s="110"/>
      <c r="M281" s="20" t="s">
        <v>9</v>
      </c>
      <c r="N281" s="34">
        <f>ROUND(D281*F281*H281*J281,0)</f>
        <v>140</v>
      </c>
      <c r="O281" s="19"/>
      <c r="P281" s="105"/>
      <c r="S281" s="120"/>
    </row>
    <row r="282" spans="1:19" s="20" customFormat="1" ht="15.95" hidden="1" customHeight="1" thickBot="1">
      <c r="A282" s="105"/>
      <c r="C282" s="90"/>
      <c r="D282" s="109"/>
      <c r="E282" s="53"/>
      <c r="F282" s="109"/>
      <c r="G282" s="105"/>
      <c r="H282" s="31"/>
      <c r="I282" s="115"/>
      <c r="J282" s="28"/>
      <c r="K282" s="115"/>
      <c r="L282" s="28" t="s">
        <v>10</v>
      </c>
      <c r="M282" s="105"/>
      <c r="N282" s="30">
        <f>SUM(N280:N281)</f>
        <v>644</v>
      </c>
      <c r="O282" s="22"/>
      <c r="P282" s="105"/>
      <c r="S282" s="90"/>
    </row>
    <row r="283" spans="1:19" s="20" customFormat="1" ht="15.95" customHeight="1">
      <c r="A283" s="18"/>
      <c r="B283" s="56"/>
      <c r="C283" s="184">
        <f>N282</f>
        <v>644</v>
      </c>
      <c r="D283" s="109" t="s">
        <v>27</v>
      </c>
      <c r="E283" s="103"/>
      <c r="F283" s="109"/>
      <c r="G283" s="56" t="s">
        <v>12</v>
      </c>
      <c r="H283" s="115">
        <v>10962.34</v>
      </c>
      <c r="I283" s="115"/>
      <c r="J283" s="110"/>
      <c r="K283" s="115"/>
      <c r="L283" s="105" t="s">
        <v>45</v>
      </c>
      <c r="M283" s="105"/>
      <c r="N283" s="56"/>
      <c r="O283" s="114" t="s">
        <v>14</v>
      </c>
      <c r="P283" s="105">
        <f>(C283*H283/100)</f>
        <v>70597.469599999997</v>
      </c>
      <c r="S283" s="103"/>
    </row>
    <row r="284" spans="1:19" s="20" customFormat="1" ht="82.5" customHeight="1">
      <c r="A284" s="85">
        <v>25</v>
      </c>
      <c r="B284" s="151" t="s">
        <v>232</v>
      </c>
      <c r="C284" s="151"/>
      <c r="D284" s="151"/>
      <c r="E284" s="151"/>
      <c r="F284" s="151"/>
      <c r="G284" s="151"/>
      <c r="H284" s="151"/>
      <c r="I284" s="151"/>
      <c r="J284" s="151"/>
      <c r="K284" s="151"/>
      <c r="L284" s="151"/>
      <c r="M284" s="151"/>
      <c r="N284" s="151"/>
      <c r="O284" s="112"/>
      <c r="P284" s="105"/>
    </row>
    <row r="285" spans="1:19" s="20" customFormat="1" ht="15.95" hidden="1" customHeight="1">
      <c r="A285" s="18"/>
      <c r="B285" s="20" t="s">
        <v>233</v>
      </c>
      <c r="C285" s="120"/>
      <c r="D285" s="109">
        <v>2</v>
      </c>
      <c r="E285" s="52" t="s">
        <v>8</v>
      </c>
      <c r="F285" s="109">
        <v>2</v>
      </c>
      <c r="G285" s="116" t="s">
        <v>15</v>
      </c>
      <c r="H285" s="69">
        <v>18</v>
      </c>
      <c r="I285" s="116" t="s">
        <v>16</v>
      </c>
      <c r="J285" s="117">
        <v>14</v>
      </c>
      <c r="K285" s="116" t="s">
        <v>17</v>
      </c>
      <c r="L285" s="117">
        <v>0.5</v>
      </c>
      <c r="M285" s="3" t="s">
        <v>9</v>
      </c>
      <c r="N285" s="77">
        <f>ROUND(D285*F285*(H285+J285)*L285,0)</f>
        <v>64</v>
      </c>
      <c r="O285" s="19"/>
      <c r="P285" s="105"/>
      <c r="S285" s="120"/>
    </row>
    <row r="286" spans="1:19" s="20" customFormat="1" ht="15.95" hidden="1" customHeight="1" thickBot="1">
      <c r="A286" s="18"/>
      <c r="B286" s="20" t="s">
        <v>234</v>
      </c>
      <c r="C286" s="120"/>
      <c r="D286" s="109">
        <v>1</v>
      </c>
      <c r="E286" s="52" t="s">
        <v>8</v>
      </c>
      <c r="F286" s="109">
        <v>2</v>
      </c>
      <c r="G286" s="116" t="s">
        <v>15</v>
      </c>
      <c r="H286" s="69">
        <v>36.75</v>
      </c>
      <c r="I286" s="116" t="s">
        <v>16</v>
      </c>
      <c r="J286" s="117">
        <v>6</v>
      </c>
      <c r="K286" s="116" t="s">
        <v>17</v>
      </c>
      <c r="L286" s="117">
        <v>0.5</v>
      </c>
      <c r="M286" s="3" t="s">
        <v>9</v>
      </c>
      <c r="N286" s="77">
        <f>ROUND(D286*F286*(H286+J286)*L286,0)</f>
        <v>43</v>
      </c>
      <c r="O286" s="19"/>
      <c r="P286" s="105"/>
      <c r="S286" s="120"/>
    </row>
    <row r="287" spans="1:19" s="20" customFormat="1" ht="15.95" hidden="1" customHeight="1" thickBot="1">
      <c r="A287" s="105"/>
      <c r="C287" s="90"/>
      <c r="D287" s="109"/>
      <c r="E287" s="53"/>
      <c r="F287" s="109"/>
      <c r="G287" s="105"/>
      <c r="H287" s="31"/>
      <c r="I287" s="115"/>
      <c r="J287" s="28"/>
      <c r="K287" s="115"/>
      <c r="L287" s="28" t="s">
        <v>10</v>
      </c>
      <c r="M287" s="105"/>
      <c r="N287" s="30">
        <f>SUM(N285:N286)</f>
        <v>107</v>
      </c>
      <c r="O287" s="22"/>
      <c r="P287" s="105"/>
      <c r="S287" s="90"/>
    </row>
    <row r="288" spans="1:19" s="20" customFormat="1" ht="15.95" customHeight="1">
      <c r="A288" s="18"/>
      <c r="B288" s="56"/>
      <c r="C288" s="103">
        <v>43</v>
      </c>
      <c r="D288" s="109" t="s">
        <v>27</v>
      </c>
      <c r="E288" s="103"/>
      <c r="F288" s="109"/>
      <c r="G288" s="56" t="s">
        <v>12</v>
      </c>
      <c r="H288" s="115">
        <v>186.04</v>
      </c>
      <c r="I288" s="115"/>
      <c r="J288" s="110"/>
      <c r="K288" s="115"/>
      <c r="L288" s="105" t="s">
        <v>43</v>
      </c>
      <c r="M288" s="105"/>
      <c r="N288" s="56"/>
      <c r="O288" s="114" t="s">
        <v>14</v>
      </c>
      <c r="P288" s="105">
        <f>(C288*H288)</f>
        <v>7999.7199999999993</v>
      </c>
      <c r="S288" s="103"/>
    </row>
    <row r="289" spans="1:19" s="20" customFormat="1" ht="80.25" customHeight="1">
      <c r="A289" s="85">
        <v>26</v>
      </c>
      <c r="B289" s="138" t="s">
        <v>46</v>
      </c>
      <c r="C289" s="138"/>
      <c r="D289" s="138"/>
      <c r="E289" s="138"/>
      <c r="F289" s="138"/>
      <c r="G289" s="138"/>
      <c r="H289" s="138"/>
      <c r="I289" s="138"/>
      <c r="J289" s="138"/>
      <c r="K289" s="138"/>
      <c r="L289" s="138"/>
      <c r="M289" s="138"/>
      <c r="N289" s="138"/>
      <c r="O289" s="112"/>
      <c r="P289" s="105"/>
    </row>
    <row r="290" spans="1:19" s="20" customFormat="1" ht="15.95" hidden="1" customHeight="1" thickBot="1">
      <c r="A290" s="18"/>
      <c r="B290" s="20" t="s">
        <v>19</v>
      </c>
      <c r="C290" s="120"/>
      <c r="D290" s="109">
        <v>1</v>
      </c>
      <c r="E290" s="52" t="s">
        <v>8</v>
      </c>
      <c r="F290" s="109">
        <v>1</v>
      </c>
      <c r="G290" s="109" t="s">
        <v>8</v>
      </c>
      <c r="H290" s="31">
        <v>36.75</v>
      </c>
      <c r="I290" s="109" t="s">
        <v>8</v>
      </c>
      <c r="J290" s="110">
        <v>6</v>
      </c>
      <c r="K290" s="109"/>
      <c r="L290" s="110"/>
      <c r="M290" s="20" t="s">
        <v>9</v>
      </c>
      <c r="N290" s="34">
        <f>ROUND(D290*F290*H290*J290,0)</f>
        <v>221</v>
      </c>
      <c r="O290" s="19"/>
      <c r="P290" s="105"/>
      <c r="S290" s="120"/>
    </row>
    <row r="291" spans="1:19" s="20" customFormat="1" ht="15.95" hidden="1" customHeight="1" thickBot="1">
      <c r="A291" s="105"/>
      <c r="C291" s="90"/>
      <c r="D291" s="109"/>
      <c r="E291" s="53"/>
      <c r="F291" s="109"/>
      <c r="G291" s="105"/>
      <c r="H291" s="31"/>
      <c r="I291" s="115"/>
      <c r="J291" s="28"/>
      <c r="K291" s="115"/>
      <c r="L291" s="28" t="s">
        <v>10</v>
      </c>
      <c r="M291" s="105"/>
      <c r="N291" s="30">
        <f>SUM(N290:N290)</f>
        <v>221</v>
      </c>
      <c r="O291" s="22"/>
      <c r="P291" s="105"/>
      <c r="S291" s="90"/>
    </row>
    <row r="292" spans="1:19" s="20" customFormat="1" ht="15.95" customHeight="1">
      <c r="A292" s="18"/>
      <c r="B292" s="56"/>
      <c r="C292" s="103">
        <f>N291</f>
        <v>221</v>
      </c>
      <c r="D292" s="109" t="s">
        <v>27</v>
      </c>
      <c r="E292" s="103"/>
      <c r="F292" s="109"/>
      <c r="G292" s="56" t="s">
        <v>12</v>
      </c>
      <c r="H292" s="115">
        <v>310.43</v>
      </c>
      <c r="I292" s="115"/>
      <c r="J292" s="110"/>
      <c r="K292" s="115"/>
      <c r="L292" s="105" t="s">
        <v>43</v>
      </c>
      <c r="M292" s="105"/>
      <c r="N292" s="56"/>
      <c r="O292" s="114" t="s">
        <v>14</v>
      </c>
      <c r="P292" s="105">
        <f>(C292*H292)</f>
        <v>68605.03</v>
      </c>
      <c r="S292" s="103"/>
    </row>
    <row r="293" spans="1:19" s="20" customFormat="1" ht="48" customHeight="1">
      <c r="A293" s="84" t="s">
        <v>235</v>
      </c>
      <c r="B293" s="151" t="s">
        <v>236</v>
      </c>
      <c r="C293" s="151"/>
      <c r="D293" s="151"/>
      <c r="E293" s="151"/>
      <c r="F293" s="151"/>
      <c r="G293" s="151"/>
      <c r="H293" s="151"/>
      <c r="I293" s="151"/>
      <c r="J293" s="151"/>
      <c r="K293" s="151"/>
      <c r="L293" s="151"/>
      <c r="M293" s="151"/>
      <c r="N293" s="151"/>
      <c r="O293" s="112"/>
      <c r="P293" s="105"/>
    </row>
    <row r="294" spans="1:19" s="20" customFormat="1" ht="15.95" hidden="1" customHeight="1">
      <c r="A294" s="18"/>
      <c r="B294" s="20" t="s">
        <v>159</v>
      </c>
      <c r="C294" s="120"/>
      <c r="D294" s="109">
        <v>1</v>
      </c>
      <c r="E294" s="52" t="s">
        <v>8</v>
      </c>
      <c r="F294" s="109">
        <v>1</v>
      </c>
      <c r="G294" s="109" t="s">
        <v>8</v>
      </c>
      <c r="H294" s="31">
        <v>10</v>
      </c>
      <c r="I294" s="109" t="s">
        <v>8</v>
      </c>
      <c r="J294" s="110">
        <v>25</v>
      </c>
      <c r="K294" s="109"/>
      <c r="L294" s="110"/>
      <c r="M294" s="20" t="s">
        <v>9</v>
      </c>
      <c r="N294" s="34">
        <f>ROUND(D294*F294*H294*J294,0)</f>
        <v>250</v>
      </c>
      <c r="O294" s="19"/>
      <c r="P294" s="105"/>
      <c r="S294" s="120"/>
    </row>
    <row r="295" spans="1:19" s="20" customFormat="1" ht="15.95" hidden="1" customHeight="1" thickBot="1">
      <c r="A295" s="18"/>
      <c r="B295" s="20" t="s">
        <v>237</v>
      </c>
      <c r="C295" s="120"/>
      <c r="D295" s="109">
        <v>1</v>
      </c>
      <c r="E295" s="52" t="s">
        <v>8</v>
      </c>
      <c r="F295" s="109">
        <v>1</v>
      </c>
      <c r="G295" s="109" t="s">
        <v>8</v>
      </c>
      <c r="H295" s="31">
        <v>42</v>
      </c>
      <c r="I295" s="109" t="s">
        <v>8</v>
      </c>
      <c r="J295" s="110">
        <v>40</v>
      </c>
      <c r="K295" s="109"/>
      <c r="L295" s="110"/>
      <c r="M295" s="20" t="s">
        <v>9</v>
      </c>
      <c r="N295" s="34">
        <f>ROUND(D295*F295*H295*J295,0)</f>
        <v>1680</v>
      </c>
      <c r="O295" s="19"/>
      <c r="P295" s="105"/>
      <c r="S295" s="120"/>
    </row>
    <row r="296" spans="1:19" s="20" customFormat="1" ht="15.95" hidden="1" customHeight="1" thickBot="1">
      <c r="A296" s="105"/>
      <c r="C296" s="90"/>
      <c r="D296" s="109"/>
      <c r="E296" s="53"/>
      <c r="F296" s="109"/>
      <c r="G296" s="105"/>
      <c r="H296" s="31"/>
      <c r="I296" s="115"/>
      <c r="J296" s="28"/>
      <c r="K296" s="115"/>
      <c r="L296" s="28" t="s">
        <v>10</v>
      </c>
      <c r="M296" s="105"/>
      <c r="N296" s="30">
        <f>SUM(N294:N295)</f>
        <v>1930</v>
      </c>
      <c r="O296" s="22"/>
      <c r="P296" s="105"/>
      <c r="S296" s="90"/>
    </row>
    <row r="297" spans="1:19" s="20" customFormat="1" ht="15.95" customHeight="1">
      <c r="A297" s="18"/>
      <c r="B297" s="56"/>
      <c r="C297" s="103">
        <v>20</v>
      </c>
      <c r="D297" s="109" t="s">
        <v>27</v>
      </c>
      <c r="E297" s="103"/>
      <c r="F297" s="109"/>
      <c r="G297" s="56" t="s">
        <v>12</v>
      </c>
      <c r="H297" s="115">
        <v>223.97</v>
      </c>
      <c r="I297" s="115"/>
      <c r="J297" s="110"/>
      <c r="K297" s="115"/>
      <c r="L297" s="105" t="s">
        <v>43</v>
      </c>
      <c r="M297" s="105"/>
      <c r="N297" s="56"/>
      <c r="O297" s="114" t="s">
        <v>14</v>
      </c>
      <c r="P297" s="105">
        <f>(C297*H297)</f>
        <v>4479.3999999999996</v>
      </c>
      <c r="S297" s="103"/>
    </row>
    <row r="298" spans="1:19" s="20" customFormat="1" ht="67.5" customHeight="1">
      <c r="A298" s="85">
        <v>28</v>
      </c>
      <c r="B298" s="137" t="s">
        <v>94</v>
      </c>
      <c r="C298" s="137"/>
      <c r="D298" s="137"/>
      <c r="E298" s="137"/>
      <c r="F298" s="137"/>
      <c r="G298" s="137"/>
      <c r="H298" s="137"/>
      <c r="I298" s="137"/>
      <c r="J298" s="137"/>
      <c r="K298" s="137"/>
      <c r="L298" s="137"/>
      <c r="M298" s="137"/>
      <c r="N298" s="137"/>
      <c r="O298" s="108"/>
      <c r="P298" s="105"/>
    </row>
    <row r="299" spans="1:19" s="20" customFormat="1" ht="15.95" hidden="1" customHeight="1">
      <c r="A299" s="18"/>
      <c r="B299" s="127" t="s">
        <v>149</v>
      </c>
      <c r="C299" s="120"/>
      <c r="D299" s="109">
        <v>1</v>
      </c>
      <c r="E299" s="52" t="s">
        <v>8</v>
      </c>
      <c r="F299" s="109">
        <v>6</v>
      </c>
      <c r="G299" s="109" t="s">
        <v>8</v>
      </c>
      <c r="H299" s="31">
        <v>0.67</v>
      </c>
      <c r="I299" s="109" t="s">
        <v>8</v>
      </c>
      <c r="J299" s="110">
        <v>12</v>
      </c>
      <c r="K299" s="109"/>
      <c r="L299" s="110"/>
      <c r="M299" s="20" t="s">
        <v>9</v>
      </c>
      <c r="N299" s="34">
        <f>ROUND(D299*F299*H299*J299,0)</f>
        <v>48</v>
      </c>
      <c r="O299" s="19"/>
      <c r="P299" s="105"/>
      <c r="S299" s="120"/>
    </row>
    <row r="300" spans="1:19" s="20" customFormat="1" ht="15.95" hidden="1" customHeight="1">
      <c r="A300" s="18"/>
      <c r="B300" s="127" t="s">
        <v>73</v>
      </c>
      <c r="C300" s="120"/>
      <c r="D300" s="109">
        <v>1</v>
      </c>
      <c r="E300" s="52" t="s">
        <v>8</v>
      </c>
      <c r="F300" s="109">
        <v>2</v>
      </c>
      <c r="G300" s="109" t="s">
        <v>8</v>
      </c>
      <c r="H300" s="31">
        <v>1.33</v>
      </c>
      <c r="I300" s="109" t="s">
        <v>8</v>
      </c>
      <c r="J300" s="110">
        <v>10</v>
      </c>
      <c r="K300" s="109"/>
      <c r="L300" s="110"/>
      <c r="M300" s="20" t="s">
        <v>9</v>
      </c>
      <c r="N300" s="34">
        <f>ROUND(D300*F300*H300*J300,0)</f>
        <v>27</v>
      </c>
      <c r="O300" s="19"/>
      <c r="P300" s="105"/>
      <c r="S300" s="120"/>
    </row>
    <row r="301" spans="1:19" s="20" customFormat="1" ht="15.95" hidden="1" customHeight="1">
      <c r="A301" s="18"/>
      <c r="C301" s="52"/>
      <c r="D301" s="59"/>
      <c r="E301" s="52"/>
      <c r="F301" s="109"/>
      <c r="G301" s="109"/>
      <c r="H301" s="31"/>
      <c r="I301" s="109"/>
      <c r="J301" s="110"/>
      <c r="K301" s="109"/>
      <c r="L301" s="28" t="s">
        <v>10</v>
      </c>
      <c r="M301" s="36"/>
      <c r="N301" s="21">
        <f>SUM(N299:N300)</f>
        <v>75</v>
      </c>
      <c r="O301" s="22"/>
      <c r="P301" s="44"/>
      <c r="S301" s="52"/>
    </row>
    <row r="302" spans="1:19" s="20" customFormat="1" ht="15.95" customHeight="1">
      <c r="A302" s="18"/>
      <c r="C302" s="103">
        <f>N301</f>
        <v>75</v>
      </c>
      <c r="D302" s="104"/>
      <c r="E302" s="103"/>
      <c r="F302" s="23" t="s">
        <v>27</v>
      </c>
      <c r="G302" s="24" t="s">
        <v>12</v>
      </c>
      <c r="H302" s="148">
        <v>34520.31</v>
      </c>
      <c r="I302" s="148"/>
      <c r="J302" s="148"/>
      <c r="K302" s="115"/>
      <c r="L302" s="149" t="s">
        <v>45</v>
      </c>
      <c r="M302" s="149"/>
      <c r="N302" s="90"/>
      <c r="O302" s="25" t="s">
        <v>14</v>
      </c>
      <c r="P302" s="105">
        <f>ROUND(C302*H302/100,0)</f>
        <v>25890</v>
      </c>
      <c r="S302" s="103"/>
    </row>
    <row r="303" spans="1:19" s="20" customFormat="1" ht="54.75" customHeight="1">
      <c r="A303" s="85">
        <v>29</v>
      </c>
      <c r="B303" s="150" t="s">
        <v>130</v>
      </c>
      <c r="C303" s="150"/>
      <c r="D303" s="150"/>
      <c r="E303" s="150"/>
      <c r="F303" s="150"/>
      <c r="G303" s="150"/>
      <c r="H303" s="150"/>
      <c r="I303" s="150"/>
      <c r="J303" s="150"/>
      <c r="K303" s="150"/>
      <c r="L303" s="150"/>
      <c r="M303" s="150"/>
      <c r="N303" s="150"/>
      <c r="O303" s="150"/>
      <c r="P303" s="105"/>
    </row>
    <row r="304" spans="1:19" s="20" customFormat="1" ht="15.95" hidden="1" customHeight="1">
      <c r="A304" s="18"/>
      <c r="B304" s="127" t="s">
        <v>73</v>
      </c>
      <c r="C304" s="120"/>
      <c r="D304" s="109">
        <v>1</v>
      </c>
      <c r="E304" s="52" t="s">
        <v>8</v>
      </c>
      <c r="F304" s="109">
        <v>1</v>
      </c>
      <c r="G304" s="109" t="s">
        <v>8</v>
      </c>
      <c r="H304" s="31">
        <v>4</v>
      </c>
      <c r="I304" s="109" t="s">
        <v>8</v>
      </c>
      <c r="J304" s="110">
        <v>4</v>
      </c>
      <c r="K304" s="20" t="s">
        <v>9</v>
      </c>
      <c r="L304" s="34">
        <f>ROUND(D304*F304*H304*J304,0)</f>
        <v>16</v>
      </c>
      <c r="O304" s="19"/>
      <c r="P304" s="105"/>
      <c r="S304" s="120"/>
    </row>
    <row r="305" spans="1:24" s="20" customFormat="1" ht="15.95" hidden="1" customHeight="1" thickBot="1">
      <c r="A305" s="18"/>
      <c r="B305" s="127" t="s">
        <v>73</v>
      </c>
      <c r="C305" s="120"/>
      <c r="D305" s="109">
        <v>16</v>
      </c>
      <c r="E305" s="52" t="s">
        <v>8</v>
      </c>
      <c r="F305" s="109">
        <v>4</v>
      </c>
      <c r="G305" s="109"/>
      <c r="H305" s="31"/>
      <c r="I305" s="109"/>
      <c r="J305" s="110"/>
      <c r="K305" s="109"/>
      <c r="L305" s="110"/>
      <c r="M305" s="20" t="s">
        <v>9</v>
      </c>
      <c r="N305" s="34">
        <f>ROUND(D305*F305,0)</f>
        <v>64</v>
      </c>
      <c r="O305" s="19"/>
      <c r="P305" s="105"/>
      <c r="S305" s="120"/>
    </row>
    <row r="306" spans="1:24" s="20" customFormat="1" ht="15.95" hidden="1" customHeight="1" thickBot="1">
      <c r="A306" s="18"/>
      <c r="C306" s="52"/>
      <c r="D306" s="59"/>
      <c r="E306" s="52"/>
      <c r="F306" s="109"/>
      <c r="G306" s="109"/>
      <c r="H306" s="31"/>
      <c r="I306" s="109"/>
      <c r="J306" s="110"/>
      <c r="K306" s="109"/>
      <c r="L306" s="28" t="s">
        <v>10</v>
      </c>
      <c r="M306" s="36"/>
      <c r="N306" s="30">
        <f>SUM(N305:N305)</f>
        <v>64</v>
      </c>
      <c r="O306" s="22"/>
      <c r="P306" s="44"/>
      <c r="S306" s="52"/>
    </row>
    <row r="307" spans="1:24" s="20" customFormat="1" ht="15.95" customHeight="1">
      <c r="A307" s="18"/>
      <c r="C307" s="146">
        <f>N306</f>
        <v>64</v>
      </c>
      <c r="D307" s="147"/>
      <c r="E307" s="146"/>
      <c r="F307" s="23" t="s">
        <v>91</v>
      </c>
      <c r="G307" s="24" t="s">
        <v>12</v>
      </c>
      <c r="H307" s="148">
        <v>222</v>
      </c>
      <c r="I307" s="148"/>
      <c r="J307" s="148"/>
      <c r="K307" s="115"/>
      <c r="L307" s="149" t="s">
        <v>67</v>
      </c>
      <c r="M307" s="149"/>
      <c r="N307" s="90"/>
      <c r="O307" s="25" t="s">
        <v>14</v>
      </c>
      <c r="P307" s="105">
        <f>ROUND(C307*H307,0)</f>
        <v>14208</v>
      </c>
      <c r="S307" s="103"/>
    </row>
    <row r="308" spans="1:24" s="56" customFormat="1" ht="33" customHeight="1">
      <c r="A308" s="85">
        <v>30</v>
      </c>
      <c r="B308" s="150" t="s">
        <v>87</v>
      </c>
      <c r="C308" s="150"/>
      <c r="D308" s="150"/>
      <c r="E308" s="150"/>
      <c r="F308" s="150"/>
      <c r="G308" s="150"/>
      <c r="H308" s="150"/>
      <c r="I308" s="150"/>
      <c r="J308" s="150"/>
      <c r="K308" s="150"/>
      <c r="L308" s="150"/>
      <c r="M308" s="150"/>
      <c r="N308" s="150"/>
      <c r="O308" s="114"/>
      <c r="P308" s="105"/>
      <c r="Q308" s="58"/>
    </row>
    <row r="309" spans="1:24" s="56" customFormat="1" ht="15.95" customHeight="1">
      <c r="A309" s="18"/>
      <c r="B309" s="120" t="s">
        <v>88</v>
      </c>
      <c r="C309" s="120"/>
      <c r="D309" s="120"/>
      <c r="E309" s="120"/>
      <c r="F309" s="120"/>
      <c r="G309" s="120"/>
      <c r="H309" s="120"/>
      <c r="I309" s="120"/>
      <c r="J309" s="120"/>
      <c r="K309" s="120"/>
      <c r="L309" s="120"/>
      <c r="M309" s="120"/>
      <c r="N309" s="120"/>
      <c r="O309" s="114"/>
      <c r="P309" s="105"/>
      <c r="Q309" s="58"/>
      <c r="S309" s="120"/>
    </row>
    <row r="310" spans="1:24" s="20" customFormat="1" ht="15.95" hidden="1" customHeight="1">
      <c r="A310" s="18"/>
      <c r="B310" s="127" t="s">
        <v>44</v>
      </c>
      <c r="C310" s="120"/>
      <c r="D310" s="109">
        <v>1</v>
      </c>
      <c r="E310" s="52" t="s">
        <v>8</v>
      </c>
      <c r="F310" s="109">
        <v>1</v>
      </c>
      <c r="G310" s="109" t="s">
        <v>8</v>
      </c>
      <c r="H310" s="31">
        <v>41.25</v>
      </c>
      <c r="I310" s="109" t="s">
        <v>8</v>
      </c>
      <c r="J310" s="110">
        <v>25.25</v>
      </c>
      <c r="K310" s="109"/>
      <c r="L310" s="110"/>
      <c r="M310" s="20" t="s">
        <v>9</v>
      </c>
      <c r="N310" s="34">
        <f>ROUND(D310*F310*H310*J310,0)</f>
        <v>1042</v>
      </c>
      <c r="O310" s="19"/>
      <c r="P310" s="44"/>
      <c r="S310" s="120"/>
    </row>
    <row r="311" spans="1:24" s="20" customFormat="1" ht="15.95" hidden="1" customHeight="1">
      <c r="A311" s="18"/>
      <c r="C311" s="52"/>
      <c r="D311" s="59"/>
      <c r="E311" s="52"/>
      <c r="F311" s="109"/>
      <c r="G311" s="109"/>
      <c r="H311" s="31"/>
      <c r="I311" s="109"/>
      <c r="J311" s="110"/>
      <c r="K311" s="109"/>
      <c r="L311" s="28" t="s">
        <v>10</v>
      </c>
      <c r="M311" s="36"/>
      <c r="N311" s="21">
        <f>SUM(N310:N310)</f>
        <v>1042</v>
      </c>
      <c r="O311" s="22"/>
      <c r="P311" s="44"/>
      <c r="S311" s="52"/>
    </row>
    <row r="312" spans="1:24" s="20" customFormat="1" ht="15.95" hidden="1" customHeight="1">
      <c r="A312" s="18"/>
      <c r="B312" s="33" t="s">
        <v>21</v>
      </c>
      <c r="C312" s="52"/>
      <c r="D312" s="109"/>
      <c r="E312" s="114"/>
      <c r="F312" s="109"/>
      <c r="G312" s="105"/>
      <c r="H312" s="31"/>
      <c r="I312" s="115"/>
      <c r="J312" s="110"/>
      <c r="K312" s="105"/>
      <c r="L312" s="110"/>
      <c r="M312" s="56"/>
      <c r="N312" s="56"/>
      <c r="O312" s="114"/>
      <c r="P312" s="105"/>
      <c r="Q312" s="56"/>
      <c r="S312" s="52"/>
    </row>
    <row r="313" spans="1:24" s="20" customFormat="1" ht="15.95" hidden="1" customHeight="1" thickBot="1">
      <c r="A313" s="18"/>
      <c r="B313" s="20" t="s">
        <v>74</v>
      </c>
      <c r="C313" s="52"/>
      <c r="D313" s="109">
        <v>1</v>
      </c>
      <c r="E313" s="52" t="s">
        <v>8</v>
      </c>
      <c r="F313" s="109">
        <v>1</v>
      </c>
      <c r="G313" s="109" t="s">
        <v>8</v>
      </c>
      <c r="H313" s="31">
        <v>13.5</v>
      </c>
      <c r="I313" s="109" t="s">
        <v>8</v>
      </c>
      <c r="J313" s="110">
        <v>7.5</v>
      </c>
      <c r="K313" s="109" t="s">
        <v>8</v>
      </c>
      <c r="L313" s="110"/>
      <c r="M313" s="20" t="s">
        <v>9</v>
      </c>
      <c r="N313" s="34">
        <f>ROUND(D313*F313*H313*J313,0)</f>
        <v>101</v>
      </c>
      <c r="O313" s="22"/>
      <c r="P313" s="44"/>
      <c r="S313" s="52"/>
    </row>
    <row r="314" spans="1:24" s="20" customFormat="1" ht="15.95" hidden="1" customHeight="1" thickBot="1">
      <c r="A314" s="18"/>
      <c r="B314" s="109"/>
      <c r="D314" s="109"/>
      <c r="E314" s="114"/>
      <c r="F314" s="109"/>
      <c r="G314" s="105"/>
      <c r="H314" s="31"/>
      <c r="I314" s="115"/>
      <c r="J314" s="110"/>
      <c r="K314" s="105"/>
      <c r="L314" s="28" t="s">
        <v>10</v>
      </c>
      <c r="M314" s="20" t="s">
        <v>9</v>
      </c>
      <c r="N314" s="30">
        <f>SUM(N312:N313)</f>
        <v>101</v>
      </c>
      <c r="O314" s="114"/>
      <c r="P314" s="56"/>
      <c r="Q314" s="56"/>
    </row>
    <row r="315" spans="1:24" s="20" customFormat="1" ht="15.95" hidden="1" customHeight="1">
      <c r="A315" s="18"/>
      <c r="B315" s="33" t="s">
        <v>24</v>
      </c>
      <c r="C315" s="52"/>
      <c r="D315" s="109"/>
      <c r="E315" s="114"/>
      <c r="F315" s="109"/>
      <c r="G315" s="105"/>
      <c r="H315" s="31"/>
      <c r="I315" s="115"/>
      <c r="J315" s="110"/>
      <c r="K315" s="115"/>
      <c r="L315" s="105"/>
      <c r="M315" s="105"/>
      <c r="N315" s="56"/>
      <c r="O315" s="54"/>
      <c r="P315" s="56"/>
      <c r="Q315" s="56"/>
      <c r="S315" s="52"/>
    </row>
    <row r="316" spans="1:24" s="20" customFormat="1" ht="15.95" hidden="1" customHeight="1">
      <c r="A316" s="18"/>
      <c r="C316" s="33"/>
      <c r="D316" s="143">
        <f>N311</f>
        <v>1042</v>
      </c>
      <c r="E316" s="143"/>
      <c r="F316" s="143"/>
      <c r="G316" s="105" t="s">
        <v>25</v>
      </c>
      <c r="H316" s="35">
        <f>N314</f>
        <v>101</v>
      </c>
      <c r="I316" s="28" t="s">
        <v>9</v>
      </c>
      <c r="J316" s="144">
        <f>D316-H316</f>
        <v>941</v>
      </c>
      <c r="K316" s="144"/>
      <c r="L316" s="36" t="s">
        <v>26</v>
      </c>
      <c r="M316" s="105"/>
      <c r="N316" s="55"/>
      <c r="O316" s="114"/>
      <c r="P316" s="56"/>
      <c r="Q316" s="56"/>
      <c r="S316" s="33"/>
    </row>
    <row r="317" spans="1:24" s="20" customFormat="1" ht="15.95" customHeight="1">
      <c r="A317" s="18"/>
      <c r="C317" s="57">
        <f>J316</f>
        <v>941</v>
      </c>
      <c r="D317" s="147" t="s">
        <v>27</v>
      </c>
      <c r="E317" s="147"/>
      <c r="F317" s="109"/>
      <c r="G317" s="24" t="s">
        <v>12</v>
      </c>
      <c r="H317" s="148">
        <v>3275.5</v>
      </c>
      <c r="I317" s="148"/>
      <c r="J317" s="148"/>
      <c r="K317" s="148"/>
      <c r="L317" s="105" t="s">
        <v>51</v>
      </c>
      <c r="M317" s="105"/>
      <c r="N317" s="90"/>
      <c r="O317" s="114" t="s">
        <v>14</v>
      </c>
      <c r="P317" s="105">
        <f>ROUND(C317*H317/100,0)</f>
        <v>30822</v>
      </c>
      <c r="Q317" s="56"/>
      <c r="R317" s="56"/>
      <c r="S317" s="57"/>
      <c r="T317" s="56"/>
      <c r="U317" s="56"/>
      <c r="V317" s="56"/>
      <c r="W317" s="56"/>
      <c r="X317" s="56"/>
    </row>
    <row r="318" spans="1:24" s="56" customFormat="1" ht="15.95" customHeight="1">
      <c r="A318" s="18"/>
      <c r="B318" s="120" t="s">
        <v>121</v>
      </c>
      <c r="C318" s="120"/>
      <c r="D318" s="120"/>
      <c r="E318" s="120"/>
      <c r="F318" s="120"/>
      <c r="G318" s="120"/>
      <c r="H318" s="120"/>
      <c r="I318" s="120"/>
      <c r="J318" s="120"/>
      <c r="K318" s="120"/>
      <c r="L318" s="120"/>
      <c r="M318" s="120"/>
      <c r="N318" s="120"/>
      <c r="O318" s="114"/>
      <c r="P318" s="105"/>
      <c r="Q318" s="58"/>
      <c r="S318" s="120"/>
    </row>
    <row r="319" spans="1:24" s="20" customFormat="1" ht="15.95" hidden="1" customHeight="1">
      <c r="A319" s="18"/>
      <c r="B319" s="127" t="s">
        <v>238</v>
      </c>
      <c r="C319" s="120"/>
      <c r="D319" s="109">
        <v>1</v>
      </c>
      <c r="E319" s="52" t="s">
        <v>8</v>
      </c>
      <c r="F319" s="109">
        <v>1</v>
      </c>
      <c r="G319" s="109" t="s">
        <v>8</v>
      </c>
      <c r="H319" s="31">
        <v>16.5</v>
      </c>
      <c r="I319" s="109" t="s">
        <v>8</v>
      </c>
      <c r="J319" s="110">
        <v>10.5</v>
      </c>
      <c r="K319" s="109"/>
      <c r="L319" s="110"/>
      <c r="M319" s="20" t="s">
        <v>9</v>
      </c>
      <c r="N319" s="34">
        <f>ROUND(D319*F319*H319*J319,0)</f>
        <v>173</v>
      </c>
      <c r="O319" s="19"/>
      <c r="P319" s="44"/>
      <c r="S319" s="120"/>
    </row>
    <row r="320" spans="1:24" s="20" customFormat="1" ht="15.95" hidden="1" customHeight="1">
      <c r="A320" s="18"/>
      <c r="C320" s="52"/>
      <c r="D320" s="59"/>
      <c r="E320" s="52"/>
      <c r="F320" s="109"/>
      <c r="G320" s="109"/>
      <c r="H320" s="31"/>
      <c r="I320" s="109"/>
      <c r="J320" s="110"/>
      <c r="K320" s="109"/>
      <c r="L320" s="28" t="s">
        <v>10</v>
      </c>
      <c r="M320" s="36"/>
      <c r="N320" s="21">
        <f>SUM(N319:N319)</f>
        <v>173</v>
      </c>
      <c r="O320" s="22"/>
      <c r="P320" s="44"/>
      <c r="S320" s="52"/>
    </row>
    <row r="321" spans="1:24" s="20" customFormat="1" ht="15.95" customHeight="1">
      <c r="A321" s="18"/>
      <c r="C321" s="57">
        <f>N320</f>
        <v>173</v>
      </c>
      <c r="D321" s="147" t="s">
        <v>27</v>
      </c>
      <c r="E321" s="147"/>
      <c r="F321" s="109"/>
      <c r="G321" s="24" t="s">
        <v>12</v>
      </c>
      <c r="H321" s="148">
        <v>2548.29</v>
      </c>
      <c r="I321" s="148"/>
      <c r="J321" s="148"/>
      <c r="K321" s="148"/>
      <c r="L321" s="105" t="s">
        <v>51</v>
      </c>
      <c r="M321" s="105"/>
      <c r="N321" s="90"/>
      <c r="O321" s="114" t="s">
        <v>14</v>
      </c>
      <c r="P321" s="105">
        <f>ROUND(C321*H321/100,0)</f>
        <v>4409</v>
      </c>
      <c r="Q321" s="56"/>
      <c r="R321" s="56"/>
      <c r="S321" s="57"/>
      <c r="T321" s="56"/>
      <c r="U321" s="56"/>
      <c r="V321" s="56"/>
      <c r="W321" s="56"/>
      <c r="X321" s="56"/>
    </row>
    <row r="322" spans="1:24" s="20" customFormat="1" ht="40.5" customHeight="1">
      <c r="A322" s="84" t="s">
        <v>239</v>
      </c>
      <c r="B322" s="151" t="s">
        <v>98</v>
      </c>
      <c r="C322" s="151"/>
      <c r="D322" s="151"/>
      <c r="E322" s="151"/>
      <c r="F322" s="151"/>
      <c r="G322" s="151"/>
      <c r="H322" s="151"/>
      <c r="I322" s="151"/>
      <c r="J322" s="151"/>
      <c r="K322" s="151"/>
      <c r="L322" s="151"/>
      <c r="M322" s="151"/>
      <c r="N322" s="151"/>
      <c r="O322" s="112"/>
      <c r="P322" s="105"/>
    </row>
    <row r="323" spans="1:24" s="20" customFormat="1" ht="15.95" hidden="1" customHeight="1">
      <c r="A323" s="18"/>
      <c r="B323" s="20" t="s">
        <v>240</v>
      </c>
      <c r="C323" s="120"/>
      <c r="D323" s="109">
        <v>1</v>
      </c>
      <c r="E323" s="52" t="s">
        <v>8</v>
      </c>
      <c r="F323" s="109">
        <v>3</v>
      </c>
      <c r="G323" s="109" t="s">
        <v>8</v>
      </c>
      <c r="H323" s="31">
        <v>38.630000000000003</v>
      </c>
      <c r="I323" s="109" t="s">
        <v>8</v>
      </c>
      <c r="J323" s="110">
        <v>1.1299999999999999</v>
      </c>
      <c r="K323" s="109"/>
      <c r="L323" s="110"/>
      <c r="M323" s="20" t="s">
        <v>9</v>
      </c>
      <c r="N323" s="34">
        <f>ROUND(D323*F323*H323*J323,0)</f>
        <v>131</v>
      </c>
      <c r="O323" s="19"/>
      <c r="P323" s="105"/>
      <c r="S323" s="120"/>
    </row>
    <row r="324" spans="1:24" s="20" customFormat="1" ht="15.95" hidden="1" customHeight="1">
      <c r="A324" s="18"/>
      <c r="B324" s="20" t="s">
        <v>241</v>
      </c>
      <c r="C324" s="120"/>
      <c r="D324" s="109">
        <v>1</v>
      </c>
      <c r="E324" s="52" t="s">
        <v>8</v>
      </c>
      <c r="F324" s="109">
        <v>3</v>
      </c>
      <c r="G324" s="109" t="s">
        <v>8</v>
      </c>
      <c r="H324" s="31">
        <v>13.63</v>
      </c>
      <c r="I324" s="109" t="s">
        <v>8</v>
      </c>
      <c r="J324" s="110">
        <v>1.1299999999999999</v>
      </c>
      <c r="K324" s="109"/>
      <c r="L324" s="110"/>
      <c r="M324" s="20" t="s">
        <v>9</v>
      </c>
      <c r="N324" s="34">
        <f>ROUND(D324*F324*H324*J324,0)</f>
        <v>46</v>
      </c>
      <c r="O324" s="19"/>
      <c r="P324" s="105"/>
      <c r="S324" s="120"/>
    </row>
    <row r="325" spans="1:24" s="20" customFormat="1" ht="15.95" hidden="1" customHeight="1" thickBot="1">
      <c r="A325" s="18"/>
      <c r="B325" s="20" t="s">
        <v>242</v>
      </c>
      <c r="C325" s="120"/>
      <c r="D325" s="109">
        <v>1</v>
      </c>
      <c r="E325" s="52" t="s">
        <v>8</v>
      </c>
      <c r="F325" s="109">
        <v>2</v>
      </c>
      <c r="G325" s="109" t="s">
        <v>8</v>
      </c>
      <c r="H325" s="31">
        <v>5.63</v>
      </c>
      <c r="I325" s="109" t="s">
        <v>8</v>
      </c>
      <c r="J325" s="110">
        <v>1.1299999999999999</v>
      </c>
      <c r="K325" s="109"/>
      <c r="L325" s="110"/>
      <c r="M325" s="20" t="s">
        <v>9</v>
      </c>
      <c r="N325" s="34">
        <f>ROUND(D325*F325*H325*J325,0)</f>
        <v>13</v>
      </c>
      <c r="O325" s="19"/>
      <c r="P325" s="105"/>
      <c r="S325" s="120"/>
    </row>
    <row r="326" spans="1:24" s="20" customFormat="1" ht="15.95" hidden="1" customHeight="1" thickBot="1">
      <c r="A326" s="105"/>
      <c r="C326" s="90"/>
      <c r="D326" s="109"/>
      <c r="E326" s="53"/>
      <c r="F326" s="109"/>
      <c r="G326" s="105"/>
      <c r="H326" s="31"/>
      <c r="I326" s="115"/>
      <c r="J326" s="28"/>
      <c r="K326" s="115"/>
      <c r="L326" s="28" t="s">
        <v>10</v>
      </c>
      <c r="M326" s="105"/>
      <c r="N326" s="30">
        <f>SUM(N323:N325)</f>
        <v>190</v>
      </c>
      <c r="O326" s="22"/>
      <c r="P326" s="105"/>
      <c r="S326" s="90"/>
    </row>
    <row r="327" spans="1:24" s="20" customFormat="1" ht="15.95" customHeight="1">
      <c r="A327" s="18"/>
      <c r="B327" s="56"/>
      <c r="C327" s="103">
        <f>N326</f>
        <v>190</v>
      </c>
      <c r="D327" s="109" t="s">
        <v>27</v>
      </c>
      <c r="E327" s="103"/>
      <c r="F327" s="109"/>
      <c r="G327" s="56" t="s">
        <v>12</v>
      </c>
      <c r="H327" s="115">
        <v>10.7</v>
      </c>
      <c r="I327" s="115"/>
      <c r="J327" s="110"/>
      <c r="K327" s="115"/>
      <c r="L327" s="105" t="s">
        <v>43</v>
      </c>
      <c r="M327" s="105"/>
      <c r="N327" s="56"/>
      <c r="O327" s="114" t="s">
        <v>14</v>
      </c>
      <c r="P327" s="105">
        <f>(C327*H327)</f>
        <v>2032.9999999999998</v>
      </c>
      <c r="S327" s="103"/>
    </row>
    <row r="328" spans="1:24" s="20" customFormat="1" ht="15.95" customHeight="1">
      <c r="A328" s="40" t="s">
        <v>243</v>
      </c>
      <c r="B328" s="138" t="s">
        <v>97</v>
      </c>
      <c r="C328" s="138"/>
      <c r="D328" s="138"/>
      <c r="E328" s="138"/>
      <c r="F328" s="138"/>
      <c r="G328" s="138"/>
      <c r="H328" s="138"/>
      <c r="I328" s="138"/>
      <c r="J328" s="138"/>
      <c r="K328" s="138"/>
      <c r="L328" s="138"/>
      <c r="M328" s="138"/>
      <c r="N328" s="138"/>
      <c r="O328" s="112"/>
      <c r="P328" s="105"/>
    </row>
    <row r="329" spans="1:24" s="20" customFormat="1" ht="15.95" hidden="1" customHeight="1">
      <c r="A329" s="18"/>
      <c r="B329" s="20" t="s">
        <v>240</v>
      </c>
      <c r="C329" s="120"/>
      <c r="D329" s="109">
        <v>1</v>
      </c>
      <c r="E329" s="52" t="s">
        <v>8</v>
      </c>
      <c r="F329" s="109">
        <v>3</v>
      </c>
      <c r="G329" s="109" t="s">
        <v>8</v>
      </c>
      <c r="H329" s="31">
        <v>38.630000000000003</v>
      </c>
      <c r="I329" s="109" t="s">
        <v>8</v>
      </c>
      <c r="J329" s="110">
        <v>1.1299999999999999</v>
      </c>
      <c r="K329" s="109"/>
      <c r="L329" s="110"/>
      <c r="M329" s="20" t="s">
        <v>9</v>
      </c>
      <c r="N329" s="34">
        <f>ROUND(D329*F329*H329*J329,0)</f>
        <v>131</v>
      </c>
      <c r="O329" s="19"/>
      <c r="P329" s="105"/>
      <c r="S329" s="120"/>
    </row>
    <row r="330" spans="1:24" s="20" customFormat="1" ht="15.95" hidden="1" customHeight="1">
      <c r="A330" s="18"/>
      <c r="B330" s="20" t="s">
        <v>241</v>
      </c>
      <c r="C330" s="120"/>
      <c r="D330" s="109">
        <v>1</v>
      </c>
      <c r="E330" s="52" t="s">
        <v>8</v>
      </c>
      <c r="F330" s="109">
        <v>3</v>
      </c>
      <c r="G330" s="109" t="s">
        <v>8</v>
      </c>
      <c r="H330" s="31">
        <v>13.63</v>
      </c>
      <c r="I330" s="109" t="s">
        <v>8</v>
      </c>
      <c r="J330" s="110">
        <v>1.1299999999999999</v>
      </c>
      <c r="K330" s="109"/>
      <c r="L330" s="110"/>
      <c r="M330" s="20" t="s">
        <v>9</v>
      </c>
      <c r="N330" s="34">
        <f>ROUND(D330*F330*H330*J330,0)</f>
        <v>46</v>
      </c>
      <c r="O330" s="19"/>
      <c r="P330" s="105"/>
      <c r="S330" s="120"/>
    </row>
    <row r="331" spans="1:24" s="20" customFormat="1" ht="15.95" hidden="1" customHeight="1" thickBot="1">
      <c r="A331" s="18"/>
      <c r="B331" s="20" t="s">
        <v>242</v>
      </c>
      <c r="C331" s="120"/>
      <c r="D331" s="109">
        <v>1</v>
      </c>
      <c r="E331" s="52" t="s">
        <v>8</v>
      </c>
      <c r="F331" s="109">
        <v>2</v>
      </c>
      <c r="G331" s="109" t="s">
        <v>8</v>
      </c>
      <c r="H331" s="31">
        <v>5.63</v>
      </c>
      <c r="I331" s="109" t="s">
        <v>8</v>
      </c>
      <c r="J331" s="110">
        <v>1.1299999999999999</v>
      </c>
      <c r="K331" s="109"/>
      <c r="L331" s="110"/>
      <c r="M331" s="20" t="s">
        <v>9</v>
      </c>
      <c r="N331" s="34">
        <f>ROUND(D331*F331*H331*J331,0)</f>
        <v>13</v>
      </c>
      <c r="O331" s="19"/>
      <c r="P331" s="105"/>
      <c r="S331" s="120"/>
    </row>
    <row r="332" spans="1:24" s="20" customFormat="1" ht="15.95" hidden="1" customHeight="1" thickBot="1">
      <c r="A332" s="105"/>
      <c r="C332" s="90"/>
      <c r="D332" s="109"/>
      <c r="E332" s="53"/>
      <c r="F332" s="109"/>
      <c r="G332" s="105"/>
      <c r="H332" s="31"/>
      <c r="I332" s="115"/>
      <c r="J332" s="28"/>
      <c r="K332" s="115"/>
      <c r="L332" s="28" t="s">
        <v>10</v>
      </c>
      <c r="M332" s="105"/>
      <c r="N332" s="30">
        <f>SUM(N329:N331)</f>
        <v>190</v>
      </c>
      <c r="O332" s="22"/>
      <c r="P332" s="105"/>
      <c r="S332" s="90"/>
    </row>
    <row r="333" spans="1:24" s="20" customFormat="1" ht="15.95" customHeight="1">
      <c r="A333" s="18"/>
      <c r="B333" s="56"/>
      <c r="C333" s="103">
        <f>N332</f>
        <v>190</v>
      </c>
      <c r="D333" s="109" t="s">
        <v>27</v>
      </c>
      <c r="E333" s="103"/>
      <c r="F333" s="109"/>
      <c r="G333" s="56" t="s">
        <v>12</v>
      </c>
      <c r="H333" s="115">
        <v>778.09</v>
      </c>
      <c r="I333" s="115"/>
      <c r="J333" s="110"/>
      <c r="K333" s="115"/>
      <c r="L333" s="105" t="s">
        <v>45</v>
      </c>
      <c r="M333" s="105"/>
      <c r="N333" s="56"/>
      <c r="O333" s="114" t="s">
        <v>14</v>
      </c>
      <c r="P333" s="105">
        <f>(C333*H333/100)</f>
        <v>1478.3710000000001</v>
      </c>
      <c r="S333" s="103"/>
    </row>
    <row r="334" spans="1:24" s="20" customFormat="1" ht="15.95" customHeight="1">
      <c r="A334" s="18">
        <v>33</v>
      </c>
      <c r="B334" s="169" t="s">
        <v>66</v>
      </c>
      <c r="C334" s="169"/>
      <c r="D334" s="169"/>
      <c r="E334" s="169"/>
      <c r="F334" s="169"/>
      <c r="G334" s="169"/>
      <c r="H334" s="169"/>
      <c r="I334" s="169"/>
      <c r="J334" s="169"/>
      <c r="K334" s="169"/>
      <c r="L334" s="169"/>
      <c r="M334" s="169"/>
      <c r="N334" s="169"/>
      <c r="O334" s="114"/>
      <c r="P334" s="56"/>
      <c r="Q334" s="56"/>
    </row>
    <row r="335" spans="1:24" s="20" customFormat="1" ht="15.95" hidden="1" customHeight="1" thickBot="1">
      <c r="A335" s="18"/>
      <c r="B335" s="3" t="s">
        <v>79</v>
      </c>
      <c r="C335" s="118"/>
      <c r="D335" s="116">
        <v>1</v>
      </c>
      <c r="E335" s="102" t="s">
        <v>8</v>
      </c>
      <c r="F335" s="116">
        <v>6</v>
      </c>
      <c r="G335" s="116"/>
      <c r="H335" s="69"/>
      <c r="I335" s="116"/>
      <c r="J335" s="117"/>
      <c r="K335" s="116"/>
      <c r="L335" s="117"/>
      <c r="M335" s="3" t="s">
        <v>9</v>
      </c>
      <c r="N335" s="42">
        <f>ROUND(D335*F335,0)</f>
        <v>6</v>
      </c>
      <c r="O335" s="19"/>
      <c r="P335" s="105"/>
      <c r="S335" s="118"/>
    </row>
    <row r="336" spans="1:24" s="20" customFormat="1" ht="15.95" hidden="1" customHeight="1" thickBot="1">
      <c r="A336" s="105"/>
      <c r="C336" s="90"/>
      <c r="D336" s="109"/>
      <c r="E336" s="53"/>
      <c r="F336" s="109"/>
      <c r="G336" s="105"/>
      <c r="H336" s="31"/>
      <c r="I336" s="115"/>
      <c r="J336" s="28"/>
      <c r="K336" s="115"/>
      <c r="L336" s="28" t="s">
        <v>10</v>
      </c>
      <c r="M336" s="105"/>
      <c r="N336" s="30">
        <f>SUM(N335:N335)</f>
        <v>6</v>
      </c>
      <c r="O336" s="22"/>
      <c r="P336" s="105"/>
      <c r="S336" s="90"/>
    </row>
    <row r="337" spans="1:24" s="20" customFormat="1" ht="15.95" customHeight="1">
      <c r="A337" s="18"/>
      <c r="C337" s="146">
        <f>N336</f>
        <v>6</v>
      </c>
      <c r="D337" s="146"/>
      <c r="E337" s="146"/>
      <c r="F337" s="109"/>
      <c r="G337" s="24" t="s">
        <v>12</v>
      </c>
      <c r="H337" s="148">
        <v>261.25</v>
      </c>
      <c r="I337" s="148"/>
      <c r="J337" s="148"/>
      <c r="K337" s="148"/>
      <c r="L337" s="149" t="s">
        <v>67</v>
      </c>
      <c r="M337" s="149"/>
      <c r="N337" s="29"/>
      <c r="O337" s="114" t="s">
        <v>14</v>
      </c>
      <c r="P337" s="105">
        <f>ROUND(C337*H337,0)</f>
        <v>1568</v>
      </c>
      <c r="S337" s="103"/>
    </row>
    <row r="338" spans="1:24" ht="15.95" customHeight="1">
      <c r="A338" s="1">
        <v>34</v>
      </c>
      <c r="B338" s="155" t="s">
        <v>52</v>
      </c>
      <c r="C338" s="155"/>
      <c r="D338" s="156"/>
      <c r="E338" s="155"/>
      <c r="F338" s="156"/>
      <c r="G338" s="155"/>
      <c r="H338" s="156"/>
      <c r="I338" s="155"/>
      <c r="J338" s="156"/>
      <c r="K338" s="155"/>
      <c r="L338" s="155"/>
      <c r="M338" s="155"/>
      <c r="N338" s="155"/>
      <c r="O338" s="155"/>
      <c r="Q338" s="50"/>
      <c r="R338" s="50"/>
      <c r="S338" s="50"/>
      <c r="T338" s="50"/>
      <c r="U338" s="50"/>
      <c r="V338" s="50"/>
      <c r="W338" s="50"/>
      <c r="X338" s="50"/>
    </row>
    <row r="339" spans="1:24" s="20" customFormat="1" ht="15.95" hidden="1" customHeight="1" thickBot="1">
      <c r="A339" s="18"/>
      <c r="B339" s="127" t="s">
        <v>244</v>
      </c>
      <c r="C339" s="120"/>
      <c r="D339" s="109"/>
      <c r="E339" s="52"/>
      <c r="F339" s="109"/>
      <c r="G339" s="109"/>
      <c r="H339" s="31"/>
      <c r="I339" s="109"/>
      <c r="J339" s="110"/>
      <c r="K339" s="109"/>
      <c r="L339" s="110"/>
      <c r="M339" s="20" t="s">
        <v>9</v>
      </c>
      <c r="N339" s="34">
        <f>N215</f>
        <v>4514</v>
      </c>
      <c r="O339" s="19"/>
      <c r="P339" s="105"/>
      <c r="S339" s="120"/>
    </row>
    <row r="340" spans="1:24" s="20" customFormat="1" ht="15.95" hidden="1" customHeight="1" thickBot="1">
      <c r="A340" s="18"/>
      <c r="B340" s="55"/>
      <c r="C340" s="52"/>
      <c r="D340" s="109"/>
      <c r="E340" s="52"/>
      <c r="F340" s="109"/>
      <c r="G340" s="109"/>
      <c r="H340" s="37"/>
      <c r="I340" s="109"/>
      <c r="J340" s="110"/>
      <c r="K340" s="109"/>
      <c r="L340" s="28" t="s">
        <v>10</v>
      </c>
      <c r="N340" s="30">
        <f>N339</f>
        <v>4514</v>
      </c>
      <c r="O340" s="114"/>
      <c r="P340" s="105"/>
      <c r="S340" s="52"/>
    </row>
    <row r="341" spans="1:24" ht="15.95" customHeight="1">
      <c r="A341" s="1"/>
      <c r="C341" s="51">
        <f>N340</f>
        <v>4514</v>
      </c>
      <c r="D341" s="140" t="s">
        <v>27</v>
      </c>
      <c r="E341" s="140"/>
      <c r="G341" s="8" t="s">
        <v>12</v>
      </c>
      <c r="H341" s="135">
        <v>442.75</v>
      </c>
      <c r="I341" s="135"/>
      <c r="J341" s="135"/>
      <c r="K341" s="135"/>
      <c r="L341" s="107" t="s">
        <v>51</v>
      </c>
      <c r="M341" s="107"/>
      <c r="O341" s="124" t="s">
        <v>14</v>
      </c>
      <c r="P341" s="107">
        <f>ROUND(C341*H341/100,0)</f>
        <v>19986</v>
      </c>
      <c r="Q341" s="50"/>
      <c r="R341" s="50"/>
      <c r="S341" s="51"/>
      <c r="T341" s="50"/>
      <c r="U341" s="50"/>
      <c r="V341" s="50"/>
      <c r="W341" s="50"/>
      <c r="X341" s="50"/>
    </row>
    <row r="342" spans="1:24" ht="15.95" customHeight="1">
      <c r="A342" s="48" t="s">
        <v>246</v>
      </c>
      <c r="B342" s="155" t="s">
        <v>53</v>
      </c>
      <c r="C342" s="155"/>
      <c r="D342" s="156"/>
      <c r="E342" s="155"/>
      <c r="F342" s="156"/>
      <c r="G342" s="155"/>
      <c r="H342" s="156"/>
      <c r="I342" s="155"/>
      <c r="J342" s="156"/>
      <c r="K342" s="155"/>
      <c r="L342" s="155"/>
      <c r="M342" s="155"/>
      <c r="N342" s="155"/>
      <c r="O342" s="155"/>
      <c r="Q342" s="50"/>
      <c r="R342" s="50"/>
      <c r="S342" s="50"/>
      <c r="T342" s="50"/>
      <c r="U342" s="50"/>
      <c r="V342" s="50"/>
      <c r="W342" s="50"/>
      <c r="X342" s="50"/>
    </row>
    <row r="343" spans="1:24" ht="15.95" hidden="1" customHeight="1">
      <c r="B343" s="3" t="s">
        <v>245</v>
      </c>
      <c r="C343" s="123"/>
      <c r="E343" s="116"/>
      <c r="H343" s="69"/>
      <c r="I343" s="116"/>
      <c r="J343" s="117"/>
      <c r="K343" s="116"/>
      <c r="L343" s="117"/>
      <c r="M343" s="3" t="s">
        <v>9</v>
      </c>
      <c r="N343" s="77">
        <f>C341</f>
        <v>4514</v>
      </c>
      <c r="O343" s="123"/>
      <c r="Q343" s="50"/>
      <c r="R343" s="50"/>
      <c r="S343" s="123"/>
      <c r="T343" s="50"/>
      <c r="U343" s="50"/>
      <c r="V343" s="50"/>
      <c r="W343" s="50"/>
      <c r="X343" s="50"/>
    </row>
    <row r="344" spans="1:24" ht="15.95" hidden="1" customHeight="1">
      <c r="A344" s="48"/>
      <c r="B344" s="47"/>
      <c r="C344" s="102"/>
      <c r="H344" s="69"/>
      <c r="I344" s="116"/>
      <c r="J344" s="117"/>
      <c r="K344" s="116"/>
      <c r="L344" s="15" t="s">
        <v>10</v>
      </c>
      <c r="N344" s="80">
        <f>SUM(N343:N343)</f>
        <v>4514</v>
      </c>
      <c r="O344" s="124"/>
      <c r="S344" s="102"/>
    </row>
    <row r="345" spans="1:24" ht="15.95" customHeight="1">
      <c r="A345" s="1"/>
      <c r="C345" s="51">
        <f>N344</f>
        <v>4514</v>
      </c>
      <c r="D345" s="140" t="s">
        <v>27</v>
      </c>
      <c r="E345" s="140"/>
      <c r="G345" s="107" t="s">
        <v>12</v>
      </c>
      <c r="H345" s="106">
        <v>1079.6500000000001</v>
      </c>
      <c r="I345" s="106"/>
      <c r="J345" s="106"/>
      <c r="K345" s="106"/>
      <c r="L345" s="107" t="s">
        <v>51</v>
      </c>
      <c r="M345" s="107"/>
      <c r="O345" s="124" t="s">
        <v>14</v>
      </c>
      <c r="P345" s="107">
        <f>ROUND(C345*H345/100,0)</f>
        <v>48735</v>
      </c>
      <c r="Q345" s="50"/>
      <c r="R345" s="50"/>
      <c r="S345" s="51"/>
      <c r="T345" s="50"/>
      <c r="U345" s="50"/>
      <c r="V345" s="50"/>
      <c r="W345" s="50"/>
      <c r="X345" s="50"/>
    </row>
    <row r="346" spans="1:24" s="20" customFormat="1" ht="15.95" customHeight="1">
      <c r="A346" s="18">
        <v>36</v>
      </c>
      <c r="B346" s="145" t="s">
        <v>100</v>
      </c>
      <c r="C346" s="145"/>
      <c r="D346" s="145"/>
      <c r="E346" s="145"/>
      <c r="F346" s="145"/>
      <c r="G346" s="145"/>
      <c r="H346" s="145"/>
      <c r="I346" s="145"/>
      <c r="J346" s="145"/>
      <c r="K346" s="145"/>
      <c r="L346" s="145"/>
      <c r="M346" s="145"/>
      <c r="N346" s="145"/>
      <c r="O346" s="145"/>
      <c r="P346" s="105"/>
    </row>
    <row r="347" spans="1:24" s="20" customFormat="1" ht="15.95" hidden="1" customHeight="1">
      <c r="A347" s="18"/>
      <c r="B347" s="20" t="s">
        <v>247</v>
      </c>
      <c r="C347" s="120"/>
      <c r="D347" s="109">
        <v>1</v>
      </c>
      <c r="E347" s="52" t="s">
        <v>8</v>
      </c>
      <c r="F347" s="109">
        <v>2</v>
      </c>
      <c r="G347" s="109" t="s">
        <v>8</v>
      </c>
      <c r="H347" s="31">
        <v>18</v>
      </c>
      <c r="I347" s="109" t="s">
        <v>8</v>
      </c>
      <c r="J347" s="110">
        <v>14</v>
      </c>
      <c r="K347" s="109"/>
      <c r="L347" s="110"/>
      <c r="M347" s="20" t="s">
        <v>9</v>
      </c>
      <c r="N347" s="34">
        <f>ROUND(D347*F347*H347*J347,0)</f>
        <v>504</v>
      </c>
      <c r="O347" s="19"/>
      <c r="P347" s="61"/>
      <c r="S347" s="120"/>
    </row>
    <row r="348" spans="1:24" s="20" customFormat="1" ht="15.95" hidden="1" customHeight="1">
      <c r="A348" s="18"/>
      <c r="B348" s="20" t="s">
        <v>248</v>
      </c>
      <c r="C348" s="120"/>
      <c r="D348" s="109">
        <v>1</v>
      </c>
      <c r="E348" s="52" t="s">
        <v>8</v>
      </c>
      <c r="F348" s="109">
        <v>1</v>
      </c>
      <c r="G348" s="109" t="s">
        <v>8</v>
      </c>
      <c r="H348" s="31">
        <v>36.75</v>
      </c>
      <c r="I348" s="109" t="s">
        <v>8</v>
      </c>
      <c r="J348" s="110">
        <v>6</v>
      </c>
      <c r="K348" s="109"/>
      <c r="L348" s="110"/>
      <c r="M348" s="20" t="s">
        <v>9</v>
      </c>
      <c r="N348" s="34">
        <f>ROUND(D348*F348*H348*J348,0)</f>
        <v>221</v>
      </c>
      <c r="O348" s="19"/>
      <c r="P348" s="61"/>
      <c r="S348" s="120"/>
    </row>
    <row r="349" spans="1:24" s="20" customFormat="1" ht="15.95" hidden="1" customHeight="1">
      <c r="A349" s="18"/>
      <c r="B349" s="20" t="s">
        <v>249</v>
      </c>
      <c r="C349" s="120"/>
      <c r="D349" s="109">
        <v>1</v>
      </c>
      <c r="E349" s="52" t="s">
        <v>8</v>
      </c>
      <c r="F349" s="109">
        <v>1</v>
      </c>
      <c r="G349" s="109" t="s">
        <v>8</v>
      </c>
      <c r="H349" s="31">
        <v>12</v>
      </c>
      <c r="I349" s="109" t="s">
        <v>8</v>
      </c>
      <c r="J349" s="110">
        <v>6</v>
      </c>
      <c r="K349" s="109"/>
      <c r="L349" s="110"/>
      <c r="M349" s="20" t="s">
        <v>9</v>
      </c>
      <c r="N349" s="34">
        <f>ROUND(D349*F349*H349*J349,0)</f>
        <v>72</v>
      </c>
      <c r="O349" s="19"/>
      <c r="P349" s="61"/>
      <c r="S349" s="120"/>
    </row>
    <row r="350" spans="1:24" s="20" customFormat="1" ht="15.95" hidden="1" customHeight="1">
      <c r="A350" s="18"/>
      <c r="C350" s="52"/>
      <c r="D350" s="59"/>
      <c r="E350" s="52"/>
      <c r="F350" s="109"/>
      <c r="G350" s="109"/>
      <c r="H350" s="31"/>
      <c r="I350" s="109"/>
      <c r="J350" s="110"/>
      <c r="K350" s="109"/>
      <c r="L350" s="28" t="s">
        <v>10</v>
      </c>
      <c r="M350" s="36"/>
      <c r="N350" s="21">
        <f>SUM(N347:N349)</f>
        <v>797</v>
      </c>
      <c r="O350" s="22"/>
      <c r="P350" s="44"/>
      <c r="S350" s="52"/>
    </row>
    <row r="351" spans="1:24" s="20" customFormat="1" ht="15.95" customHeight="1">
      <c r="A351" s="18"/>
      <c r="C351" s="146">
        <f>N350</f>
        <v>797</v>
      </c>
      <c r="D351" s="147"/>
      <c r="E351" s="146"/>
      <c r="F351" s="23" t="s">
        <v>27</v>
      </c>
      <c r="G351" s="24" t="s">
        <v>12</v>
      </c>
      <c r="H351" s="148">
        <v>829.95</v>
      </c>
      <c r="I351" s="148"/>
      <c r="J351" s="148"/>
      <c r="K351" s="115"/>
      <c r="L351" s="149" t="s">
        <v>28</v>
      </c>
      <c r="M351" s="149"/>
      <c r="N351" s="90"/>
      <c r="O351" s="25" t="s">
        <v>14</v>
      </c>
      <c r="P351" s="105">
        <f>ROUND(C351*H351/100,0)</f>
        <v>6615</v>
      </c>
      <c r="S351" s="103"/>
    </row>
    <row r="352" spans="1:24" s="20" customFormat="1" ht="15.95" customHeight="1">
      <c r="A352" s="18">
        <v>37</v>
      </c>
      <c r="B352" s="145" t="s">
        <v>89</v>
      </c>
      <c r="C352" s="145"/>
      <c r="D352" s="145"/>
      <c r="E352" s="145"/>
      <c r="F352" s="145"/>
      <c r="G352" s="145"/>
      <c r="H352" s="145"/>
      <c r="I352" s="145"/>
      <c r="J352" s="145"/>
      <c r="K352" s="145"/>
      <c r="L352" s="145"/>
      <c r="M352" s="145"/>
      <c r="N352" s="145"/>
      <c r="O352" s="145"/>
      <c r="P352" s="105"/>
    </row>
    <row r="353" spans="1:24" ht="15.95" hidden="1" customHeight="1">
      <c r="B353" s="3" t="s">
        <v>250</v>
      </c>
      <c r="C353" s="123"/>
      <c r="E353" s="116"/>
      <c r="H353" s="69"/>
      <c r="I353" s="116"/>
      <c r="J353" s="117"/>
      <c r="K353" s="116"/>
      <c r="L353" s="117"/>
      <c r="M353" s="3" t="s">
        <v>9</v>
      </c>
      <c r="N353" s="77">
        <f>C261</f>
        <v>596</v>
      </c>
      <c r="O353" s="123"/>
      <c r="Q353" s="50"/>
      <c r="R353" s="50"/>
      <c r="S353" s="123"/>
      <c r="T353" s="50"/>
      <c r="U353" s="50"/>
      <c r="V353" s="50"/>
      <c r="W353" s="50"/>
      <c r="X353" s="50"/>
    </row>
    <row r="354" spans="1:24" s="20" customFormat="1" ht="15.95" hidden="1" customHeight="1">
      <c r="A354" s="18"/>
      <c r="C354" s="52"/>
      <c r="D354" s="59"/>
      <c r="E354" s="52"/>
      <c r="F354" s="109"/>
      <c r="G354" s="109"/>
      <c r="H354" s="31"/>
      <c r="I354" s="109"/>
      <c r="J354" s="110"/>
      <c r="K354" s="109"/>
      <c r="L354" s="28" t="s">
        <v>10</v>
      </c>
      <c r="M354" s="36"/>
      <c r="N354" s="21">
        <f>SUM(N353:N353)</f>
        <v>596</v>
      </c>
      <c r="O354" s="22"/>
      <c r="P354" s="44"/>
      <c r="S354" s="52"/>
    </row>
    <row r="355" spans="1:24" s="20" customFormat="1" ht="15.95" customHeight="1">
      <c r="A355" s="18"/>
      <c r="C355" s="146">
        <f>N354</f>
        <v>596</v>
      </c>
      <c r="D355" s="147"/>
      <c r="E355" s="146"/>
      <c r="F355" s="23" t="s">
        <v>27</v>
      </c>
      <c r="G355" s="24" t="s">
        <v>12</v>
      </c>
      <c r="H355" s="148">
        <v>416.63</v>
      </c>
      <c r="I355" s="148"/>
      <c r="J355" s="148"/>
      <c r="K355" s="115"/>
      <c r="L355" s="149" t="s">
        <v>28</v>
      </c>
      <c r="M355" s="149"/>
      <c r="N355" s="90"/>
      <c r="O355" s="25" t="s">
        <v>14</v>
      </c>
      <c r="P355" s="105">
        <f>ROUND(C355*H355/100,0)</f>
        <v>2483</v>
      </c>
      <c r="S355" s="103"/>
    </row>
    <row r="356" spans="1:24" ht="15.95" customHeight="1">
      <c r="A356" s="1">
        <v>38</v>
      </c>
      <c r="B356" s="155" t="s">
        <v>54</v>
      </c>
      <c r="C356" s="155"/>
      <c r="D356" s="156"/>
      <c r="E356" s="155"/>
      <c r="F356" s="156"/>
      <c r="G356" s="155"/>
      <c r="H356" s="156"/>
      <c r="I356" s="155"/>
      <c r="J356" s="156"/>
      <c r="K356" s="155"/>
      <c r="L356" s="155"/>
      <c r="M356" s="155"/>
      <c r="N356" s="155"/>
      <c r="O356" s="155"/>
      <c r="Q356" s="50"/>
      <c r="R356" s="50"/>
      <c r="S356" s="50"/>
      <c r="T356" s="50"/>
      <c r="U356" s="50"/>
      <c r="V356" s="50"/>
      <c r="W356" s="50"/>
      <c r="X356" s="50"/>
    </row>
    <row r="357" spans="1:24" ht="14.25" hidden="1" customHeight="1">
      <c r="A357" s="48"/>
      <c r="B357" s="3" t="s">
        <v>251</v>
      </c>
      <c r="C357" s="123"/>
      <c r="E357" s="116"/>
      <c r="H357" s="69"/>
      <c r="I357" s="116"/>
      <c r="J357" s="117"/>
      <c r="K357" s="116"/>
      <c r="L357" s="117"/>
      <c r="M357" s="3" t="s">
        <v>9</v>
      </c>
      <c r="N357" s="77">
        <f>N353</f>
        <v>596</v>
      </c>
      <c r="O357" s="123"/>
      <c r="Q357" s="50"/>
      <c r="R357" s="50"/>
      <c r="S357" s="123"/>
      <c r="T357" s="50"/>
      <c r="U357" s="50"/>
      <c r="V357" s="50"/>
      <c r="W357" s="50"/>
      <c r="X357" s="50"/>
    </row>
    <row r="358" spans="1:24" ht="15.95" hidden="1" customHeight="1">
      <c r="A358" s="48"/>
      <c r="B358" s="47"/>
      <c r="C358" s="102"/>
      <c r="H358" s="69"/>
      <c r="I358" s="116"/>
      <c r="J358" s="117"/>
      <c r="K358" s="116"/>
      <c r="L358" s="15" t="s">
        <v>10</v>
      </c>
      <c r="N358" s="80">
        <f>SUM(N357:N357)</f>
        <v>596</v>
      </c>
      <c r="O358" s="124" t="s">
        <v>27</v>
      </c>
      <c r="S358" s="102"/>
    </row>
    <row r="359" spans="1:24" ht="15.95" customHeight="1">
      <c r="A359" s="1"/>
      <c r="C359" s="51">
        <f>N358</f>
        <v>596</v>
      </c>
      <c r="D359" s="140" t="s">
        <v>27</v>
      </c>
      <c r="E359" s="140"/>
      <c r="G359" s="107" t="s">
        <v>12</v>
      </c>
      <c r="H359" s="106">
        <v>859.9</v>
      </c>
      <c r="I359" s="106"/>
      <c r="J359" s="106"/>
      <c r="K359" s="106"/>
      <c r="L359" s="107" t="s">
        <v>51</v>
      </c>
      <c r="M359" s="107"/>
      <c r="O359" s="124" t="s">
        <v>14</v>
      </c>
      <c r="P359" s="107">
        <f>ROUND(C359*H359/100,0)</f>
        <v>5125</v>
      </c>
      <c r="Q359" s="50"/>
      <c r="R359" s="50"/>
      <c r="S359" s="51"/>
      <c r="T359" s="50"/>
      <c r="U359" s="50"/>
      <c r="V359" s="50"/>
      <c r="W359" s="50"/>
      <c r="X359" s="50"/>
    </row>
    <row r="360" spans="1:24" s="20" customFormat="1" ht="47.25" customHeight="1">
      <c r="A360" s="85">
        <v>39</v>
      </c>
      <c r="B360" s="150" t="s">
        <v>90</v>
      </c>
      <c r="C360" s="150"/>
      <c r="D360" s="150"/>
      <c r="E360" s="150"/>
      <c r="F360" s="150"/>
      <c r="G360" s="150"/>
      <c r="H360" s="150"/>
      <c r="I360" s="150"/>
      <c r="J360" s="150"/>
      <c r="K360" s="150"/>
      <c r="L360" s="150"/>
      <c r="M360" s="150"/>
      <c r="N360" s="150"/>
      <c r="O360" s="150"/>
      <c r="P360" s="105"/>
    </row>
    <row r="361" spans="1:24" s="20" customFormat="1" ht="15.95" hidden="1" customHeight="1">
      <c r="A361" s="18"/>
      <c r="B361" s="153" t="s">
        <v>252</v>
      </c>
      <c r="C361" s="153"/>
      <c r="D361" s="116"/>
      <c r="E361" s="102"/>
      <c r="F361" s="116"/>
      <c r="G361" s="116"/>
      <c r="H361" s="69"/>
      <c r="I361" s="116"/>
      <c r="J361" s="117"/>
      <c r="K361" s="116"/>
      <c r="L361" s="117"/>
      <c r="M361" s="3" t="s">
        <v>9</v>
      </c>
      <c r="N361" s="77">
        <f>N265*0.5</f>
        <v>87.5</v>
      </c>
      <c r="O361" s="112"/>
      <c r="P361" s="105"/>
      <c r="S361" s="120"/>
    </row>
    <row r="362" spans="1:24" s="20" customFormat="1" ht="15.95" hidden="1" customHeight="1">
      <c r="A362" s="18"/>
      <c r="C362" s="52"/>
      <c r="D362" s="59"/>
      <c r="E362" s="52"/>
      <c r="F362" s="109"/>
      <c r="G362" s="109"/>
      <c r="H362" s="31"/>
      <c r="I362" s="109"/>
      <c r="J362" s="110"/>
      <c r="K362" s="109"/>
      <c r="L362" s="28" t="s">
        <v>10</v>
      </c>
      <c r="M362" s="36"/>
      <c r="N362" s="21">
        <f>SUM(N361:N361)</f>
        <v>87.5</v>
      </c>
      <c r="O362" s="22"/>
      <c r="P362" s="44"/>
      <c r="S362" s="52"/>
    </row>
    <row r="363" spans="1:24" s="20" customFormat="1" ht="15.95" customHeight="1">
      <c r="A363" s="18"/>
      <c r="C363" s="146">
        <f>N362</f>
        <v>87.5</v>
      </c>
      <c r="D363" s="147"/>
      <c r="E363" s="146"/>
      <c r="F363" s="23" t="s">
        <v>27</v>
      </c>
      <c r="G363" s="24" t="s">
        <v>12</v>
      </c>
      <c r="H363" s="148">
        <v>2567.9499999999998</v>
      </c>
      <c r="I363" s="148"/>
      <c r="J363" s="148"/>
      <c r="K363" s="115"/>
      <c r="L363" s="149" t="s">
        <v>28</v>
      </c>
      <c r="M363" s="149"/>
      <c r="N363" s="90"/>
      <c r="O363" s="25" t="s">
        <v>14</v>
      </c>
      <c r="P363" s="105">
        <f>ROUND(C363*H363/100,0)</f>
        <v>2247</v>
      </c>
      <c r="S363" s="103"/>
    </row>
    <row r="364" spans="1:24" s="20" customFormat="1" ht="15.95" customHeight="1">
      <c r="A364" s="18">
        <v>40</v>
      </c>
      <c r="B364" s="145" t="s">
        <v>72</v>
      </c>
      <c r="C364" s="145"/>
      <c r="D364" s="145"/>
      <c r="E364" s="145"/>
      <c r="F364" s="145"/>
      <c r="G364" s="145"/>
      <c r="H364" s="145"/>
      <c r="I364" s="145"/>
      <c r="J364" s="145"/>
      <c r="K364" s="145"/>
      <c r="L364" s="145"/>
      <c r="M364" s="145"/>
      <c r="N364" s="145"/>
      <c r="O364" s="145"/>
      <c r="P364" s="105"/>
      <c r="Q364" s="56"/>
      <c r="R364" s="56"/>
      <c r="S364" s="56"/>
      <c r="T364" s="56"/>
      <c r="U364" s="56"/>
      <c r="V364" s="56"/>
      <c r="W364" s="56"/>
      <c r="X364" s="56"/>
    </row>
    <row r="365" spans="1:24" s="20" customFormat="1" ht="15.95" hidden="1" customHeight="1" thickBot="1">
      <c r="A365" s="40"/>
      <c r="B365" s="20" t="s">
        <v>253</v>
      </c>
      <c r="C365" s="52"/>
      <c r="D365" s="109"/>
      <c r="E365" s="52"/>
      <c r="F365" s="109"/>
      <c r="G365" s="109"/>
      <c r="H365" s="31"/>
      <c r="I365" s="109"/>
      <c r="J365" s="110"/>
      <c r="K365" s="109"/>
      <c r="L365" s="110"/>
      <c r="M365" s="20" t="s">
        <v>9</v>
      </c>
      <c r="N365" s="34">
        <f>C245*2</f>
        <v>346</v>
      </c>
      <c r="O365" s="22"/>
      <c r="P365" s="44"/>
      <c r="S365" s="52"/>
    </row>
    <row r="366" spans="1:24" s="20" customFormat="1" ht="15.95" hidden="1" customHeight="1" thickBot="1">
      <c r="A366" s="18"/>
      <c r="C366" s="60"/>
      <c r="D366" s="105"/>
      <c r="E366" s="52"/>
      <c r="F366" s="109"/>
      <c r="G366" s="109"/>
      <c r="H366" s="41"/>
      <c r="I366" s="54"/>
      <c r="J366" s="28"/>
      <c r="K366" s="54"/>
      <c r="L366" s="105" t="s">
        <v>10</v>
      </c>
      <c r="M366" s="54"/>
      <c r="N366" s="30">
        <f>SUM(N365:N365)</f>
        <v>346</v>
      </c>
      <c r="O366" s="114"/>
      <c r="P366" s="105"/>
      <c r="S366" s="60"/>
    </row>
    <row r="367" spans="1:24" s="20" customFormat="1" ht="15.95" customHeight="1">
      <c r="A367" s="18"/>
      <c r="B367" s="56"/>
      <c r="C367" s="57">
        <f>N366</f>
        <v>346</v>
      </c>
      <c r="D367" s="154" t="s">
        <v>27</v>
      </c>
      <c r="E367" s="149"/>
      <c r="F367" s="54"/>
      <c r="G367" s="24" t="s">
        <v>12</v>
      </c>
      <c r="H367" s="148">
        <v>2116.41</v>
      </c>
      <c r="I367" s="148"/>
      <c r="J367" s="148"/>
      <c r="K367" s="115"/>
      <c r="L367" s="158" t="s">
        <v>51</v>
      </c>
      <c r="M367" s="158"/>
      <c r="O367" s="114" t="s">
        <v>14</v>
      </c>
      <c r="P367" s="105">
        <f>ROUND(C367*H367/100,0)</f>
        <v>7323</v>
      </c>
      <c r="S367" s="57"/>
    </row>
    <row r="368" spans="1:24" s="20" customFormat="1" ht="33" customHeight="1">
      <c r="A368" s="85">
        <v>41</v>
      </c>
      <c r="B368" s="137" t="s">
        <v>76</v>
      </c>
      <c r="C368" s="137"/>
      <c r="D368" s="137"/>
      <c r="E368" s="137"/>
      <c r="F368" s="137"/>
      <c r="G368" s="137"/>
      <c r="H368" s="137"/>
      <c r="I368" s="137"/>
      <c r="J368" s="137"/>
      <c r="K368" s="137"/>
      <c r="L368" s="137"/>
      <c r="M368" s="137"/>
      <c r="N368" s="137"/>
      <c r="O368" s="108"/>
      <c r="P368" s="105"/>
      <c r="Q368" s="56"/>
      <c r="R368" s="56"/>
      <c r="S368" s="56"/>
      <c r="T368" s="56"/>
      <c r="U368" s="56"/>
      <c r="V368" s="56"/>
      <c r="W368" s="56"/>
      <c r="X368" s="56"/>
    </row>
    <row r="369" spans="1:64" s="20" customFormat="1" ht="15.95" hidden="1" customHeight="1" thickBot="1">
      <c r="A369" s="40"/>
      <c r="B369" s="20" t="s">
        <v>77</v>
      </c>
      <c r="C369" s="52"/>
      <c r="D369" s="109">
        <v>1</v>
      </c>
      <c r="E369" s="52" t="s">
        <v>8</v>
      </c>
      <c r="F369" s="109">
        <v>1</v>
      </c>
      <c r="G369" s="109" t="s">
        <v>8</v>
      </c>
      <c r="H369" s="31">
        <v>10</v>
      </c>
      <c r="I369" s="109" t="s">
        <v>8</v>
      </c>
      <c r="J369" s="110">
        <v>6</v>
      </c>
      <c r="K369" s="109"/>
      <c r="L369" s="110"/>
      <c r="M369" s="20" t="s">
        <v>9</v>
      </c>
      <c r="N369" s="34">
        <f>ROUND(D369*F369*H369*J369,0)</f>
        <v>60</v>
      </c>
      <c r="O369" s="22"/>
      <c r="P369" s="44"/>
      <c r="S369" s="52"/>
    </row>
    <row r="370" spans="1:64" s="20" customFormat="1" ht="15.95" hidden="1" customHeight="1" thickBot="1">
      <c r="A370" s="18"/>
      <c r="C370" s="60"/>
      <c r="D370" s="105"/>
      <c r="E370" s="52"/>
      <c r="F370" s="109"/>
      <c r="G370" s="109"/>
      <c r="H370" s="41"/>
      <c r="I370" s="54"/>
      <c r="J370" s="28"/>
      <c r="K370" s="54"/>
      <c r="L370" s="105" t="s">
        <v>10</v>
      </c>
      <c r="M370" s="54"/>
      <c r="N370" s="30">
        <f>SUM(N369:N369)</f>
        <v>60</v>
      </c>
      <c r="O370" s="114"/>
      <c r="P370" s="105"/>
      <c r="S370" s="60"/>
    </row>
    <row r="371" spans="1:64" s="20" customFormat="1" ht="15.95" customHeight="1">
      <c r="A371" s="18"/>
      <c r="B371" s="56"/>
      <c r="C371" s="57">
        <f>N370</f>
        <v>60</v>
      </c>
      <c r="D371" s="154" t="s">
        <v>27</v>
      </c>
      <c r="E371" s="149"/>
      <c r="F371" s="54"/>
      <c r="G371" s="24" t="s">
        <v>12</v>
      </c>
      <c r="H371" s="148">
        <v>726.72</v>
      </c>
      <c r="I371" s="148"/>
      <c r="J371" s="148"/>
      <c r="K371" s="115"/>
      <c r="L371" s="158" t="s">
        <v>43</v>
      </c>
      <c r="M371" s="158"/>
      <c r="O371" s="114" t="s">
        <v>14</v>
      </c>
      <c r="P371" s="105">
        <f>ROUND(C371*H371,0)</f>
        <v>43603</v>
      </c>
      <c r="S371" s="57"/>
    </row>
    <row r="372" spans="1:64" s="20" customFormat="1" ht="33.75" customHeight="1">
      <c r="A372" s="84" t="s">
        <v>254</v>
      </c>
      <c r="B372" s="150" t="s">
        <v>78</v>
      </c>
      <c r="C372" s="150"/>
      <c r="D372" s="150"/>
      <c r="E372" s="150"/>
      <c r="F372" s="150"/>
      <c r="G372" s="150"/>
      <c r="H372" s="150"/>
      <c r="I372" s="150"/>
      <c r="J372" s="150"/>
      <c r="K372" s="150"/>
      <c r="L372" s="150"/>
      <c r="M372" s="150"/>
      <c r="N372" s="150"/>
      <c r="O372" s="150"/>
      <c r="P372" s="105"/>
      <c r="Q372" s="56"/>
      <c r="R372" s="56"/>
      <c r="S372" s="56"/>
      <c r="T372" s="56"/>
      <c r="U372" s="56"/>
      <c r="V372" s="56"/>
      <c r="W372" s="56"/>
      <c r="X372" s="56"/>
    </row>
    <row r="373" spans="1:64" s="20" customFormat="1" ht="15.95" hidden="1" customHeight="1" thickBot="1">
      <c r="A373" s="18"/>
      <c r="B373" s="20" t="s">
        <v>77</v>
      </c>
      <c r="C373" s="52"/>
      <c r="D373" s="109">
        <v>1</v>
      </c>
      <c r="E373" s="52" t="s">
        <v>8</v>
      </c>
      <c r="F373" s="109">
        <v>2</v>
      </c>
      <c r="G373" s="109" t="s">
        <v>8</v>
      </c>
      <c r="H373" s="31">
        <v>10</v>
      </c>
      <c r="I373" s="109" t="s">
        <v>8</v>
      </c>
      <c r="J373" s="110">
        <v>6</v>
      </c>
      <c r="K373" s="109"/>
      <c r="L373" s="110"/>
      <c r="M373" s="20" t="s">
        <v>9</v>
      </c>
      <c r="N373" s="34">
        <f>ROUND(D373*F373*H373*J373,0)</f>
        <v>120</v>
      </c>
      <c r="O373" s="22"/>
      <c r="P373" s="44"/>
      <c r="S373" s="52"/>
    </row>
    <row r="374" spans="1:64" s="20" customFormat="1" ht="15.95" hidden="1" customHeight="1" thickBot="1">
      <c r="A374" s="18"/>
      <c r="C374" s="60"/>
      <c r="D374" s="105"/>
      <c r="E374" s="52"/>
      <c r="F374" s="109"/>
      <c r="G374" s="109"/>
      <c r="H374" s="41"/>
      <c r="I374" s="54"/>
      <c r="J374" s="28"/>
      <c r="K374" s="54"/>
      <c r="L374" s="105" t="s">
        <v>10</v>
      </c>
      <c r="M374" s="54"/>
      <c r="N374" s="30">
        <f>SUM(N373:N373)</f>
        <v>120</v>
      </c>
      <c r="O374" s="114"/>
      <c r="P374" s="105"/>
      <c r="S374" s="60"/>
    </row>
    <row r="375" spans="1:64" s="20" customFormat="1" ht="15.95" customHeight="1">
      <c r="A375" s="18"/>
      <c r="B375" s="56"/>
      <c r="C375" s="57">
        <f>N374</f>
        <v>120</v>
      </c>
      <c r="D375" s="154" t="s">
        <v>27</v>
      </c>
      <c r="E375" s="149"/>
      <c r="F375" s="54"/>
      <c r="G375" s="24" t="s">
        <v>12</v>
      </c>
      <c r="H375" s="148">
        <v>1270.83</v>
      </c>
      <c r="I375" s="148"/>
      <c r="J375" s="148"/>
      <c r="K375" s="115"/>
      <c r="L375" s="158" t="s">
        <v>51</v>
      </c>
      <c r="M375" s="158"/>
      <c r="O375" s="114" t="s">
        <v>14</v>
      </c>
      <c r="P375" s="105">
        <f>ROUND(C375*H375/100,0)</f>
        <v>1525</v>
      </c>
      <c r="S375" s="57"/>
    </row>
    <row r="376" spans="1:64" ht="26.25" customHeight="1">
      <c r="A376" s="78">
        <v>43</v>
      </c>
      <c r="B376" s="170" t="s">
        <v>57</v>
      </c>
      <c r="C376" s="170"/>
      <c r="D376" s="170"/>
      <c r="E376" s="170"/>
      <c r="F376" s="170"/>
      <c r="G376" s="170"/>
      <c r="H376" s="170"/>
      <c r="I376" s="170"/>
      <c r="J376" s="170"/>
      <c r="K376" s="170"/>
      <c r="L376" s="170"/>
      <c r="M376" s="170"/>
      <c r="N376" s="170"/>
      <c r="O376" s="170"/>
      <c r="P376" s="124"/>
      <c r="S376" s="3"/>
    </row>
    <row r="377" spans="1:64" ht="21.75" customHeight="1">
      <c r="A377" s="1"/>
      <c r="B377" s="67"/>
      <c r="C377" s="134">
        <v>704</v>
      </c>
      <c r="D377" s="140"/>
      <c r="E377" s="134"/>
      <c r="F377" s="7" t="s">
        <v>11</v>
      </c>
      <c r="G377" s="8" t="s">
        <v>12</v>
      </c>
      <c r="H377" s="71">
        <v>5445</v>
      </c>
      <c r="I377" s="106"/>
      <c r="J377" s="106"/>
      <c r="K377" s="106"/>
      <c r="L377" s="136" t="s">
        <v>13</v>
      </c>
      <c r="M377" s="136"/>
      <c r="O377" s="9" t="s">
        <v>14</v>
      </c>
      <c r="P377" s="124">
        <f>ROUND(C377*H377/100,0)</f>
        <v>38333</v>
      </c>
      <c r="S377" s="121"/>
    </row>
    <row r="378" spans="1:64" ht="15.95" customHeight="1">
      <c r="A378" s="1">
        <v>44</v>
      </c>
      <c r="B378" s="139" t="s">
        <v>59</v>
      </c>
      <c r="C378" s="139"/>
      <c r="D378" s="139"/>
      <c r="E378" s="139"/>
      <c r="F378" s="139"/>
      <c r="G378" s="139"/>
      <c r="H378" s="139"/>
      <c r="I378" s="139"/>
      <c r="J378" s="139"/>
      <c r="K378" s="139"/>
      <c r="L378" s="139"/>
      <c r="M378" s="139"/>
      <c r="N378" s="139"/>
      <c r="O378" s="139"/>
      <c r="P378" s="124"/>
      <c r="S378" s="3"/>
    </row>
    <row r="379" spans="1:64" ht="15.95" hidden="1" customHeight="1">
      <c r="A379" s="1"/>
      <c r="B379" s="3" t="s">
        <v>124</v>
      </c>
      <c r="C379" s="102"/>
      <c r="D379" s="116">
        <v>1</v>
      </c>
      <c r="E379" s="102" t="s">
        <v>8</v>
      </c>
      <c r="F379" s="116">
        <v>2</v>
      </c>
      <c r="G379" s="116" t="s">
        <v>8</v>
      </c>
      <c r="H379" s="88">
        <v>31.375</v>
      </c>
      <c r="I379" s="116" t="s">
        <v>8</v>
      </c>
      <c r="J379" s="111">
        <v>0.75</v>
      </c>
      <c r="K379" s="116" t="s">
        <v>8</v>
      </c>
      <c r="L379" s="117">
        <v>0.75</v>
      </c>
      <c r="M379" s="3" t="s">
        <v>9</v>
      </c>
      <c r="N379" s="42">
        <f t="shared" ref="N379" si="36">ROUND(D379*F379*H379*J379*L379,0)</f>
        <v>35</v>
      </c>
      <c r="O379" s="2"/>
      <c r="P379" s="124"/>
      <c r="R379" s="4"/>
      <c r="S379" s="102"/>
      <c r="T379" s="4"/>
      <c r="U379" s="4"/>
      <c r="V379" s="4"/>
      <c r="W379" s="4"/>
      <c r="X379" s="4"/>
      <c r="Y379" s="4"/>
      <c r="Z379" s="4"/>
      <c r="AA379" s="4"/>
      <c r="AB379" s="4"/>
      <c r="AC379" s="4"/>
      <c r="AD379" s="4"/>
      <c r="AE379" s="4"/>
      <c r="AF379" s="4"/>
      <c r="AG379" s="4"/>
      <c r="AH379" s="4"/>
      <c r="AI379" s="4"/>
      <c r="AJ379" s="4"/>
      <c r="AK379" s="4"/>
      <c r="AL379" s="4"/>
      <c r="AM379" s="4"/>
      <c r="AN379" s="4"/>
      <c r="AO379" s="4"/>
      <c r="AP379" s="4"/>
      <c r="AQ379" s="4"/>
      <c r="AR379" s="4"/>
      <c r="AS379" s="4"/>
      <c r="AT379" s="4"/>
      <c r="AU379" s="4"/>
      <c r="AV379" s="4"/>
      <c r="AW379" s="4"/>
      <c r="AX379" s="4"/>
      <c r="AY379" s="4"/>
      <c r="AZ379" s="4"/>
      <c r="BA379" s="4"/>
      <c r="BB379" s="4"/>
      <c r="BC379" s="4"/>
      <c r="BD379" s="4"/>
      <c r="BE379" s="4"/>
      <c r="BF379" s="4"/>
      <c r="BG379" s="4"/>
      <c r="BH379" s="4"/>
      <c r="BI379" s="4"/>
      <c r="BJ379" s="4"/>
      <c r="BK379" s="4"/>
      <c r="BL379" s="4"/>
    </row>
    <row r="380" spans="1:64" ht="15.95" hidden="1" customHeight="1">
      <c r="A380" s="1"/>
      <c r="B380" s="68" t="s">
        <v>18</v>
      </c>
      <c r="C380" s="118"/>
      <c r="D380" s="116">
        <v>1</v>
      </c>
      <c r="E380" s="102" t="s">
        <v>8</v>
      </c>
      <c r="F380" s="116">
        <v>2</v>
      </c>
      <c r="G380" s="116" t="s">
        <v>8</v>
      </c>
      <c r="H380" s="88">
        <v>25.875</v>
      </c>
      <c r="I380" s="116" t="s">
        <v>8</v>
      </c>
      <c r="J380" s="111">
        <v>0.75</v>
      </c>
      <c r="K380" s="116" t="s">
        <v>8</v>
      </c>
      <c r="L380" s="117">
        <v>0.75</v>
      </c>
      <c r="M380" s="3" t="s">
        <v>9</v>
      </c>
      <c r="N380" s="42">
        <f t="shared" ref="N380:N381" si="37">ROUND(D380*F380*H380*J380*L380,0)</f>
        <v>29</v>
      </c>
      <c r="O380" s="2"/>
      <c r="P380" s="124"/>
      <c r="S380" s="118"/>
    </row>
    <row r="381" spans="1:64" ht="15.95" hidden="1" customHeight="1">
      <c r="A381" s="1"/>
      <c r="B381" s="3" t="s">
        <v>125</v>
      </c>
      <c r="C381" s="118"/>
      <c r="D381" s="116">
        <v>1</v>
      </c>
      <c r="E381" s="102" t="s">
        <v>8</v>
      </c>
      <c r="F381" s="116">
        <v>2</v>
      </c>
      <c r="G381" s="116" t="s">
        <v>8</v>
      </c>
      <c r="H381" s="88">
        <v>31.375</v>
      </c>
      <c r="I381" s="116" t="s">
        <v>8</v>
      </c>
      <c r="J381" s="111">
        <v>1.125</v>
      </c>
      <c r="K381" s="116" t="s">
        <v>8</v>
      </c>
      <c r="L381" s="117">
        <v>5</v>
      </c>
      <c r="M381" s="3" t="s">
        <v>9</v>
      </c>
      <c r="N381" s="42">
        <f t="shared" si="37"/>
        <v>353</v>
      </c>
      <c r="O381" s="2"/>
      <c r="P381" s="124"/>
      <c r="S381" s="118"/>
    </row>
    <row r="382" spans="1:64" ht="15.95" hidden="1" customHeight="1">
      <c r="A382" s="1"/>
      <c r="B382" s="3" t="s">
        <v>126</v>
      </c>
      <c r="C382" s="118"/>
      <c r="D382" s="116">
        <v>1</v>
      </c>
      <c r="E382" s="102" t="s">
        <v>8</v>
      </c>
      <c r="F382" s="116">
        <v>3</v>
      </c>
      <c r="G382" s="116" t="s">
        <v>8</v>
      </c>
      <c r="H382" s="88">
        <v>18</v>
      </c>
      <c r="I382" s="116" t="s">
        <v>8</v>
      </c>
      <c r="J382" s="111">
        <v>1.125</v>
      </c>
      <c r="K382" s="116" t="s">
        <v>8</v>
      </c>
      <c r="L382" s="117">
        <v>5</v>
      </c>
      <c r="M382" s="3" t="s">
        <v>9</v>
      </c>
      <c r="N382" s="42">
        <f t="shared" ref="N382:N386" si="38">ROUND(D382*F382*H382*J382*L382,0)</f>
        <v>304</v>
      </c>
      <c r="O382" s="2"/>
      <c r="P382" s="124"/>
      <c r="S382" s="118"/>
    </row>
    <row r="383" spans="1:64" ht="15.95" hidden="1" customHeight="1">
      <c r="A383" s="1"/>
      <c r="B383" s="3" t="s">
        <v>20</v>
      </c>
      <c r="C383" s="118"/>
      <c r="D383" s="116">
        <v>1</v>
      </c>
      <c r="E383" s="102" t="s">
        <v>8</v>
      </c>
      <c r="F383" s="116">
        <v>1</v>
      </c>
      <c r="G383" s="116" t="s">
        <v>8</v>
      </c>
      <c r="H383" s="88">
        <v>31.375</v>
      </c>
      <c r="I383" s="116" t="s">
        <v>8</v>
      </c>
      <c r="J383" s="111">
        <v>1.125</v>
      </c>
      <c r="K383" s="116" t="s">
        <v>8</v>
      </c>
      <c r="L383" s="117">
        <v>4</v>
      </c>
      <c r="M383" s="3" t="s">
        <v>9</v>
      </c>
      <c r="N383" s="42">
        <f t="shared" ref="N383:N385" si="39">ROUND(D383*F383*H383*J383*L383,0)</f>
        <v>141</v>
      </c>
      <c r="O383" s="2"/>
      <c r="P383" s="124"/>
      <c r="S383" s="118"/>
    </row>
    <row r="384" spans="1:64" ht="15.95" hidden="1" customHeight="1">
      <c r="A384" s="1"/>
      <c r="B384" s="3" t="s">
        <v>127</v>
      </c>
      <c r="C384" s="118"/>
      <c r="D384" s="116">
        <v>1</v>
      </c>
      <c r="E384" s="102" t="s">
        <v>8</v>
      </c>
      <c r="F384" s="116">
        <v>1</v>
      </c>
      <c r="G384" s="116" t="s">
        <v>8</v>
      </c>
      <c r="H384" s="88">
        <v>6</v>
      </c>
      <c r="I384" s="116" t="s">
        <v>8</v>
      </c>
      <c r="J384" s="111">
        <v>1.125</v>
      </c>
      <c r="K384" s="116" t="s">
        <v>8</v>
      </c>
      <c r="L384" s="117">
        <v>4</v>
      </c>
      <c r="M384" s="3" t="s">
        <v>9</v>
      </c>
      <c r="N384" s="42">
        <f t="shared" si="39"/>
        <v>27</v>
      </c>
      <c r="O384" s="2"/>
      <c r="P384" s="124"/>
      <c r="S384" s="118"/>
    </row>
    <row r="385" spans="1:19" ht="15.95" hidden="1" customHeight="1">
      <c r="A385" s="1"/>
      <c r="B385" s="3" t="s">
        <v>128</v>
      </c>
      <c r="C385" s="118"/>
      <c r="D385" s="116">
        <v>1</v>
      </c>
      <c r="E385" s="102" t="s">
        <v>8</v>
      </c>
      <c r="F385" s="116">
        <v>1</v>
      </c>
      <c r="G385" s="116" t="s">
        <v>8</v>
      </c>
      <c r="H385" s="88">
        <v>6</v>
      </c>
      <c r="I385" s="116" t="s">
        <v>8</v>
      </c>
      <c r="J385" s="111">
        <v>1.125</v>
      </c>
      <c r="K385" s="116" t="s">
        <v>8</v>
      </c>
      <c r="L385" s="117">
        <v>5</v>
      </c>
      <c r="M385" s="3" t="s">
        <v>9</v>
      </c>
      <c r="N385" s="42">
        <f t="shared" si="39"/>
        <v>34</v>
      </c>
      <c r="O385" s="2"/>
      <c r="P385" s="124"/>
      <c r="S385" s="118"/>
    </row>
    <row r="386" spans="1:19" ht="15.95" hidden="1" customHeight="1">
      <c r="A386" s="1"/>
      <c r="B386" s="3" t="s">
        <v>128</v>
      </c>
      <c r="C386" s="118"/>
      <c r="D386" s="116">
        <v>1</v>
      </c>
      <c r="E386" s="102" t="s">
        <v>8</v>
      </c>
      <c r="F386" s="116">
        <v>1</v>
      </c>
      <c r="G386" s="116" t="s">
        <v>8</v>
      </c>
      <c r="H386" s="88">
        <v>6</v>
      </c>
      <c r="I386" s="116" t="s">
        <v>8</v>
      </c>
      <c r="J386" s="111">
        <v>0.75</v>
      </c>
      <c r="K386" s="116" t="s">
        <v>8</v>
      </c>
      <c r="L386" s="117">
        <v>5</v>
      </c>
      <c r="M386" s="3" t="s">
        <v>9</v>
      </c>
      <c r="N386" s="42">
        <f t="shared" si="38"/>
        <v>23</v>
      </c>
      <c r="O386" s="2"/>
      <c r="P386" s="124"/>
      <c r="S386" s="118"/>
    </row>
    <row r="387" spans="1:19" ht="15.95" hidden="1" customHeight="1">
      <c r="A387" s="1"/>
      <c r="B387" s="3" t="s">
        <v>129</v>
      </c>
      <c r="C387" s="118"/>
      <c r="D387" s="116">
        <v>1</v>
      </c>
      <c r="E387" s="102" t="s">
        <v>8</v>
      </c>
      <c r="F387" s="116">
        <v>1</v>
      </c>
      <c r="G387" s="116" t="s">
        <v>8</v>
      </c>
      <c r="H387" s="88">
        <v>10</v>
      </c>
      <c r="I387" s="116" t="s">
        <v>8</v>
      </c>
      <c r="J387" s="111">
        <v>1.125</v>
      </c>
      <c r="K387" s="116" t="s">
        <v>8</v>
      </c>
      <c r="L387" s="117">
        <v>5</v>
      </c>
      <c r="M387" s="3" t="s">
        <v>9</v>
      </c>
      <c r="N387" s="42">
        <f t="shared" ref="N387" si="40">ROUND(D387*F387*H387*J387*L387,0)</f>
        <v>56</v>
      </c>
      <c r="O387" s="2"/>
      <c r="P387" s="124"/>
      <c r="S387" s="118"/>
    </row>
    <row r="388" spans="1:19" ht="16.5" hidden="1" customHeight="1">
      <c r="A388" s="1"/>
      <c r="C388" s="102"/>
      <c r="D388" s="70"/>
      <c r="H388" s="69"/>
      <c r="I388" s="116"/>
      <c r="J388" s="117"/>
      <c r="K388" s="116"/>
      <c r="L388" s="15" t="s">
        <v>10</v>
      </c>
      <c r="M388" s="43"/>
      <c r="N388" s="5"/>
      <c r="O388" s="6"/>
      <c r="P388" s="100"/>
      <c r="S388" s="102"/>
    </row>
    <row r="389" spans="1:19" ht="15.95" hidden="1" customHeight="1">
      <c r="A389" s="1"/>
      <c r="B389" s="72" t="s">
        <v>21</v>
      </c>
      <c r="C389" s="102"/>
      <c r="E389" s="124"/>
      <c r="G389" s="107"/>
      <c r="H389" s="69"/>
      <c r="I389" s="106"/>
      <c r="J389" s="117"/>
      <c r="K389" s="107"/>
      <c r="L389" s="117"/>
      <c r="M389" s="50"/>
      <c r="N389" s="50"/>
      <c r="O389" s="124"/>
      <c r="P389" s="124"/>
      <c r="Q389" s="50"/>
      <c r="S389" s="102"/>
    </row>
    <row r="390" spans="1:19" ht="15.95" hidden="1" customHeight="1">
      <c r="A390" s="1"/>
      <c r="B390" s="3" t="s">
        <v>131</v>
      </c>
      <c r="C390" s="102"/>
      <c r="D390" s="116">
        <v>1</v>
      </c>
      <c r="E390" s="102" t="s">
        <v>8</v>
      </c>
      <c r="F390" s="116">
        <v>2</v>
      </c>
      <c r="G390" s="116" t="s">
        <v>8</v>
      </c>
      <c r="H390" s="88">
        <v>5</v>
      </c>
      <c r="I390" s="116" t="s">
        <v>8</v>
      </c>
      <c r="J390" s="111">
        <v>1.125</v>
      </c>
      <c r="K390" s="116" t="s">
        <v>8</v>
      </c>
      <c r="L390" s="111">
        <v>0.75</v>
      </c>
      <c r="M390" s="3" t="s">
        <v>9</v>
      </c>
      <c r="N390" s="42">
        <f t="shared" ref="N390:N391" si="41">ROUND(D390*F390*H390*J390*L390,0)</f>
        <v>8</v>
      </c>
      <c r="O390" s="6"/>
      <c r="P390" s="101"/>
      <c r="S390" s="102"/>
    </row>
    <row r="391" spans="1:19" ht="15.95" hidden="1" customHeight="1">
      <c r="A391" s="1"/>
      <c r="B391" s="3" t="s">
        <v>132</v>
      </c>
      <c r="C391" s="102"/>
      <c r="D391" s="116">
        <v>1</v>
      </c>
      <c r="E391" s="102" t="s">
        <v>8</v>
      </c>
      <c r="F391" s="116">
        <v>6</v>
      </c>
      <c r="G391" s="116" t="s">
        <v>8</v>
      </c>
      <c r="H391" s="88">
        <v>4.5</v>
      </c>
      <c r="I391" s="116" t="s">
        <v>8</v>
      </c>
      <c r="J391" s="111">
        <v>1.125</v>
      </c>
      <c r="K391" s="116" t="s">
        <v>8</v>
      </c>
      <c r="L391" s="111">
        <v>0.75</v>
      </c>
      <c r="M391" s="3" t="s">
        <v>9</v>
      </c>
      <c r="N391" s="42">
        <f t="shared" si="41"/>
        <v>23</v>
      </c>
      <c r="O391" s="6"/>
      <c r="P391" s="101"/>
      <c r="S391" s="102"/>
    </row>
    <row r="392" spans="1:19" ht="15.95" hidden="1" customHeight="1">
      <c r="A392" s="1"/>
      <c r="B392" s="3" t="s">
        <v>133</v>
      </c>
      <c r="C392" s="102"/>
      <c r="D392" s="116">
        <v>1</v>
      </c>
      <c r="E392" s="102" t="s">
        <v>8</v>
      </c>
      <c r="F392" s="116">
        <v>1</v>
      </c>
      <c r="G392" s="116" t="s">
        <v>8</v>
      </c>
      <c r="H392" s="88">
        <v>4.5</v>
      </c>
      <c r="I392" s="116" t="s">
        <v>8</v>
      </c>
      <c r="J392" s="111">
        <v>0.75</v>
      </c>
      <c r="K392" s="116" t="s">
        <v>8</v>
      </c>
      <c r="L392" s="111">
        <v>0.75</v>
      </c>
      <c r="M392" s="3" t="s">
        <v>9</v>
      </c>
      <c r="N392" s="42">
        <f t="shared" ref="N392:N394" si="42">ROUND(D392*F392*H392*J392*L392,0)</f>
        <v>3</v>
      </c>
      <c r="O392" s="6"/>
      <c r="P392" s="101"/>
      <c r="S392" s="102"/>
    </row>
    <row r="393" spans="1:19" ht="15.95" hidden="1" customHeight="1">
      <c r="A393" s="1"/>
      <c r="B393" s="3" t="s">
        <v>134</v>
      </c>
      <c r="C393" s="102"/>
      <c r="D393" s="109">
        <v>1</v>
      </c>
      <c r="E393" s="52" t="s">
        <v>8</v>
      </c>
      <c r="F393" s="109">
        <v>1</v>
      </c>
      <c r="G393" s="116" t="s">
        <v>8</v>
      </c>
      <c r="H393" s="31">
        <v>20.625</v>
      </c>
      <c r="I393" s="116" t="s">
        <v>8</v>
      </c>
      <c r="J393" s="111">
        <v>1.125</v>
      </c>
      <c r="K393" s="116" t="s">
        <v>8</v>
      </c>
      <c r="L393" s="111">
        <v>0.75</v>
      </c>
      <c r="M393" s="20" t="s">
        <v>9</v>
      </c>
      <c r="N393" s="42">
        <f t="shared" ref="N393" si="43">ROUND(D393*F393*H393*J393*L393,0)</f>
        <v>17</v>
      </c>
      <c r="O393" s="6"/>
      <c r="P393" s="101"/>
      <c r="S393" s="102"/>
    </row>
    <row r="394" spans="1:19" ht="15.95" hidden="1" customHeight="1">
      <c r="A394" s="1"/>
      <c r="B394" s="3" t="s">
        <v>134</v>
      </c>
      <c r="C394" s="102"/>
      <c r="D394" s="109">
        <v>1</v>
      </c>
      <c r="E394" s="52" t="s">
        <v>8</v>
      </c>
      <c r="F394" s="109">
        <v>1</v>
      </c>
      <c r="G394" s="116" t="s">
        <v>8</v>
      </c>
      <c r="H394" s="31">
        <v>6</v>
      </c>
      <c r="I394" s="116" t="s">
        <v>8</v>
      </c>
      <c r="J394" s="111">
        <v>1.125</v>
      </c>
      <c r="K394" s="116" t="s">
        <v>8</v>
      </c>
      <c r="L394" s="111">
        <v>0.75</v>
      </c>
      <c r="M394" s="20" t="s">
        <v>9</v>
      </c>
      <c r="N394" s="42">
        <f t="shared" si="42"/>
        <v>5</v>
      </c>
      <c r="O394" s="6"/>
      <c r="P394" s="101"/>
      <c r="S394" s="102"/>
    </row>
    <row r="395" spans="1:19" ht="15.95" hidden="1" customHeight="1">
      <c r="A395" s="1"/>
      <c r="B395" s="116"/>
      <c r="C395" s="3"/>
      <c r="E395" s="124"/>
      <c r="G395" s="107"/>
      <c r="H395" s="69"/>
      <c r="I395" s="106"/>
      <c r="J395" s="117"/>
      <c r="K395" s="107"/>
      <c r="L395" s="15" t="s">
        <v>10</v>
      </c>
      <c r="M395" s="3" t="s">
        <v>9</v>
      </c>
      <c r="N395" s="5"/>
      <c r="O395" s="124"/>
      <c r="P395" s="81"/>
      <c r="Q395" s="50"/>
      <c r="S395" s="3"/>
    </row>
    <row r="396" spans="1:19" ht="15.95" hidden="1" customHeight="1">
      <c r="A396" s="1"/>
      <c r="B396" s="72" t="s">
        <v>24</v>
      </c>
      <c r="C396" s="102"/>
      <c r="E396" s="124"/>
      <c r="G396" s="107"/>
      <c r="H396" s="69"/>
      <c r="I396" s="106"/>
      <c r="J396" s="117"/>
      <c r="K396" s="106"/>
      <c r="L396" s="107"/>
      <c r="M396" s="107"/>
      <c r="N396" s="50"/>
      <c r="O396" s="46"/>
      <c r="P396" s="81"/>
      <c r="Q396" s="50"/>
      <c r="S396" s="102"/>
    </row>
    <row r="397" spans="1:19" ht="15.95" hidden="1" customHeight="1">
      <c r="A397" s="1"/>
      <c r="C397" s="72"/>
      <c r="D397" s="141">
        <f>N388</f>
        <v>0</v>
      </c>
      <c r="E397" s="141"/>
      <c r="F397" s="141"/>
      <c r="G397" s="107" t="s">
        <v>25</v>
      </c>
      <c r="H397" s="89">
        <f>N395</f>
        <v>0</v>
      </c>
      <c r="I397" s="15" t="s">
        <v>9</v>
      </c>
      <c r="J397" s="142">
        <f>D397-H397</f>
        <v>0</v>
      </c>
      <c r="K397" s="142"/>
      <c r="L397" s="43"/>
      <c r="M397" s="107"/>
      <c r="N397" s="47"/>
      <c r="O397" s="124"/>
      <c r="P397" s="81"/>
      <c r="Q397" s="50"/>
      <c r="S397" s="72"/>
    </row>
    <row r="398" spans="1:19" ht="21.75" customHeight="1">
      <c r="A398" s="1"/>
      <c r="B398" s="67"/>
      <c r="C398" s="134">
        <v>2123</v>
      </c>
      <c r="D398" s="140"/>
      <c r="E398" s="134"/>
      <c r="F398" s="7" t="s">
        <v>11</v>
      </c>
      <c r="G398" s="8" t="s">
        <v>12</v>
      </c>
      <c r="H398" s="71">
        <v>1285.6300000000001</v>
      </c>
      <c r="I398" s="106"/>
      <c r="J398" s="106"/>
      <c r="K398" s="106"/>
      <c r="L398" s="136" t="s">
        <v>13</v>
      </c>
      <c r="M398" s="136"/>
      <c r="O398" s="9" t="s">
        <v>14</v>
      </c>
      <c r="P398" s="124">
        <f>ROUND(C398*H398/100,0)</f>
        <v>27294</v>
      </c>
      <c r="S398" s="121"/>
    </row>
    <row r="399" spans="1:19" s="20" customFormat="1" ht="15.95" customHeight="1">
      <c r="A399" s="18">
        <v>45</v>
      </c>
      <c r="B399" s="145" t="s">
        <v>92</v>
      </c>
      <c r="C399" s="145"/>
      <c r="D399" s="145"/>
      <c r="E399" s="145"/>
      <c r="F399" s="145"/>
      <c r="G399" s="145"/>
      <c r="H399" s="145"/>
      <c r="I399" s="145"/>
      <c r="J399" s="145"/>
      <c r="K399" s="145"/>
      <c r="L399" s="145"/>
      <c r="M399" s="145"/>
      <c r="N399" s="145"/>
      <c r="O399" s="145"/>
      <c r="P399" s="105"/>
    </row>
    <row r="400" spans="1:19" s="20" customFormat="1" ht="15.95" hidden="1" customHeight="1">
      <c r="A400" s="18"/>
      <c r="B400" s="127" t="s">
        <v>103</v>
      </c>
      <c r="C400" s="120"/>
      <c r="F400" s="109">
        <v>1</v>
      </c>
      <c r="G400" s="52" t="s">
        <v>8</v>
      </c>
      <c r="H400" s="109">
        <v>655</v>
      </c>
      <c r="I400" s="109" t="s">
        <v>8</v>
      </c>
      <c r="J400" s="82">
        <v>9.6000000000000002E-2</v>
      </c>
      <c r="K400" s="109"/>
      <c r="L400" s="110"/>
      <c r="N400" s="34">
        <f t="shared" ref="N400:N408" si="44">ROUND(H400*J400,0)</f>
        <v>63</v>
      </c>
      <c r="O400" s="19"/>
      <c r="P400" s="105"/>
      <c r="S400" s="120"/>
    </row>
    <row r="401" spans="1:19" s="20" customFormat="1" ht="15.95" hidden="1" customHeight="1">
      <c r="A401" s="18"/>
      <c r="B401" s="127" t="s">
        <v>104</v>
      </c>
      <c r="C401" s="120"/>
      <c r="F401" s="109">
        <v>1</v>
      </c>
      <c r="G401" s="52" t="s">
        <v>8</v>
      </c>
      <c r="H401" s="109">
        <v>429</v>
      </c>
      <c r="I401" s="109" t="s">
        <v>8</v>
      </c>
      <c r="J401" s="82">
        <v>7.8E-2</v>
      </c>
      <c r="K401" s="109"/>
      <c r="L401" s="110"/>
      <c r="N401" s="34">
        <f t="shared" si="44"/>
        <v>33</v>
      </c>
      <c r="O401" s="19"/>
      <c r="P401" s="105"/>
      <c r="S401" s="120"/>
    </row>
    <row r="402" spans="1:19" s="20" customFormat="1" ht="15.95" hidden="1" customHeight="1">
      <c r="A402" s="18"/>
      <c r="B402" s="127" t="s">
        <v>123</v>
      </c>
      <c r="C402" s="120"/>
      <c r="F402" s="109">
        <v>1</v>
      </c>
      <c r="G402" s="52" t="s">
        <v>8</v>
      </c>
      <c r="H402" s="109">
        <f>N61</f>
        <v>1129</v>
      </c>
      <c r="I402" s="109" t="s">
        <v>8</v>
      </c>
      <c r="J402" s="82">
        <v>0.17599999999999999</v>
      </c>
      <c r="K402" s="109"/>
      <c r="L402" s="110"/>
      <c r="N402" s="34">
        <f t="shared" si="44"/>
        <v>199</v>
      </c>
      <c r="O402" s="19"/>
      <c r="P402" s="105"/>
      <c r="S402" s="120"/>
    </row>
    <row r="403" spans="1:19" s="20" customFormat="1" ht="15.95" hidden="1" customHeight="1">
      <c r="A403" s="18"/>
      <c r="B403" s="127" t="s">
        <v>105</v>
      </c>
      <c r="C403" s="120"/>
      <c r="F403" s="109">
        <v>1</v>
      </c>
      <c r="G403" s="52" t="s">
        <v>8</v>
      </c>
      <c r="H403" s="109">
        <f>N277</f>
        <v>226</v>
      </c>
      <c r="I403" s="109" t="s">
        <v>8</v>
      </c>
      <c r="J403" s="82">
        <v>0.17599999999999999</v>
      </c>
      <c r="K403" s="109"/>
      <c r="L403" s="110"/>
      <c r="N403" s="34">
        <f t="shared" si="44"/>
        <v>40</v>
      </c>
      <c r="O403" s="19"/>
      <c r="P403" s="105"/>
      <c r="S403" s="120"/>
    </row>
    <row r="404" spans="1:19" s="20" customFormat="1" ht="15.95" hidden="1" customHeight="1">
      <c r="A404" s="18"/>
      <c r="B404" s="127" t="s">
        <v>106</v>
      </c>
      <c r="C404" s="120"/>
      <c r="F404" s="109">
        <v>1</v>
      </c>
      <c r="G404" s="52" t="s">
        <v>8</v>
      </c>
      <c r="H404" s="109">
        <v>0</v>
      </c>
      <c r="I404" s="109" t="s">
        <v>8</v>
      </c>
      <c r="J404" s="82">
        <v>0.13</v>
      </c>
      <c r="K404" s="109"/>
      <c r="L404" s="110"/>
      <c r="N404" s="34">
        <f t="shared" si="44"/>
        <v>0</v>
      </c>
      <c r="O404" s="19"/>
      <c r="P404" s="105"/>
      <c r="S404" s="120"/>
    </row>
    <row r="405" spans="1:19" s="20" customFormat="1" ht="15.95" hidden="1" customHeight="1">
      <c r="A405" s="18"/>
      <c r="B405" s="127" t="s">
        <v>107</v>
      </c>
      <c r="C405" s="120"/>
      <c r="F405" s="109">
        <v>1</v>
      </c>
      <c r="G405" s="52" t="s">
        <v>8</v>
      </c>
      <c r="H405" s="109">
        <f>C49</f>
        <v>809</v>
      </c>
      <c r="I405" s="109" t="s">
        <v>8</v>
      </c>
      <c r="J405" s="82">
        <v>3.44E-2</v>
      </c>
      <c r="K405" s="109"/>
      <c r="L405" s="110"/>
      <c r="N405" s="34">
        <f t="shared" si="44"/>
        <v>28</v>
      </c>
      <c r="O405" s="19"/>
      <c r="P405" s="105"/>
      <c r="S405" s="120"/>
    </row>
    <row r="406" spans="1:19" s="20" customFormat="1" ht="15.95" hidden="1" customHeight="1">
      <c r="A406" s="18"/>
      <c r="B406" s="127" t="s">
        <v>108</v>
      </c>
      <c r="C406" s="120"/>
      <c r="F406" s="109">
        <v>1</v>
      </c>
      <c r="G406" s="52" t="s">
        <v>8</v>
      </c>
      <c r="H406" s="109">
        <v>0</v>
      </c>
      <c r="I406" s="109" t="s">
        <v>8</v>
      </c>
      <c r="J406" s="82">
        <v>4.3999999999999997E-2</v>
      </c>
      <c r="K406" s="109"/>
      <c r="L406" s="110"/>
      <c r="N406" s="34">
        <f t="shared" si="44"/>
        <v>0</v>
      </c>
      <c r="O406" s="19"/>
      <c r="P406" s="105"/>
      <c r="S406" s="120"/>
    </row>
    <row r="407" spans="1:19" s="20" customFormat="1" ht="15.95" hidden="1" customHeight="1">
      <c r="A407" s="18"/>
      <c r="B407" s="127" t="s">
        <v>109</v>
      </c>
      <c r="C407" s="120"/>
      <c r="F407" s="109">
        <v>1</v>
      </c>
      <c r="G407" s="52" t="s">
        <v>8</v>
      </c>
      <c r="H407" s="109">
        <v>0</v>
      </c>
      <c r="I407" s="109" t="s">
        <v>8</v>
      </c>
      <c r="J407" s="82">
        <v>0.03</v>
      </c>
      <c r="K407" s="109"/>
      <c r="L407" s="110"/>
      <c r="N407" s="34">
        <f t="shared" si="44"/>
        <v>0</v>
      </c>
      <c r="O407" s="19"/>
      <c r="P407" s="105"/>
      <c r="S407" s="120"/>
    </row>
    <row r="408" spans="1:19" s="20" customFormat="1" ht="15.95" hidden="1" customHeight="1">
      <c r="A408" s="18"/>
      <c r="B408" s="127" t="s">
        <v>110</v>
      </c>
      <c r="C408" s="120"/>
      <c r="F408" s="109">
        <v>1</v>
      </c>
      <c r="G408" s="52" t="s">
        <v>8</v>
      </c>
      <c r="H408" s="109">
        <v>0</v>
      </c>
      <c r="I408" s="109" t="s">
        <v>8</v>
      </c>
      <c r="J408" s="82">
        <v>2.1999999999999999E-2</v>
      </c>
      <c r="K408" s="109"/>
      <c r="L408" s="110"/>
      <c r="N408" s="34">
        <f t="shared" si="44"/>
        <v>0</v>
      </c>
      <c r="O408" s="19"/>
      <c r="P408" s="105"/>
      <c r="S408" s="120"/>
    </row>
    <row r="409" spans="1:19" s="20" customFormat="1" ht="15.95" hidden="1" customHeight="1">
      <c r="A409" s="18"/>
      <c r="C409" s="52"/>
      <c r="D409" s="59"/>
      <c r="E409" s="52"/>
      <c r="F409" s="109"/>
      <c r="G409" s="109"/>
      <c r="H409" s="31"/>
      <c r="I409" s="109"/>
      <c r="J409" s="110"/>
      <c r="K409" s="109"/>
      <c r="L409" s="28" t="s">
        <v>10</v>
      </c>
      <c r="M409" s="36"/>
      <c r="N409" s="21">
        <f>SUM(N400:N408)</f>
        <v>363</v>
      </c>
      <c r="O409" s="22"/>
      <c r="P409" s="44"/>
      <c r="S409" s="52"/>
    </row>
    <row r="410" spans="1:19" s="20" customFormat="1" ht="15.95" customHeight="1">
      <c r="A410" s="18"/>
      <c r="C410" s="146">
        <v>329</v>
      </c>
      <c r="D410" s="147"/>
      <c r="E410" s="146"/>
      <c r="F410" s="23" t="s">
        <v>91</v>
      </c>
      <c r="G410" s="24" t="s">
        <v>12</v>
      </c>
      <c r="H410" s="148">
        <v>40</v>
      </c>
      <c r="I410" s="148"/>
      <c r="J410" s="148"/>
      <c r="K410" s="115"/>
      <c r="L410" s="149" t="s">
        <v>93</v>
      </c>
      <c r="M410" s="149"/>
      <c r="N410" s="90"/>
      <c r="O410" s="25" t="s">
        <v>14</v>
      </c>
      <c r="P410" s="114">
        <f>ROUND(C410*H410,0)</f>
        <v>13160</v>
      </c>
      <c r="S410" s="103"/>
    </row>
    <row r="411" spans="1:19" ht="15.95" customHeight="1">
      <c r="P411" s="124"/>
    </row>
    <row r="412" spans="1:19" ht="15.95" customHeight="1">
      <c r="P412" s="124"/>
    </row>
    <row r="413" spans="1:19" ht="15.95" customHeight="1">
      <c r="N413" s="119" t="s">
        <v>257</v>
      </c>
      <c r="P413" s="124">
        <f>SUM(P5:P410)</f>
        <v>2696557.1246535708</v>
      </c>
    </row>
    <row r="414" spans="1:19" ht="15.95" customHeight="1">
      <c r="N414" s="119" t="s">
        <v>118</v>
      </c>
      <c r="P414" s="124">
        <f>P292+P307</f>
        <v>82813.03</v>
      </c>
    </row>
    <row r="415" spans="1:19" ht="15.95" customHeight="1">
      <c r="N415" s="119" t="s">
        <v>119</v>
      </c>
      <c r="P415" s="124">
        <f>P410</f>
        <v>13160</v>
      </c>
    </row>
    <row r="416" spans="1:19" ht="15.95" customHeight="1">
      <c r="N416" s="119" t="s">
        <v>120</v>
      </c>
      <c r="P416" s="124">
        <v>2600583</v>
      </c>
    </row>
    <row r="417" spans="1:19" s="130" customFormat="1" ht="15.95" customHeight="1">
      <c r="A417" s="128" t="s">
        <v>258</v>
      </c>
      <c r="B417" s="129"/>
      <c r="L417" s="130" t="s">
        <v>259</v>
      </c>
    </row>
    <row r="418" spans="1:19" s="130" customFormat="1" ht="15.95" customHeight="1">
      <c r="A418" s="129"/>
      <c r="B418" s="129"/>
      <c r="L418" s="130" t="s">
        <v>260</v>
      </c>
    </row>
    <row r="419" spans="1:19" s="130" customFormat="1" ht="15.95" customHeight="1">
      <c r="A419" s="129"/>
      <c r="B419" s="129"/>
    </row>
    <row r="420" spans="1:19" s="130" customFormat="1" ht="15.95" customHeight="1">
      <c r="A420" s="185"/>
      <c r="B420" s="186" t="s">
        <v>261</v>
      </c>
      <c r="C420" s="185"/>
      <c r="D420" s="185"/>
      <c r="E420" s="185"/>
      <c r="F420" s="185"/>
      <c r="G420" s="185"/>
      <c r="H420" s="185"/>
      <c r="I420" s="185"/>
      <c r="J420" s="185"/>
      <c r="K420" s="185"/>
      <c r="L420" s="185"/>
      <c r="M420" s="185"/>
      <c r="N420" s="185"/>
      <c r="O420" s="185"/>
    </row>
    <row r="421" spans="1:19" s="130" customFormat="1" ht="15.95" customHeight="1">
      <c r="A421" s="185"/>
      <c r="B421" s="186" t="s">
        <v>262</v>
      </c>
      <c r="C421" s="185"/>
      <c r="D421" s="185"/>
      <c r="E421" s="185"/>
      <c r="F421" s="185"/>
      <c r="G421" s="185"/>
      <c r="H421" s="185"/>
      <c r="I421" s="185"/>
      <c r="J421" s="185"/>
      <c r="K421" s="185"/>
      <c r="L421" s="185"/>
      <c r="M421" s="185"/>
      <c r="N421" s="185"/>
      <c r="O421" s="185"/>
    </row>
    <row r="422" spans="1:19" s="130" customFormat="1" ht="15.95" customHeight="1">
      <c r="A422" s="185"/>
      <c r="B422" s="186" t="s">
        <v>263</v>
      </c>
      <c r="C422" s="185"/>
      <c r="D422" s="185"/>
      <c r="E422" s="185"/>
      <c r="F422" s="185"/>
      <c r="G422" s="185"/>
      <c r="H422" s="185"/>
      <c r="I422" s="185"/>
      <c r="J422" s="185"/>
      <c r="K422" s="185"/>
      <c r="L422" s="185"/>
      <c r="M422" s="185"/>
      <c r="N422" s="185"/>
      <c r="O422" s="185"/>
    </row>
    <row r="423" spans="1:19" s="130" customFormat="1" ht="15.95" customHeight="1">
      <c r="A423" s="187"/>
      <c r="B423" s="187"/>
      <c r="D423" s="187"/>
      <c r="E423" s="187"/>
      <c r="F423" s="187"/>
      <c r="G423" s="187"/>
      <c r="H423" s="187"/>
      <c r="I423" s="187"/>
      <c r="J423" s="187"/>
      <c r="K423" s="188" t="s">
        <v>264</v>
      </c>
      <c r="L423" s="189"/>
      <c r="M423" s="189"/>
      <c r="N423" s="189"/>
      <c r="O423" s="187"/>
    </row>
    <row r="424" spans="1:19" s="131" customFormat="1" ht="15.95" customHeight="1">
      <c r="A424" s="190" t="s">
        <v>265</v>
      </c>
      <c r="B424" s="190"/>
      <c r="C424" s="190"/>
      <c r="D424" s="190"/>
      <c r="E424" s="190"/>
      <c r="F424" s="190"/>
      <c r="G424" s="190"/>
      <c r="H424" s="190"/>
      <c r="I424" s="190"/>
      <c r="J424" s="190"/>
      <c r="K424" s="190"/>
      <c r="L424" s="190"/>
      <c r="M424" s="190"/>
      <c r="N424" s="190"/>
      <c r="O424" s="190"/>
      <c r="P424" s="190"/>
    </row>
    <row r="425" spans="1:19" s="131" customFormat="1" ht="15.95" customHeight="1">
      <c r="A425" s="191"/>
      <c r="B425" s="191"/>
      <c r="C425" s="191"/>
      <c r="D425" s="191"/>
      <c r="E425" s="191"/>
      <c r="F425" s="191"/>
      <c r="G425" s="191"/>
      <c r="H425" s="191"/>
      <c r="I425" s="191"/>
      <c r="J425" s="191"/>
      <c r="K425" s="191"/>
      <c r="L425" s="191"/>
      <c r="M425" s="191"/>
      <c r="N425" s="191"/>
      <c r="O425" s="191"/>
    </row>
    <row r="426" spans="1:19" s="131" customFormat="1" ht="15.95" customHeight="1">
      <c r="B426" s="132"/>
      <c r="C426" s="132"/>
      <c r="D426" s="132"/>
      <c r="E426" s="132"/>
      <c r="F426" s="132"/>
    </row>
    <row r="427" spans="1:19" s="130" customFormat="1" ht="15.95" customHeight="1">
      <c r="A427" s="129"/>
      <c r="B427" s="129" t="s">
        <v>266</v>
      </c>
      <c r="C427" s="133"/>
      <c r="N427" s="133" t="s">
        <v>267</v>
      </c>
    </row>
    <row r="428" spans="1:19" s="130" customFormat="1" ht="15.95" customHeight="1">
      <c r="A428" s="129"/>
      <c r="B428" s="129"/>
      <c r="C428" s="133"/>
      <c r="N428" s="133" t="s">
        <v>268</v>
      </c>
    </row>
    <row r="429" spans="1:19" s="130" customFormat="1" ht="15.95" customHeight="1">
      <c r="A429" s="129"/>
      <c r="B429" s="129"/>
      <c r="C429" s="133"/>
      <c r="N429" s="133" t="s">
        <v>269</v>
      </c>
    </row>
    <row r="430" spans="1:19" ht="15.95" customHeight="1">
      <c r="S430" s="3"/>
    </row>
  </sheetData>
  <mergeCells count="193">
    <mergeCell ref="D192:F192"/>
    <mergeCell ref="J192:K192"/>
    <mergeCell ref="D217:E217"/>
    <mergeCell ref="B246:N246"/>
    <mergeCell ref="B6:N6"/>
    <mergeCell ref="C18:E18"/>
    <mergeCell ref="L18:M18"/>
    <mergeCell ref="C100:E100"/>
    <mergeCell ref="H100:K100"/>
    <mergeCell ref="L100:M100"/>
    <mergeCell ref="B108:N108"/>
    <mergeCell ref="D142:F142"/>
    <mergeCell ref="J142:K142"/>
    <mergeCell ref="H107:K107"/>
    <mergeCell ref="L107:M107"/>
    <mergeCell ref="E113:F113"/>
    <mergeCell ref="H114:K114"/>
    <mergeCell ref="L114:M114"/>
    <mergeCell ref="E104:F104"/>
    <mergeCell ref="E105:F105"/>
    <mergeCell ref="H105:I105"/>
    <mergeCell ref="E106:F106"/>
    <mergeCell ref="C39:E39"/>
    <mergeCell ref="L39:M39"/>
    <mergeCell ref="L271:M271"/>
    <mergeCell ref="B298:N298"/>
    <mergeCell ref="B214:N214"/>
    <mergeCell ref="B250:N250"/>
    <mergeCell ref="H321:K321"/>
    <mergeCell ref="C143:D143"/>
    <mergeCell ref="B109:C109"/>
    <mergeCell ref="E109:F109"/>
    <mergeCell ref="E110:F110"/>
    <mergeCell ref="E111:F111"/>
    <mergeCell ref="H111:I111"/>
    <mergeCell ref="E112:F112"/>
    <mergeCell ref="C118:E118"/>
    <mergeCell ref="L118:M118"/>
    <mergeCell ref="B115:N115"/>
    <mergeCell ref="B182:N182"/>
    <mergeCell ref="C193:E193"/>
    <mergeCell ref="H193:K193"/>
    <mergeCell ref="L193:M193"/>
    <mergeCell ref="D212:F212"/>
    <mergeCell ref="J212:K212"/>
    <mergeCell ref="H213:I213"/>
    <mergeCell ref="B308:N308"/>
    <mergeCell ref="D317:E317"/>
    <mergeCell ref="C166:E166"/>
    <mergeCell ref="L166:M166"/>
    <mergeCell ref="D266:E266"/>
    <mergeCell ref="L143:M143"/>
    <mergeCell ref="L158:M158"/>
    <mergeCell ref="D157:F157"/>
    <mergeCell ref="J157:K157"/>
    <mergeCell ref="H217:K217"/>
    <mergeCell ref="D261:E261"/>
    <mergeCell ref="H261:K261"/>
    <mergeCell ref="B167:N167"/>
    <mergeCell ref="D180:F180"/>
    <mergeCell ref="J180:K180"/>
    <mergeCell ref="C181:E181"/>
    <mergeCell ref="B240:N240"/>
    <mergeCell ref="C245:E245"/>
    <mergeCell ref="H245:K245"/>
    <mergeCell ref="B144:N144"/>
    <mergeCell ref="H147:K147"/>
    <mergeCell ref="L147:M147"/>
    <mergeCell ref="C158:D158"/>
    <mergeCell ref="H181:K181"/>
    <mergeCell ref="L181:M181"/>
    <mergeCell ref="L245:M245"/>
    <mergeCell ref="B194:N194"/>
    <mergeCell ref="H302:J302"/>
    <mergeCell ref="B338:O338"/>
    <mergeCell ref="B293:N293"/>
    <mergeCell ref="B364:O364"/>
    <mergeCell ref="D367:E367"/>
    <mergeCell ref="H367:J367"/>
    <mergeCell ref="L367:M367"/>
    <mergeCell ref="B372:O372"/>
    <mergeCell ref="L302:M302"/>
    <mergeCell ref="B303:O303"/>
    <mergeCell ref="C307:E307"/>
    <mergeCell ref="H307:J307"/>
    <mergeCell ref="D371:E371"/>
    <mergeCell ref="H371:J371"/>
    <mergeCell ref="L371:M371"/>
    <mergeCell ref="B289:N289"/>
    <mergeCell ref="C351:E351"/>
    <mergeCell ref="H351:J351"/>
    <mergeCell ref="L351:M351"/>
    <mergeCell ref="B356:O356"/>
    <mergeCell ref="D359:E359"/>
    <mergeCell ref="B334:N334"/>
    <mergeCell ref="C337:E337"/>
    <mergeCell ref="B119:O119"/>
    <mergeCell ref="C131:E131"/>
    <mergeCell ref="L131:M131"/>
    <mergeCell ref="B40:N40"/>
    <mergeCell ref="C49:E49"/>
    <mergeCell ref="H49:I49"/>
    <mergeCell ref="B159:O159"/>
    <mergeCell ref="B148:N148"/>
    <mergeCell ref="B132:N132"/>
    <mergeCell ref="B50:N50"/>
    <mergeCell ref="B101:N101"/>
    <mergeCell ref="D99:F99"/>
    <mergeCell ref="J99:K99"/>
    <mergeCell ref="B103:C103"/>
    <mergeCell ref="E103:F103"/>
    <mergeCell ref="A1:P1"/>
    <mergeCell ref="A3:B3"/>
    <mergeCell ref="C3:P3"/>
    <mergeCell ref="C4:G4"/>
    <mergeCell ref="H4:J4"/>
    <mergeCell ref="K4:M4"/>
    <mergeCell ref="N4:P4"/>
    <mergeCell ref="B19:O19"/>
    <mergeCell ref="C31:E31"/>
    <mergeCell ref="L31:M31"/>
    <mergeCell ref="A424:P424"/>
    <mergeCell ref="D345:E345"/>
    <mergeCell ref="B346:O346"/>
    <mergeCell ref="B218:O218"/>
    <mergeCell ref="D223:E223"/>
    <mergeCell ref="H223:J223"/>
    <mergeCell ref="L223:M223"/>
    <mergeCell ref="D227:E227"/>
    <mergeCell ref="H227:J227"/>
    <mergeCell ref="L227:M227"/>
    <mergeCell ref="B236:N236"/>
    <mergeCell ref="D341:E341"/>
    <mergeCell ref="H341:K341"/>
    <mergeCell ref="B342:O342"/>
    <mergeCell ref="B352:O352"/>
    <mergeCell ref="C355:E355"/>
    <mergeCell ref="H355:J355"/>
    <mergeCell ref="L355:M355"/>
    <mergeCell ref="B228:N228"/>
    <mergeCell ref="B368:N368"/>
    <mergeCell ref="B272:O272"/>
    <mergeCell ref="C231:E231"/>
    <mergeCell ref="H231:K231"/>
    <mergeCell ref="L375:M375"/>
    <mergeCell ref="L231:M231"/>
    <mergeCell ref="B232:N232"/>
    <mergeCell ref="C235:E235"/>
    <mergeCell ref="H235:K235"/>
    <mergeCell ref="L235:M235"/>
    <mergeCell ref="D260:F260"/>
    <mergeCell ref="J260:K260"/>
    <mergeCell ref="B399:O399"/>
    <mergeCell ref="C410:E410"/>
    <mergeCell ref="H410:J410"/>
    <mergeCell ref="L410:M410"/>
    <mergeCell ref="B360:O360"/>
    <mergeCell ref="C363:E363"/>
    <mergeCell ref="H363:J363"/>
    <mergeCell ref="L363:M363"/>
    <mergeCell ref="C278:E278"/>
    <mergeCell ref="L278:M278"/>
    <mergeCell ref="B279:O279"/>
    <mergeCell ref="B284:N284"/>
    <mergeCell ref="D316:F316"/>
    <mergeCell ref="J316:K316"/>
    <mergeCell ref="B361:C361"/>
    <mergeCell ref="B322:N322"/>
    <mergeCell ref="D375:E375"/>
    <mergeCell ref="C239:E239"/>
    <mergeCell ref="H239:K239"/>
    <mergeCell ref="L239:M239"/>
    <mergeCell ref="B262:N262"/>
    <mergeCell ref="B267:N267"/>
    <mergeCell ref="B328:N328"/>
    <mergeCell ref="B378:O378"/>
    <mergeCell ref="C398:E398"/>
    <mergeCell ref="L398:M398"/>
    <mergeCell ref="D397:F397"/>
    <mergeCell ref="J397:K397"/>
    <mergeCell ref="H375:J375"/>
    <mergeCell ref="B376:O376"/>
    <mergeCell ref="H337:K337"/>
    <mergeCell ref="L337:M337"/>
    <mergeCell ref="D321:E321"/>
    <mergeCell ref="C377:E377"/>
    <mergeCell ref="L377:M377"/>
    <mergeCell ref="H317:K317"/>
    <mergeCell ref="L307:M307"/>
    <mergeCell ref="H266:J266"/>
    <mergeCell ref="L266:M266"/>
    <mergeCell ref="D271:E271"/>
    <mergeCell ref="H271:J271"/>
  </mergeCells>
  <pageMargins left="0.5" right="0.25" top="0.5" bottom="0.5" header="0.3" footer="0.3"/>
  <pageSetup paperSize="9" scale="95" orientation="portrait" r:id="rId1"/>
  <headerFooter>
    <oddHeader>&amp;R&amp;"Arial,Italic"&amp;8Page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Estimate</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2017-03-12T07:39:53Z</cp:lastPrinted>
  <dcterms:created xsi:type="dcterms:W3CDTF">2017-02-10T14:37:45Z</dcterms:created>
  <dcterms:modified xsi:type="dcterms:W3CDTF">2017-03-12T07:40:50Z</dcterms:modified>
</cp:coreProperties>
</file>