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activeTab="1"/>
  </bookViews>
  <sheets>
    <sheet name="Estimate" sheetId="4" r:id="rId1"/>
    <sheet name="111117 (2)" sheetId="6" r:id="rId2"/>
  </sheets>
  <externalReferences>
    <externalReference r:id="rId3"/>
  </externalReference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'111117 (2)'!$A$1:$H$127</definedName>
    <definedName name="_xlnm.Print_Titles" localSheetId="0">Estimate!$4:$4</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workbook>
</file>

<file path=xl/calcChain.xml><?xml version="1.0" encoding="utf-8"?>
<calcChain xmlns="http://schemas.openxmlformats.org/spreadsheetml/2006/main">
  <c r="H111" i="6"/>
  <c r="H105"/>
  <c r="H104"/>
  <c r="H101"/>
  <c r="H99"/>
  <c r="H98"/>
  <c r="H97"/>
  <c r="H93"/>
  <c r="H89"/>
  <c r="H87"/>
  <c r="H85"/>
  <c r="H83"/>
  <c r="H79"/>
  <c r="H74"/>
  <c r="H71"/>
  <c r="H67"/>
  <c r="H64"/>
  <c r="H60"/>
  <c r="H59"/>
  <c r="H55"/>
  <c r="H54"/>
  <c r="H53"/>
  <c r="H50"/>
  <c r="H49"/>
  <c r="H48"/>
  <c r="H46"/>
  <c r="H44"/>
  <c r="H40"/>
  <c r="H36"/>
  <c r="H32"/>
  <c r="H29"/>
  <c r="H26"/>
  <c r="H23"/>
  <c r="H20"/>
  <c r="H17"/>
  <c r="H14"/>
  <c r="H11"/>
  <c r="H8"/>
  <c r="C327" i="4" l="1"/>
  <c r="N460"/>
  <c r="N459"/>
  <c r="N458"/>
  <c r="N455"/>
  <c r="N451"/>
  <c r="N450"/>
  <c r="N449"/>
  <c r="N448"/>
  <c r="N442"/>
  <c r="N441"/>
  <c r="N440"/>
  <c r="N439"/>
  <c r="N422"/>
  <c r="N419"/>
  <c r="N418"/>
  <c r="N417"/>
  <c r="N404"/>
  <c r="N405"/>
  <c r="N403"/>
  <c r="N399"/>
  <c r="N398"/>
  <c r="N400"/>
  <c r="N392"/>
  <c r="N391"/>
  <c r="N393"/>
  <c r="N390"/>
  <c r="N388"/>
  <c r="N373"/>
  <c r="N461" l="1"/>
  <c r="H463" s="1"/>
  <c r="N406"/>
  <c r="H408" s="1"/>
  <c r="N333" l="1"/>
  <c r="N334"/>
  <c r="N360"/>
  <c r="N355"/>
  <c r="N350"/>
  <c r="N367"/>
  <c r="N366"/>
  <c r="N365"/>
  <c r="N320"/>
  <c r="N319"/>
  <c r="N317"/>
  <c r="N318"/>
  <c r="N282"/>
  <c r="N292"/>
  <c r="N291"/>
  <c r="N265"/>
  <c r="N264"/>
  <c r="N263"/>
  <c r="N266"/>
  <c r="N262"/>
  <c r="N259"/>
  <c r="N258"/>
  <c r="N257"/>
  <c r="N256"/>
  <c r="N255"/>
  <c r="N254"/>
  <c r="N250"/>
  <c r="N249"/>
  <c r="N247"/>
  <c r="N227"/>
  <c r="N213"/>
  <c r="N202"/>
  <c r="N178"/>
  <c r="N177"/>
  <c r="N176"/>
  <c r="N175"/>
  <c r="N174"/>
  <c r="N173"/>
  <c r="N158"/>
  <c r="N144"/>
  <c r="N143"/>
  <c r="N142"/>
  <c r="N141"/>
  <c r="N140"/>
  <c r="N139"/>
  <c r="N138"/>
  <c r="N124"/>
  <c r="N123"/>
  <c r="N122"/>
  <c r="N121"/>
  <c r="N120"/>
  <c r="N119"/>
  <c r="N115"/>
  <c r="N114"/>
  <c r="N113"/>
  <c r="N112"/>
  <c r="N111"/>
  <c r="N110"/>
  <c r="N109"/>
  <c r="N90"/>
  <c r="N91"/>
  <c r="N92"/>
  <c r="N93"/>
  <c r="N94"/>
  <c r="N95"/>
  <c r="N89"/>
  <c r="N88"/>
  <c r="N87"/>
  <c r="N86"/>
  <c r="N73"/>
  <c r="N65"/>
  <c r="N64"/>
  <c r="N63"/>
  <c r="N62"/>
  <c r="N61"/>
  <c r="N66"/>
  <c r="N60"/>
  <c r="N59"/>
  <c r="N58"/>
  <c r="N57"/>
  <c r="N56"/>
  <c r="N55"/>
  <c r="N335" l="1"/>
  <c r="N293"/>
  <c r="N125"/>
  <c r="N179"/>
  <c r="N267"/>
  <c r="H269" s="1"/>
  <c r="N96"/>
  <c r="H127"/>
  <c r="N67"/>
  <c r="C68" l="1"/>
  <c r="P68" s="1"/>
  <c r="N50" l="1"/>
  <c r="N49"/>
  <c r="N48"/>
  <c r="N47"/>
  <c r="N46"/>
  <c r="N38"/>
  <c r="N39"/>
  <c r="N37"/>
  <c r="N36"/>
  <c r="N32"/>
  <c r="N28"/>
  <c r="N29" s="1"/>
  <c r="C30" s="1"/>
  <c r="P30" s="1"/>
  <c r="N40" l="1"/>
  <c r="D41" s="1"/>
  <c r="J41" l="1"/>
  <c r="C42" s="1"/>
  <c r="P42" l="1"/>
  <c r="N219"/>
  <c r="N33"/>
  <c r="C34" s="1"/>
  <c r="P34" s="1"/>
  <c r="N21"/>
  <c r="N22"/>
  <c r="N19"/>
  <c r="N18"/>
  <c r="N13"/>
  <c r="N12" l="1"/>
  <c r="N11"/>
  <c r="N14"/>
  <c r="N10"/>
  <c r="N9"/>
  <c r="N8"/>
  <c r="N424"/>
  <c r="N423"/>
  <c r="N416"/>
  <c r="N383"/>
  <c r="N384"/>
  <c r="N374"/>
  <c r="N281"/>
  <c r="N280"/>
  <c r="N253"/>
  <c r="N252"/>
  <c r="N251"/>
  <c r="N246"/>
  <c r="N157"/>
  <c r="N154"/>
  <c r="N108"/>
  <c r="N107"/>
  <c r="N116"/>
  <c r="N103"/>
  <c r="N102"/>
  <c r="N101"/>
  <c r="N100"/>
  <c r="N99"/>
  <c r="N81"/>
  <c r="N45"/>
  <c r="N420" l="1"/>
  <c r="D427" s="1"/>
  <c r="N425"/>
  <c r="H427" s="1"/>
  <c r="N385"/>
  <c r="N117"/>
  <c r="D127" s="1"/>
  <c r="J127" s="1"/>
  <c r="C128" s="1"/>
  <c r="N389"/>
  <c r="N394" s="1"/>
  <c r="N372"/>
  <c r="N368"/>
  <c r="N369" s="1"/>
  <c r="N349"/>
  <c r="N324"/>
  <c r="N316"/>
  <c r="N321" s="1"/>
  <c r="N196"/>
  <c r="N44"/>
  <c r="N75"/>
  <c r="N74"/>
  <c r="N72"/>
  <c r="N71"/>
  <c r="N70"/>
  <c r="N76" l="1"/>
  <c r="C77" s="1"/>
  <c r="P77" s="1"/>
  <c r="J427"/>
  <c r="C428" s="1"/>
  <c r="N375"/>
  <c r="N397" l="1"/>
  <c r="N443"/>
  <c r="N444" s="1"/>
  <c r="N356"/>
  <c r="N357" s="1"/>
  <c r="N325"/>
  <c r="N304"/>
  <c r="N300"/>
  <c r="N301" s="1"/>
  <c r="P302" s="1"/>
  <c r="N203"/>
  <c r="N204"/>
  <c r="N201"/>
  <c r="N197"/>
  <c r="N183"/>
  <c r="N241"/>
  <c r="N242" s="1"/>
  <c r="C243" s="1"/>
  <c r="P243" s="1"/>
  <c r="N235"/>
  <c r="N236" s="1"/>
  <c r="P237" s="1"/>
  <c r="N231"/>
  <c r="N232" s="1"/>
  <c r="P233" s="1"/>
  <c r="N223"/>
  <c r="N224" s="1"/>
  <c r="C225" s="1"/>
  <c r="P225" s="1"/>
  <c r="N214"/>
  <c r="N208"/>
  <c r="N209"/>
  <c r="N276"/>
  <c r="N277" s="1"/>
  <c r="C278" s="1"/>
  <c r="P278" s="1"/>
  <c r="N283"/>
  <c r="N248"/>
  <c r="N245"/>
  <c r="N150"/>
  <c r="N149"/>
  <c r="N145"/>
  <c r="N137"/>
  <c r="N169"/>
  <c r="N159"/>
  <c r="N160" s="1"/>
  <c r="N155"/>
  <c r="D162" s="1"/>
  <c r="N82"/>
  <c r="N80"/>
  <c r="N79"/>
  <c r="N51"/>
  <c r="N52" s="1"/>
  <c r="N20"/>
  <c r="N23" s="1"/>
  <c r="N15"/>
  <c r="N7"/>
  <c r="N168"/>
  <c r="N167"/>
  <c r="N166"/>
  <c r="N165"/>
  <c r="N189"/>
  <c r="N188"/>
  <c r="N184"/>
  <c r="N484"/>
  <c r="C486" s="1"/>
  <c r="P486" s="1"/>
  <c r="N361"/>
  <c r="N362" s="1"/>
  <c r="N629"/>
  <c r="N628"/>
  <c r="N624"/>
  <c r="N623"/>
  <c r="N622"/>
  <c r="N621"/>
  <c r="N620"/>
  <c r="N619"/>
  <c r="N474"/>
  <c r="N473"/>
  <c r="N472"/>
  <c r="N470"/>
  <c r="N469"/>
  <c r="N466"/>
  <c r="N615"/>
  <c r="N614"/>
  <c r="N478"/>
  <c r="N610"/>
  <c r="N611" s="1"/>
  <c r="C612" s="1"/>
  <c r="P612" s="1"/>
  <c r="N605"/>
  <c r="N606" s="1"/>
  <c r="C607" s="1"/>
  <c r="P607" s="1"/>
  <c r="N600"/>
  <c r="N599"/>
  <c r="N598"/>
  <c r="N597"/>
  <c r="N592"/>
  <c r="N591"/>
  <c r="N312"/>
  <c r="N313" s="1"/>
  <c r="P314" s="1"/>
  <c r="N308"/>
  <c r="N309" s="1"/>
  <c r="C310" s="1"/>
  <c r="P310" s="1"/>
  <c r="N456"/>
  <c r="N577"/>
  <c r="N578" s="1"/>
  <c r="C579" s="1"/>
  <c r="P579" s="1"/>
  <c r="N351"/>
  <c r="N571"/>
  <c r="N570"/>
  <c r="N569"/>
  <c r="N568"/>
  <c r="N565"/>
  <c r="N566" s="1"/>
  <c r="D574" s="1"/>
  <c r="N555"/>
  <c r="N554"/>
  <c r="N553"/>
  <c r="N552"/>
  <c r="N546"/>
  <c r="N545"/>
  <c r="N544"/>
  <c r="N541"/>
  <c r="N540"/>
  <c r="N539"/>
  <c r="N538"/>
  <c r="N537"/>
  <c r="N536"/>
  <c r="N329"/>
  <c r="N330" s="1"/>
  <c r="C331" s="1"/>
  <c r="P331" s="1"/>
  <c r="C294"/>
  <c r="P294" s="1"/>
  <c r="N287"/>
  <c r="N288" s="1"/>
  <c r="C289" s="1"/>
  <c r="P289" s="1"/>
  <c r="N296"/>
  <c r="N297" s="1"/>
  <c r="C298" s="1"/>
  <c r="P298" s="1"/>
  <c r="N340"/>
  <c r="N339"/>
  <c r="N447"/>
  <c r="N452" s="1"/>
  <c r="N435"/>
  <c r="N434"/>
  <c r="N528"/>
  <c r="N529" s="1"/>
  <c r="H531" s="1"/>
  <c r="N525"/>
  <c r="N524"/>
  <c r="N523"/>
  <c r="N522"/>
  <c r="N521"/>
  <c r="N520"/>
  <c r="N519"/>
  <c r="N518"/>
  <c r="N517"/>
  <c r="N516"/>
  <c r="N515"/>
  <c r="N509"/>
  <c r="N508"/>
  <c r="N506"/>
  <c r="N505"/>
  <c r="N504"/>
  <c r="N503"/>
  <c r="N502"/>
  <c r="N499"/>
  <c r="N498"/>
  <c r="N497"/>
  <c r="N496"/>
  <c r="N495"/>
  <c r="N494"/>
  <c r="N493"/>
  <c r="N492"/>
  <c r="N491"/>
  <c r="N490"/>
  <c r="N489"/>
  <c r="D463" l="1"/>
  <c r="J463" s="1"/>
  <c r="C464" s="1"/>
  <c r="P464" s="1"/>
  <c r="C363"/>
  <c r="N284"/>
  <c r="C285" s="1"/>
  <c r="N16"/>
  <c r="P370"/>
  <c r="N401"/>
  <c r="D408" s="1"/>
  <c r="J408" s="1"/>
  <c r="C409" s="1"/>
  <c r="N185"/>
  <c r="C186" s="1"/>
  <c r="P186" s="1"/>
  <c r="N352"/>
  <c r="N198"/>
  <c r="C199" s="1"/>
  <c r="P199" s="1"/>
  <c r="N379"/>
  <c r="C445"/>
  <c r="P445" s="1"/>
  <c r="N378"/>
  <c r="N380" s="1"/>
  <c r="C381" s="1"/>
  <c r="P381" s="1"/>
  <c r="N326"/>
  <c r="N190"/>
  <c r="C191" s="1"/>
  <c r="P191" s="1"/>
  <c r="N205"/>
  <c r="C206" s="1"/>
  <c r="N228"/>
  <c r="C229" s="1"/>
  <c r="P229" s="1"/>
  <c r="H162"/>
  <c r="J162" s="1"/>
  <c r="N146"/>
  <c r="C147" s="1"/>
  <c r="N210"/>
  <c r="C210" s="1"/>
  <c r="F210" s="1"/>
  <c r="C211" s="1"/>
  <c r="P211" s="1"/>
  <c r="N260"/>
  <c r="N215"/>
  <c r="C215" s="1"/>
  <c r="F215" s="1"/>
  <c r="N151"/>
  <c r="C180"/>
  <c r="N104"/>
  <c r="H471" s="1"/>
  <c r="C480"/>
  <c r="P480" s="1"/>
  <c r="C171"/>
  <c r="P171" s="1"/>
  <c r="N83"/>
  <c r="P84" s="1"/>
  <c r="C53"/>
  <c r="P53" s="1"/>
  <c r="H25"/>
  <c r="N500"/>
  <c r="D512" s="1"/>
  <c r="N436"/>
  <c r="C437" s="1"/>
  <c r="P437" s="1"/>
  <c r="C453"/>
  <c r="P453" s="1"/>
  <c r="N510"/>
  <c r="H512" s="1"/>
  <c r="N542"/>
  <c r="D549" s="1"/>
  <c r="N547"/>
  <c r="H549" s="1"/>
  <c r="N572"/>
  <c r="H574" s="1"/>
  <c r="J574" s="1"/>
  <c r="C575" s="1"/>
  <c r="P575" s="1"/>
  <c r="N593"/>
  <c r="C594" s="1"/>
  <c r="P594" s="1"/>
  <c r="N601"/>
  <c r="C602" s="1"/>
  <c r="P602" s="1"/>
  <c r="N616"/>
  <c r="C617" s="1"/>
  <c r="P617" s="1"/>
  <c r="N341"/>
  <c r="P342" s="1"/>
  <c r="N305"/>
  <c r="P306" s="1"/>
  <c r="N556"/>
  <c r="C557" s="1"/>
  <c r="P557" s="1"/>
  <c r="N526"/>
  <c r="D531" s="1"/>
  <c r="J531" s="1"/>
  <c r="C532" s="1"/>
  <c r="P532" s="1"/>
  <c r="N625"/>
  <c r="C626" s="1"/>
  <c r="P626" s="1"/>
  <c r="N630"/>
  <c r="C631" s="1"/>
  <c r="P631" s="1"/>
  <c r="N585"/>
  <c r="N586" s="1"/>
  <c r="C587" s="1"/>
  <c r="P587" s="1"/>
  <c r="N581"/>
  <c r="N582" s="1"/>
  <c r="C583" s="1"/>
  <c r="P583" s="1"/>
  <c r="D269" l="1"/>
  <c r="J269" s="1"/>
  <c r="P363"/>
  <c r="P285"/>
  <c r="P163"/>
  <c r="P353"/>
  <c r="P147"/>
  <c r="C386"/>
  <c r="P386" s="1"/>
  <c r="N559"/>
  <c r="N560" s="1"/>
  <c r="C561" s="1"/>
  <c r="P561" s="1"/>
  <c r="N412"/>
  <c r="N413" s="1"/>
  <c r="C414" s="1"/>
  <c r="P414" s="1"/>
  <c r="P105"/>
  <c r="N471"/>
  <c r="P180"/>
  <c r="P327"/>
  <c r="P634" s="1"/>
  <c r="P97"/>
  <c r="H467"/>
  <c r="N467" s="1"/>
  <c r="P358"/>
  <c r="P206"/>
  <c r="N430"/>
  <c r="N431" s="1"/>
  <c r="C432" s="1"/>
  <c r="P432" s="1"/>
  <c r="C395"/>
  <c r="P395" s="1"/>
  <c r="P216"/>
  <c r="N218"/>
  <c r="C152"/>
  <c r="P152" s="1"/>
  <c r="J512"/>
  <c r="C513" s="1"/>
  <c r="P513" s="1"/>
  <c r="D25"/>
  <c r="J25" s="1"/>
  <c r="C26" s="1"/>
  <c r="P26" s="1"/>
  <c r="J549"/>
  <c r="C336"/>
  <c r="N344" s="1"/>
  <c r="P428"/>
  <c r="P336" l="1"/>
  <c r="N345"/>
  <c r="N220"/>
  <c r="P221" s="1"/>
  <c r="P270"/>
  <c r="P409"/>
  <c r="C550"/>
  <c r="P550" s="1"/>
  <c r="C376"/>
  <c r="P376" s="1"/>
  <c r="C346" l="1"/>
  <c r="N272"/>
  <c r="N273" s="1"/>
  <c r="P274" s="1"/>
  <c r="P346" l="1"/>
  <c r="P322" l="1"/>
  <c r="P633" s="1"/>
  <c r="P636" s="1"/>
  <c r="N468"/>
  <c r="N475" s="1"/>
  <c r="P476" s="1"/>
  <c r="P635" s="1"/>
  <c r="P128" l="1"/>
  <c r="C133"/>
  <c r="H133" s="1"/>
  <c r="C135" s="1"/>
  <c r="P135" l="1"/>
</calcChain>
</file>

<file path=xl/sharedStrings.xml><?xml version="1.0" encoding="utf-8"?>
<sst xmlns="http://schemas.openxmlformats.org/spreadsheetml/2006/main" count="2413" uniqueCount="383">
  <si>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</si>
  <si>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</si>
  <si>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</si>
  <si>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</si>
  <si>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</si>
  <si>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</si>
  <si>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</si>
  <si>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</si>
  <si>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</si>
  <si>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</si>
  <si>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</si>
  <si>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</si>
  <si>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</si>
  <si>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</si>
  <si>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</si>
  <si>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</si>
  <si>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</si>
  <si>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</si>
  <si>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</si>
  <si>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</si>
  <si>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</si>
  <si>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</si>
  <si>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</si>
  <si>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</si>
  <si>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</si>
  <si>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</si>
  <si>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</si>
  <si>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</si>
  <si>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</si>
  <si>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</si>
  <si>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</si>
  <si>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</si>
  <si>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</si>
  <si>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</si>
  <si>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</si>
  <si>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</si>
  <si>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</si>
  <si>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</si>
  <si>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</si>
  <si>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</si>
  <si>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</si>
  <si>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</si>
  <si>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</si>
  <si>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</si>
  <si>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</si>
  <si>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</si>
  <si>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</si>
  <si>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</si>
  <si>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</si>
  <si>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</si>
  <si>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</si>
  <si>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</si>
  <si>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Filling watering and remainng earth under floor with new earth (Excavated from out side) lead upto one chain and lift upto 5 ft</t>
  </si>
  <si>
    <t>% 0Cft</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</si>
  <si>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</si>
  <si>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</si>
  <si>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</si>
  <si>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</si>
  <si>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</si>
  <si>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</si>
  <si>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</si>
  <si>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</si>
  <si>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P.Sft</t>
  </si>
  <si>
    <t>10</t>
  </si>
  <si>
    <t>Two Coat of bitumen laid hot using 34 lbs for % Sft Over Roof and blinded with sand at one Cft Per %Sft</t>
  </si>
  <si>
    <t xml:space="preserve">Over Roof </t>
  </si>
  <si>
    <t>%Sft</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</si>
  <si>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</si>
  <si>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</si>
  <si>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</si>
  <si>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C/Wall</t>
  </si>
  <si>
    <t>RS:</t>
  </si>
  <si>
    <t>Cement Pointing struck joints on wall Ratio 1:2</t>
  </si>
  <si>
    <t>% Sft</t>
  </si>
  <si>
    <t xml:space="preserve"> White washing  02 coats. </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</si>
  <si>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</si>
  <si>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</si>
  <si>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</si>
  <si>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</si>
  <si>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</si>
  <si>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</si>
  <si>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</si>
  <si>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Cement plaster 3/8" thick, ratio 1:4 upto 20' height.(S.I.# 13/P-52)</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</si>
  <si>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</si>
  <si>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</si>
  <si>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</si>
  <si>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</si>
  <si>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</si>
  <si>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</si>
  <si>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</si>
  <si>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</si>
  <si>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</si>
  <si>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</si>
  <si>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</si>
  <si>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9</t>
  </si>
  <si>
    <t>Over Roof PP Wall</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</si>
  <si>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</si>
  <si>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</si>
  <si>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</si>
  <si>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</si>
  <si>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</si>
  <si>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</si>
  <si>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</si>
  <si>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</si>
  <si>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</si>
  <si>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</si>
  <si>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 xml:space="preserve">C.Wall </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</si>
  <si>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</si>
  <si>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</si>
  <si>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</si>
  <si>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</si>
  <si>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</si>
  <si>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</si>
  <si>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</si>
  <si>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</si>
  <si>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</si>
  <si>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</si>
  <si>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</si>
  <si>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</si>
  <si>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</si>
  <si>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</si>
  <si>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</si>
  <si>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</si>
  <si>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</si>
  <si>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</si>
  <si>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</si>
  <si>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</si>
  <si>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 xml:space="preserve">Cement concrete brick or stone ballast 1-½" to 2" gauge. (S.I.# 04/P-17)        
</t>
  </si>
  <si>
    <t>B-Ratio 1:5:10</t>
  </si>
  <si>
    <t>Courtyard</t>
  </si>
  <si>
    <t>Providing and laying 1'' thick topping cement concret (1:2:4) i/c surface finishing and dividing into panels (S.No.16 d/P.41)</t>
  </si>
  <si>
    <t>2'' Thick</t>
  </si>
  <si>
    <t xml:space="preserve">White wash One  coats. </t>
  </si>
  <si>
    <t>Preparing surface and painting guard bars gates of iron bars i/c standards braces etc and similar open work</t>
  </si>
  <si>
    <t>Qty Same as ItemNo. (14)x2</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</si>
  <si>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</si>
  <si>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</si>
  <si>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</si>
  <si>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</si>
  <si>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</si>
  <si>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Qty Same as ItemNo. (13)x2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</si>
  <si>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</si>
  <si>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</si>
  <si>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</si>
  <si>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Short wall Below P.Beam</t>
  </si>
  <si>
    <t>Cricket Pitch</t>
  </si>
  <si>
    <t>A-Ratio 1:4:8</t>
  </si>
  <si>
    <t>Rest Room</t>
  </si>
  <si>
    <t>Dressing Room</t>
  </si>
  <si>
    <t>Toilet</t>
  </si>
  <si>
    <t>Front Side Steps</t>
  </si>
  <si>
    <t>Random rubble masonary (uncoursed) (a) dry masonary (S.No: 1-a P-27)</t>
  </si>
  <si>
    <t xml:space="preserve">Dry rammed bricks or stone ballast 1- 1/2 to 2'' guage </t>
  </si>
  <si>
    <t>Bitumen coating to plastered or cement concrete surface (S.No. 9 P 71)</t>
  </si>
  <si>
    <t>P.Beam L/Wall</t>
  </si>
  <si>
    <t>P.Beam S/Wall</t>
  </si>
  <si>
    <t>Rest Room Inside</t>
  </si>
  <si>
    <t>Provinding and lying single per layer polythene sheet 0.13 mm thick for water proffing as per specification and insttruction of Engineer Incharge</t>
  </si>
  <si>
    <t>Main Building</t>
  </si>
  <si>
    <t>Staircase</t>
  </si>
  <si>
    <t>White wash three coats. (S.No. 26a/P.53)</t>
  </si>
  <si>
    <t>P/F G.I fram chowkats size 7''x2'' or 4''x3'' for doors  and window using 20 gauge G.I Sheet i/c welded hinger and fixing at site with necessary hold fasts i/c all carriage tools and plants used etc.</t>
  </si>
  <si>
    <t>A Door</t>
  </si>
  <si>
    <t>B Window</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</si>
  <si>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</si>
  <si>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</si>
  <si>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</si>
  <si>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</si>
  <si>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</si>
  <si>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</si>
  <si>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</si>
  <si>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</si>
  <si>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</si>
  <si>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</si>
  <si>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</si>
  <si>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</si>
  <si>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PP</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</si>
  <si>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</si>
  <si>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</si>
  <si>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</si>
  <si>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</si>
  <si>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</si>
  <si>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</si>
  <si>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</si>
  <si>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</si>
  <si>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</si>
  <si>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</si>
  <si>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</si>
  <si>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</si>
  <si>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C/R dedo</t>
  </si>
  <si>
    <t>11</t>
  </si>
  <si>
    <t>12</t>
  </si>
  <si>
    <t xml:space="preserve">Total Except SR Cement </t>
  </si>
  <si>
    <t>N.S.I</t>
  </si>
  <si>
    <t xml:space="preserve">S/R Cement </t>
  </si>
  <si>
    <t>S.Item</t>
  </si>
  <si>
    <t>S/Wall</t>
  </si>
  <si>
    <t>Ver dedo</t>
  </si>
  <si>
    <t>1-1/2'' Thick</t>
  </si>
  <si>
    <t>Lav Slab</t>
  </si>
  <si>
    <t>15</t>
  </si>
  <si>
    <t>Steps</t>
  </si>
  <si>
    <t>F/S</t>
  </si>
  <si>
    <t>RCC 1:2:4 A</t>
  </si>
  <si>
    <t>2 C/R PP Wall</t>
  </si>
  <si>
    <t>C/R L/Wall</t>
  </si>
  <si>
    <t>C/R S/Wall</t>
  </si>
  <si>
    <t>Veranda S/W</t>
  </si>
  <si>
    <t>Office S/W</t>
  </si>
  <si>
    <t>Office L/W</t>
  </si>
  <si>
    <t>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(R.A)</t>
  </si>
  <si>
    <t>C/R Door lintel</t>
  </si>
  <si>
    <t>C/R Window lintel</t>
  </si>
  <si>
    <t>Office Door lintel</t>
  </si>
  <si>
    <t>Veranda lintel</t>
  </si>
  <si>
    <t>Dismentling 2nd class roofing tiles</t>
  </si>
  <si>
    <t xml:space="preserve">Dismentling Block Massonary work Ratio 1:3:6 </t>
  </si>
  <si>
    <t>Gate Site C/Wall</t>
  </si>
  <si>
    <t>Dismentling rolled steel beam iron rails etc</t>
  </si>
  <si>
    <t>C/R G</t>
  </si>
  <si>
    <t>Veranda G</t>
  </si>
  <si>
    <t>CR T</t>
  </si>
  <si>
    <t>Veranda T</t>
  </si>
  <si>
    <t xml:space="preserve">Veranda </t>
  </si>
  <si>
    <t>Lav floor</t>
  </si>
  <si>
    <t>Lav Over roof</t>
  </si>
  <si>
    <t>C/R roof</t>
  </si>
  <si>
    <t>Removing cement or lime plaster. (S.I.NO:53/P-13)</t>
  </si>
  <si>
    <t>Tota</t>
  </si>
  <si>
    <t>2 C/R I/S</t>
  </si>
  <si>
    <t>Plinth C/R O/S</t>
  </si>
  <si>
    <t>I/S C/Wall</t>
  </si>
  <si>
    <t>O/S Water Tank</t>
  </si>
  <si>
    <t>Bottom Wall</t>
  </si>
  <si>
    <t>C/R roof Ceilling</t>
  </si>
  <si>
    <t>Veranda =</t>
  </si>
  <si>
    <t>Allowed 70%</t>
  </si>
  <si>
    <t>Gate Col.</t>
  </si>
  <si>
    <t>Gate Ramp</t>
  </si>
  <si>
    <t xml:space="preserve">F/S Path </t>
  </si>
  <si>
    <t>PP Wall</t>
  </si>
  <si>
    <t>Gate ramp bed</t>
  </si>
  <si>
    <t>Path bed</t>
  </si>
  <si>
    <t xml:space="preserve">to gate </t>
  </si>
  <si>
    <t xml:space="preserve">PP </t>
  </si>
  <si>
    <t>Backside</t>
  </si>
  <si>
    <t>Front side gate ramp</t>
  </si>
  <si>
    <t>Betweeen gate</t>
  </si>
  <si>
    <t>Front side assembly path</t>
  </si>
  <si>
    <t>Arch</t>
  </si>
  <si>
    <t>Water tank slab</t>
  </si>
  <si>
    <t>C/R Lintel L/Wall</t>
  </si>
  <si>
    <t>Office L/Wall</t>
  </si>
  <si>
    <t>Office S/Wall</t>
  </si>
  <si>
    <t>Veranda Arch</t>
  </si>
  <si>
    <t>Ver Arch</t>
  </si>
  <si>
    <t>Gate</t>
  </si>
  <si>
    <t>GateArch</t>
  </si>
  <si>
    <t xml:space="preserve">C/R Long wall </t>
  </si>
  <si>
    <t>Front Side L/Wall</t>
  </si>
  <si>
    <t>Over Veranda Lintel</t>
  </si>
  <si>
    <t>Piller Offset</t>
  </si>
  <si>
    <t>Supplying and Filling Sand under floor and pluging in to wall.</t>
  </si>
  <si>
    <t>16</t>
  </si>
  <si>
    <t>17</t>
  </si>
  <si>
    <t>Office Door</t>
  </si>
  <si>
    <t xml:space="preserve">C/R Window </t>
  </si>
  <si>
    <t xml:space="preserve">Window </t>
  </si>
  <si>
    <t>Veranda Girder</t>
  </si>
  <si>
    <t>Office Ver T-Iron</t>
  </si>
  <si>
    <t>Qty Same as ItemNo. (20+21)</t>
  </si>
  <si>
    <t>Qty Same as ItemNo. (4)</t>
  </si>
  <si>
    <t xml:space="preserve">Roof </t>
  </si>
  <si>
    <t>= Veranda</t>
  </si>
  <si>
    <t xml:space="preserve">Office </t>
  </si>
  <si>
    <t xml:space="preserve">O/side C/R </t>
  </si>
  <si>
    <t>Wall</t>
  </si>
  <si>
    <t xml:space="preserve">C/WallPlinth </t>
  </si>
  <si>
    <t xml:space="preserve">C/Wall Plinth </t>
  </si>
  <si>
    <t xml:space="preserve">C/Wall </t>
  </si>
  <si>
    <t>O/S Gate Ramp</t>
  </si>
  <si>
    <t>O/S Path Wall</t>
  </si>
  <si>
    <t xml:space="preserve">O/S P Protection </t>
  </si>
  <si>
    <t>Office =</t>
  </si>
  <si>
    <t>Qty Same as ItemNo. (28)</t>
  </si>
  <si>
    <t>1 C/R Backside</t>
  </si>
  <si>
    <t>= S/W.</t>
  </si>
  <si>
    <t xml:space="preserve">1 C/R </t>
  </si>
  <si>
    <t>1 C/R dedo</t>
  </si>
  <si>
    <t>Ver Piller</t>
  </si>
  <si>
    <t>PP B/S</t>
  </si>
  <si>
    <t>Cement plaster 3/4" thick, ratio 1:4 upto 20' height.(S.I.#   /P-52)</t>
  </si>
  <si>
    <t xml:space="preserve">Plinth </t>
  </si>
  <si>
    <t>Same as Item No. (41)</t>
  </si>
  <si>
    <t>Same as Item No. (31)</t>
  </si>
  <si>
    <t>Ver Opening</t>
  </si>
  <si>
    <t>Qty Same as ItemNo.  (40)</t>
  </si>
  <si>
    <t>Same as Item No. (48)</t>
  </si>
  <si>
    <t>Qty Same as Item No.(19)x2</t>
  </si>
  <si>
    <t>Ver G</t>
  </si>
  <si>
    <t>C/R T-Iron</t>
  </si>
  <si>
    <t>Ver T</t>
  </si>
  <si>
    <t>C/R O/S</t>
  </si>
  <si>
    <t>RENOVATION / REHABILITATION &amp;  RECONSTRUCTION TO EXISTING PRIMARY @ GBPS MUHAMMAD YOUSIF THEBO TALUKA SEHWAN 2016-17</t>
  </si>
  <si>
    <t>Schedul B</t>
  </si>
  <si>
    <t>48</t>
  </si>
  <si>
    <t>52</t>
  </si>
  <si>
    <t>__________% Above / Below on the Rates of CSR.</t>
  </si>
  <si>
    <t xml:space="preserve">Amount to be added / deducted on </t>
  </si>
  <si>
    <t>basis of premium quoted Total (b)</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</si>
  <si>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</si>
  <si>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</si>
  <si>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</si>
  <si>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</si>
  <si>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</si>
  <si>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</si>
  <si>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</si>
  <si>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</si>
  <si>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</si>
  <si>
    <t>PART "B" WATER SUPPLY &amp; S/FITTING</t>
  </si>
  <si>
    <t>S.NO:</t>
  </si>
  <si>
    <t>Item of Work</t>
  </si>
  <si>
    <t>Qnty</t>
  </si>
  <si>
    <t>Rate</t>
  </si>
  <si>
    <t>Unit</t>
  </si>
  <si>
    <t>Amount</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</si>
  <si>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</si>
  <si>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</si>
  <si>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</si>
  <si>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</si>
  <si>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</si>
  <si>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</si>
  <si>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</si>
  <si>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</si>
  <si>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</si>
  <si>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</si>
  <si>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</si>
  <si>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</si>
  <si>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</si>
  <si>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</si>
  <si>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</si>
  <si>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</si>
  <si>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</si>
  <si>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1 1/2'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</si>
  <si>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</si>
  <si>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</si>
  <si>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</si>
  <si>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</si>
  <si>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</si>
  <si>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</si>
  <si>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</si>
  <si>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</si>
  <si>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</si>
  <si>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</si>
  <si>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</si>
  <si>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</si>
  <si>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</si>
  <si>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</si>
  <si>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</si>
  <si>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</si>
  <si>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</si>
  <si>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</si>
  <si>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</si>
  <si>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</si>
  <si>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Construction of main hole i/c inspection of chamber &amp; required depth 3/6" wall etc. complete</t>
  </si>
  <si>
    <t>P/L U P V C Pressare pipe of class B i/c cutting fitting and jointing.</t>
  </si>
  <si>
    <t>4" dia</t>
  </si>
  <si>
    <t>6" dia</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</si>
  <si>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</si>
  <si>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</si>
  <si>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r>
      <t xml:space="preserve">P/F hand Pump with all accessaries wooden shown i/c boring cutting etc. </t>
    </r>
    <r>
      <rPr>
        <sz val="10"/>
        <color indexed="10"/>
        <rFont val="Arial"/>
        <family val="2"/>
      </rPr>
      <t>(R.A)</t>
    </r>
  </si>
  <si>
    <t>Filter</t>
  </si>
  <si>
    <t xml:space="preserve">H.Pump Machine </t>
  </si>
  <si>
    <t xml:space="preserve"> </t>
  </si>
  <si>
    <t>Total N.S.I</t>
  </si>
  <si>
    <t>Total S.I</t>
  </si>
  <si>
    <t>W&amp;S &amp; S/F(a) ___________________ Rs. (b) _______________ = Rs. ______________________</t>
  </si>
  <si>
    <t>EXECUTIVE ENGINEER</t>
  </si>
  <si>
    <t xml:space="preserve">CONTRACTOR </t>
  </si>
  <si>
    <t xml:space="preserve">EDUCATION WORKS DIVISION </t>
  </si>
  <si>
    <t xml:space="preserve">JAMSHORO </t>
  </si>
  <si>
    <t>__________________________________________________________________________________</t>
  </si>
  <si>
    <t>Total (A)= a+b In Words &amp; Fiqure __________________________________________</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</si>
</sst>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26">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sz val="10"/>
      <color theme="1"/>
      <name val="Arial"/>
      <family val="2"/>
    </font>
    <font>
      <b/>
      <sz val="9"/>
      <color theme="1"/>
      <name val="Maiandra GD"/>
      <family val="2"/>
    </font>
    <font>
      <b/>
      <sz val="8"/>
      <color theme="1"/>
      <name val="Maiandra GD"/>
      <family val="2"/>
    </font>
    <font>
      <b/>
      <u/>
      <sz val="14"/>
      <name val="Arial"/>
      <family val="2"/>
    </font>
    <font>
      <b/>
      <sz val="10"/>
      <name val="Arial"/>
      <family val="2"/>
    </font>
    <font>
      <b/>
      <u/>
      <sz val="9"/>
      <name val="Arial"/>
      <family val="2"/>
    </font>
    <font>
      <sz val="11"/>
      <name val="Arial"/>
      <family val="2"/>
    </font>
    <font>
      <sz val="9"/>
      <name val="Arial"/>
      <family val="2"/>
    </font>
    <font>
      <sz val="10"/>
      <color indexed="10"/>
      <name val="Arial"/>
      <family val="2"/>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7">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296">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165" fontId="4" fillId="0" borderId="0" xfId="1" applyNumberFormat="1" applyFont="1" applyFill="1" applyAlignment="1">
      <alignment horizontal="center" vertical="center"/>
    </xf>
    <xf numFmtId="2" fontId="5" fillId="0" borderId="0" xfId="1" applyNumberFormat="1" applyFont="1" applyFill="1" applyAlignment="1">
      <alignment horizontal="left" vertical="center" wrapText="1"/>
    </xf>
    <xf numFmtId="2" fontId="5" fillId="0" borderId="0" xfId="1" applyNumberFormat="1" applyFont="1" applyFill="1" applyAlignment="1">
      <alignment horizontal="left" vertical="center"/>
    </xf>
    <xf numFmtId="4" fontId="4" fillId="0" borderId="6" xfId="1" applyNumberFormat="1" applyFont="1" applyFill="1" applyBorder="1" applyAlignment="1">
      <alignment horizontal="right" vertical="center"/>
    </xf>
    <xf numFmtId="2" fontId="5" fillId="0" borderId="0" xfId="1" applyNumberFormat="1" applyFont="1" applyFill="1" applyBorder="1" applyAlignment="1">
      <alignment horizontal="right" vertical="center"/>
    </xf>
    <xf numFmtId="49"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wrapText="1"/>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164" fontId="5" fillId="0" borderId="0" xfId="3" applyNumberFormat="1" applyFont="1" applyFill="1" applyAlignment="1">
      <alignment horizontal="center" vertical="center"/>
    </xf>
    <xf numFmtId="164" fontId="5" fillId="0" borderId="0" xfId="2" applyNumberFormat="1" applyFont="1" applyFill="1" applyAlignment="1">
      <alignment horizontal="center"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165" fontId="4" fillId="0" borderId="0" xfId="0" applyNumberFormat="1" applyFont="1" applyFill="1" applyAlignment="1">
      <alignment horizontal="center"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9" fillId="0" borderId="4"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2" fontId="5" fillId="0" borderId="0" xfId="0" applyNumberFormat="1" applyFont="1" applyFill="1" applyAlignment="1">
      <alignment horizontal="right" vertical="center"/>
    </xf>
    <xf numFmtId="0" fontId="5" fillId="0" borderId="0" xfId="0" applyFont="1" applyFill="1" applyAlignment="1">
      <alignment horizontal="left" vertical="center" wrapText="1"/>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0" fontId="4" fillId="0" borderId="0" xfId="4" applyFont="1" applyFill="1" applyAlignment="1">
      <alignment horizontal="justify" vertical="center"/>
    </xf>
    <xf numFmtId="168" fontId="5" fillId="0" borderId="0" xfId="1" applyNumberFormat="1" applyFont="1" applyFill="1" applyAlignment="1">
      <alignment horizontal="center" vertical="center"/>
    </xf>
    <xf numFmtId="2" fontId="14" fillId="0" borderId="0" xfId="1" applyNumberFormat="1" applyFont="1" applyFill="1" applyAlignment="1">
      <alignment horizontal="center" vertical="center"/>
    </xf>
    <xf numFmtId="165" fontId="4" fillId="0" borderId="0" xfId="0" applyNumberFormat="1" applyFont="1" applyFill="1" applyAlignment="1">
      <alignment horizontal="right" vertical="center"/>
    </xf>
    <xf numFmtId="0" fontId="5" fillId="0" borderId="0" xfId="1" quotePrefix="1" applyFont="1" applyFill="1" applyAlignment="1">
      <alignment horizontal="left" vertical="center" wrapText="1"/>
    </xf>
    <xf numFmtId="3" fontId="5" fillId="0" borderId="0" xfId="1" quotePrefix="1" applyNumberFormat="1" applyFont="1" applyFill="1" applyAlignment="1">
      <alignment horizontal="left" vertical="center"/>
    </xf>
    <xf numFmtId="3" fontId="16" fillId="0" borderId="0" xfId="1" applyNumberFormat="1" applyFont="1" applyFill="1" applyAlignment="1">
      <alignment horizontal="center" vertical="center"/>
    </xf>
    <xf numFmtId="3" fontId="16"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justify" vertical="center"/>
    </xf>
    <xf numFmtId="3" fontId="4" fillId="0" borderId="0" xfId="0" applyNumberFormat="1" applyFont="1" applyFill="1" applyAlignment="1">
      <alignment horizontal="center" vertical="center"/>
    </xf>
    <xf numFmtId="167"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0" fontId="4" fillId="0" borderId="0" xfId="1" applyFont="1" applyFill="1" applyAlignment="1">
      <alignment horizontal="left" vertical="center" wrapText="1"/>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43" fontId="4" fillId="0" borderId="0" xfId="0" applyNumberFormat="1" applyFont="1" applyFill="1" applyAlignment="1">
      <alignment horizontal="center"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1" applyFont="1" applyFill="1" applyAlignment="1">
      <alignment horizontal="center" vertical="center"/>
    </xf>
    <xf numFmtId="43" fontId="4"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49" fontId="4" fillId="0" borderId="0" xfId="0" applyNumberFormat="1" applyFont="1" applyFill="1" applyAlignment="1">
      <alignment horizontal="left" vertical="center" wrapText="1"/>
    </xf>
    <xf numFmtId="164" fontId="5"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49" fontId="4" fillId="0" borderId="0" xfId="1" applyNumberFormat="1" applyFont="1" applyFill="1" applyAlignment="1">
      <alignment horizontal="left" vertical="center" wrapText="1"/>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167" fontId="5" fillId="0" borderId="0" xfId="1" applyNumberFormat="1" applyFont="1" applyFill="1" applyAlignment="1">
      <alignment horizontal="center"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49" fontId="4" fillId="0" borderId="0" xfId="0" applyNumberFormat="1" applyFont="1" applyFill="1" applyAlignment="1">
      <alignment horizontal="left" vertical="center" wrapText="1"/>
    </xf>
    <xf numFmtId="0" fontId="4" fillId="0" borderId="0" xfId="0" applyFont="1" applyFill="1" applyAlignment="1">
      <alignment horizontal="left" vertical="top"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top"/>
    </xf>
    <xf numFmtId="43" fontId="4" fillId="0" borderId="0" xfId="0" applyNumberFormat="1" applyFont="1" applyFill="1" applyAlignment="1">
      <alignment horizontal="justify" vertical="top"/>
    </xf>
    <xf numFmtId="0" fontId="4" fillId="0" borderId="0" xfId="1" applyFont="1" applyFill="1" applyAlignment="1">
      <alignment horizontal="left" vertical="top" wrapText="1"/>
    </xf>
    <xf numFmtId="43" fontId="4" fillId="0" borderId="0" xfId="1" applyNumberFormat="1" applyFont="1" applyFill="1" applyAlignment="1">
      <alignment horizontal="center"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0" fontId="4" fillId="0" borderId="0" xfId="4" applyFont="1" applyFill="1" applyAlignment="1">
      <alignment horizontal="justify" vertical="top" wrapText="1"/>
    </xf>
    <xf numFmtId="43" fontId="4" fillId="0" borderId="0" xfId="0"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0" fontId="4" fillId="0" borderId="0" xfId="1" applyFont="1" applyFill="1" applyAlignment="1">
      <alignment horizontal="center" vertical="center"/>
    </xf>
    <xf numFmtId="0" fontId="4" fillId="0" borderId="0" xfId="0" applyFont="1" applyFill="1" applyAlignment="1">
      <alignment horizontal="center" vertical="center"/>
    </xf>
    <xf numFmtId="3" fontId="4" fillId="0" borderId="0" xfId="0" applyNumberFormat="1" applyFont="1" applyFill="1" applyAlignment="1">
      <alignment horizontal="left" vertical="center" wrapText="1"/>
    </xf>
    <xf numFmtId="3" fontId="4" fillId="0" borderId="0" xfId="0" applyNumberFormat="1" applyFont="1" applyFill="1" applyAlignment="1">
      <alignment horizontal="left" vertical="top"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165" fontId="5" fillId="0" borderId="0" xfId="0" applyNumberFormat="1" applyFont="1" applyFill="1" applyAlignment="1">
      <alignment horizontal="center"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center" vertical="center"/>
    </xf>
    <xf numFmtId="0" fontId="13" fillId="0" borderId="0" xfId="0" applyFont="1" applyFill="1" applyAlignment="1">
      <alignment vertical="center"/>
    </xf>
    <xf numFmtId="0" fontId="18" fillId="0" borderId="0" xfId="0" applyFont="1" applyFill="1" applyBorder="1" applyAlignment="1">
      <alignment horizontal="center" vertical="center"/>
    </xf>
    <xf numFmtId="0" fontId="18" fillId="0" borderId="9" xfId="0" applyFont="1" applyFill="1" applyBorder="1" applyAlignment="1">
      <alignment horizontal="center" vertical="center"/>
    </xf>
    <xf numFmtId="0" fontId="13" fillId="0" borderId="0" xfId="0" applyFont="1" applyFill="1" applyAlignment="1">
      <alignment horizontal="justify" vertical="center" wrapText="1"/>
    </xf>
    <xf numFmtId="0" fontId="19" fillId="0" borderId="0" xfId="0" applyFont="1" applyFill="1" applyAlignment="1">
      <alignment horizontal="left" vertical="center" wrapText="1"/>
    </xf>
    <xf numFmtId="0" fontId="13" fillId="0" borderId="0" xfId="0" applyFont="1" applyFill="1" applyBorder="1" applyAlignment="1">
      <alignment horizontal="justify" vertical="center" wrapText="1"/>
    </xf>
    <xf numFmtId="0" fontId="13" fillId="0" borderId="0" xfId="0" applyFont="1" applyFill="1" applyAlignment="1">
      <alignment horizontal="center" vertical="center"/>
    </xf>
    <xf numFmtId="0" fontId="19" fillId="0" borderId="0" xfId="0" applyFont="1" applyFill="1" applyAlignment="1">
      <alignment horizontal="center" wrapText="1"/>
    </xf>
    <xf numFmtId="2" fontId="4" fillId="0" borderId="0" xfId="1" applyNumberFormat="1" applyFont="1" applyFill="1" applyAlignment="1">
      <alignment horizontal="center" vertical="center"/>
    </xf>
    <xf numFmtId="2" fontId="4" fillId="0" borderId="0" xfId="0" applyNumberFormat="1" applyFont="1" applyFill="1" applyAlignment="1">
      <alignment horizontal="center" vertical="center"/>
    </xf>
    <xf numFmtId="166" fontId="4" fillId="0" borderId="0" xfId="3" applyNumberFormat="1" applyFont="1" applyFill="1" applyAlignment="1">
      <alignment horizontal="right" vertical="center"/>
    </xf>
    <xf numFmtId="166" fontId="4" fillId="0" borderId="0" xfId="0" applyNumberFormat="1" applyFont="1" applyFill="1" applyAlignment="1">
      <alignment horizontal="left" vertical="center"/>
    </xf>
    <xf numFmtId="0" fontId="15" fillId="0" borderId="0" xfId="0" applyFont="1" applyFill="1"/>
    <xf numFmtId="0" fontId="17" fillId="0" borderId="0" xfId="0" applyFont="1" applyFill="1" applyAlignment="1">
      <alignment horizontal="center" vertical="top" wrapText="1"/>
    </xf>
    <xf numFmtId="0" fontId="17" fillId="0" borderId="0" xfId="0" applyFont="1" applyFill="1" applyAlignment="1">
      <alignment horizontal="left" vertical="top" indent="4"/>
    </xf>
    <xf numFmtId="0" fontId="17" fillId="0" borderId="0" xfId="0" applyFont="1" applyFill="1" applyAlignment="1">
      <alignment horizontal="right"/>
    </xf>
    <xf numFmtId="0" fontId="20" fillId="2" borderId="0" xfId="14" applyFont="1" applyFill="1" applyAlignment="1">
      <alignment horizontal="center" vertical="center" wrapText="1"/>
    </xf>
    <xf numFmtId="0" fontId="13" fillId="0" borderId="0" xfId="14"/>
    <xf numFmtId="0" fontId="13" fillId="0" borderId="0" xfId="14" applyAlignment="1">
      <alignment vertical="top"/>
    </xf>
    <xf numFmtId="0" fontId="21" fillId="0" borderId="0" xfId="14" applyFont="1" applyAlignment="1">
      <alignment horizontal="left" vertical="top" wrapText="1"/>
    </xf>
    <xf numFmtId="0" fontId="22" fillId="0" borderId="0" xfId="14" applyFont="1" applyAlignment="1">
      <alignment horizontal="justify" vertical="top" wrapText="1"/>
    </xf>
    <xf numFmtId="0" fontId="21" fillId="0" borderId="8" xfId="14" applyFont="1" applyFill="1" applyBorder="1" applyAlignment="1">
      <alignment horizontal="center" vertical="center" wrapText="1"/>
    </xf>
    <xf numFmtId="0" fontId="21" fillId="0" borderId="8" xfId="14" applyFont="1" applyFill="1" applyBorder="1" applyAlignment="1">
      <alignment horizontal="center" vertical="center" wrapText="1"/>
    </xf>
    <xf numFmtId="0" fontId="21" fillId="0" borderId="8" xfId="14" applyFont="1" applyFill="1" applyBorder="1" applyAlignment="1">
      <alignment horizontal="center" vertical="center"/>
    </xf>
    <xf numFmtId="0" fontId="23" fillId="0" borderId="10" xfId="14" applyFont="1" applyBorder="1" applyAlignment="1">
      <alignment horizontal="left"/>
    </xf>
    <xf numFmtId="0" fontId="24" fillId="0" borderId="0" xfId="14" applyFont="1" applyBorder="1" applyAlignment="1">
      <alignment horizontal="center"/>
    </xf>
    <xf numFmtId="0" fontId="24" fillId="0" borderId="0" xfId="14" applyFont="1"/>
    <xf numFmtId="0" fontId="23" fillId="0" borderId="0" xfId="14" applyFont="1" applyBorder="1" applyAlignment="1">
      <alignment horizontal="center" vertical="top"/>
    </xf>
    <xf numFmtId="0" fontId="13" fillId="0" borderId="0" xfId="14" applyFont="1" applyBorder="1" applyAlignment="1">
      <alignment horizontal="justify" vertical="top" wrapText="1" justifyLastLine="1"/>
    </xf>
    <xf numFmtId="0" fontId="13" fillId="0" borderId="0" xfId="14" applyFont="1" applyBorder="1" applyAlignment="1">
      <alignment horizontal="center" wrapText="1" justifyLastLine="1"/>
    </xf>
    <xf numFmtId="0" fontId="13" fillId="0" borderId="0" xfId="14" applyFont="1" applyBorder="1" applyAlignment="1">
      <alignment horizontal="center"/>
    </xf>
    <xf numFmtId="0" fontId="13" fillId="0" borderId="0" xfId="14" applyFont="1" applyBorder="1" applyAlignment="1">
      <alignment horizontal="left"/>
    </xf>
    <xf numFmtId="166" fontId="13" fillId="0" borderId="0" xfId="14" applyNumberFormat="1" applyFont="1" applyBorder="1" applyAlignment="1">
      <alignment horizontal="center"/>
    </xf>
    <xf numFmtId="2" fontId="13" fillId="0" borderId="0" xfId="14" applyNumberFormat="1" applyFont="1" applyBorder="1" applyAlignment="1">
      <alignment horizontal="center"/>
    </xf>
    <xf numFmtId="1" fontId="13" fillId="0" borderId="0" xfId="14" applyNumberFormat="1" applyFont="1" applyBorder="1" applyAlignment="1">
      <alignment horizontal="center"/>
    </xf>
    <xf numFmtId="0" fontId="13" fillId="0" borderId="0" xfId="14" applyFont="1"/>
    <xf numFmtId="0" fontId="23" fillId="0" borderId="0" xfId="14" applyFont="1" applyBorder="1" applyAlignment="1">
      <alignment horizontal="center" vertical="top" wrapText="1"/>
    </xf>
    <xf numFmtId="0" fontId="13" fillId="0" borderId="0" xfId="14" applyAlignment="1">
      <alignment horizontal="center" vertical="top"/>
    </xf>
    <xf numFmtId="0" fontId="13" fillId="0" borderId="0" xfId="14" applyFont="1" applyBorder="1" applyAlignment="1">
      <alignment vertical="justify" wrapText="1" justifyLastLine="1"/>
    </xf>
    <xf numFmtId="0" fontId="13" fillId="0" borderId="0" xfId="14" applyFont="1" applyBorder="1" applyAlignment="1">
      <alignment horizontal="center" vertical="justify" wrapText="1" justifyLastLine="1"/>
    </xf>
    <xf numFmtId="0" fontId="13" fillId="0" borderId="0" xfId="14" applyFont="1" applyBorder="1" applyAlignment="1">
      <alignment horizontal="center" vertical="justify" wrapText="1"/>
    </xf>
    <xf numFmtId="0" fontId="13" fillId="0" borderId="0" xfId="14" applyFont="1" applyBorder="1" applyAlignment="1">
      <alignment horizontal="left" vertical="justify" wrapText="1"/>
    </xf>
    <xf numFmtId="166" fontId="13" fillId="0" borderId="0" xfId="14" applyNumberFormat="1" applyFont="1" applyBorder="1" applyAlignment="1">
      <alignment horizontal="center" wrapText="1" justifyLastLine="1"/>
    </xf>
    <xf numFmtId="0" fontId="13" fillId="0" borderId="0" xfId="14" applyFont="1" applyBorder="1" applyAlignment="1">
      <alignment horizontal="justify" vertical="top" justifyLastLine="1"/>
    </xf>
    <xf numFmtId="0" fontId="13" fillId="0" borderId="0" xfId="14" applyFont="1" applyFill="1" applyBorder="1" applyAlignment="1">
      <alignment horizontal="center"/>
    </xf>
    <xf numFmtId="0" fontId="13" fillId="0" borderId="0" xfId="14" applyFont="1" applyBorder="1" applyAlignment="1">
      <alignment vertical="top" wrapText="1" justifyLastLine="1"/>
    </xf>
    <xf numFmtId="0" fontId="13" fillId="2" borderId="0" xfId="14" applyFont="1" applyFill="1" applyBorder="1" applyAlignment="1">
      <alignment horizontal="justify" vertical="top" justifyLastLine="1"/>
    </xf>
    <xf numFmtId="0" fontId="13" fillId="0" borderId="0" xfId="14" applyFont="1" applyAlignment="1">
      <alignment horizontal="justify" vertical="top" wrapText="1" justifyLastLine="1"/>
    </xf>
    <xf numFmtId="0" fontId="13" fillId="0" borderId="0" xfId="14" applyFont="1" applyAlignment="1">
      <alignment vertical="top"/>
    </xf>
    <xf numFmtId="0" fontId="13" fillId="0" borderId="0" xfId="14" applyFont="1" applyAlignment="1">
      <alignment vertical="top" wrapText="1"/>
    </xf>
    <xf numFmtId="166" fontId="13" fillId="0" borderId="0" xfId="14" applyNumberFormat="1" applyFont="1" applyFill="1" applyBorder="1" applyAlignment="1">
      <alignment horizontal="center"/>
    </xf>
    <xf numFmtId="0" fontId="13" fillId="0" borderId="0" xfId="14" applyFont="1" applyBorder="1" applyAlignment="1">
      <alignment vertical="top" wrapText="1"/>
    </xf>
    <xf numFmtId="0" fontId="13" fillId="0" borderId="0" xfId="14" applyFont="1" applyBorder="1" applyAlignment="1">
      <alignment horizontal="left" wrapText="1" justifyLastLine="1"/>
    </xf>
    <xf numFmtId="0" fontId="13" fillId="0" borderId="0" xfId="14" applyFont="1" applyBorder="1" applyAlignment="1">
      <alignment horizontal="left" vertical="top" wrapText="1" justifyLastLine="1"/>
    </xf>
    <xf numFmtId="0" fontId="13" fillId="0" borderId="0" xfId="14" applyFont="1" applyBorder="1" applyAlignment="1">
      <alignment wrapText="1" justifyLastLine="1"/>
    </xf>
    <xf numFmtId="0" fontId="13" fillId="0" borderId="0" xfId="14" applyFont="1" applyBorder="1" applyAlignment="1">
      <alignment horizontal="left" vertical="top" wrapText="1"/>
    </xf>
    <xf numFmtId="0" fontId="13" fillId="0" borderId="0" xfId="14" applyFont="1" applyBorder="1" applyAlignment="1">
      <alignment horizontal="left" vertical="top" wrapText="1"/>
    </xf>
    <xf numFmtId="0" fontId="13" fillId="0" borderId="0" xfId="14" applyFont="1" applyBorder="1" applyAlignment="1">
      <alignment vertical="top"/>
    </xf>
    <xf numFmtId="0" fontId="13" fillId="0" borderId="0" xfId="14" applyFont="1" applyBorder="1" applyAlignment="1">
      <alignment horizontal="distributed" vertical="top" wrapText="1" justifyLastLine="1"/>
    </xf>
    <xf numFmtId="1" fontId="13" fillId="0" borderId="0" xfId="14" applyNumberFormat="1" applyFont="1" applyBorder="1" applyAlignment="1">
      <alignment horizontal="center" vertical="center"/>
    </xf>
    <xf numFmtId="0" fontId="13" fillId="0" borderId="0" xfId="14" applyFont="1" applyAlignment="1">
      <alignment horizontal="distributed" vertical="top" wrapText="1" justifyLastLine="1"/>
    </xf>
    <xf numFmtId="0" fontId="13" fillId="0" borderId="0" xfId="14" applyAlignment="1">
      <alignment horizontal="left"/>
    </xf>
    <xf numFmtId="166" fontId="13" fillId="0" borderId="0" xfId="14" applyNumberFormat="1" applyAlignment="1">
      <alignment horizontal="center"/>
    </xf>
    <xf numFmtId="0" fontId="13" fillId="0" borderId="0" xfId="14" applyFont="1" applyAlignment="1">
      <alignment horizontal="justify" wrapText="1" justifyLastLine="1"/>
    </xf>
    <xf numFmtId="0" fontId="13" fillId="0" borderId="0" xfId="14" applyAlignment="1">
      <alignment horizontal="justify" wrapText="1" justifyLastLine="1"/>
    </xf>
    <xf numFmtId="0" fontId="13" fillId="0" borderId="0" xfId="14" applyAlignment="1">
      <alignment horizontal="center"/>
    </xf>
    <xf numFmtId="0" fontId="13" fillId="0" borderId="0" xfId="14" applyFont="1" applyAlignment="1">
      <alignment horizontal="center" wrapText="1"/>
    </xf>
    <xf numFmtId="0" fontId="13" fillId="0" borderId="0" xfId="14" applyAlignment="1">
      <alignment horizontal="center" wrapText="1"/>
    </xf>
    <xf numFmtId="0" fontId="13" fillId="0" borderId="0" xfId="14" applyFont="1" applyAlignment="1">
      <alignment horizontal="justify" justifyLastLine="1"/>
    </xf>
    <xf numFmtId="0" fontId="13" fillId="0" borderId="0" xfId="14" applyFont="1" applyAlignment="1">
      <alignment horizontal="distributed" justifyLastLine="1"/>
    </xf>
    <xf numFmtId="0" fontId="13" fillId="0" borderId="0" xfId="14" applyFont="1" applyAlignment="1">
      <alignment horizontal="left" justifyLastLine="1"/>
    </xf>
    <xf numFmtId="2" fontId="13" fillId="0" borderId="0" xfId="14" applyNumberFormat="1"/>
    <xf numFmtId="0" fontId="13" fillId="0" borderId="0" xfId="14" applyFont="1" applyAlignment="1">
      <alignment horizontal="center" vertical="top" wrapText="1" justifyLastLine="1"/>
    </xf>
    <xf numFmtId="0" fontId="13" fillId="0" borderId="0" xfId="14" applyFont="1" applyAlignment="1">
      <alignment horizontal="center" vertical="top" wrapText="1"/>
    </xf>
    <xf numFmtId="0" fontId="13" fillId="0" borderId="0" xfId="14" applyFont="1" applyAlignment="1">
      <alignment horizontal="justify" vertical="top" wrapText="1"/>
    </xf>
    <xf numFmtId="0" fontId="13" fillId="0" borderId="0" xfId="14" applyFont="1" applyAlignment="1">
      <alignment horizontal="left" vertical="top" wrapText="1" justifyLastLine="1"/>
    </xf>
    <xf numFmtId="0" fontId="13" fillId="0" borderId="0" xfId="14" applyFont="1" applyBorder="1" applyAlignment="1">
      <alignment horizontal="justify" wrapText="1"/>
    </xf>
    <xf numFmtId="0" fontId="13" fillId="0" borderId="9" xfId="14" applyFont="1" applyBorder="1" applyAlignment="1">
      <alignment horizontal="center"/>
    </xf>
    <xf numFmtId="1" fontId="13" fillId="0" borderId="9" xfId="14" applyNumberFormat="1" applyFont="1" applyBorder="1" applyAlignment="1">
      <alignment horizontal="center"/>
    </xf>
    <xf numFmtId="0" fontId="13" fillId="0" borderId="0" xfId="15" applyNumberFormat="1" applyFont="1" applyBorder="1" applyAlignment="1">
      <alignment wrapText="1" justifyLastLine="1"/>
    </xf>
    <xf numFmtId="0" fontId="13" fillId="0" borderId="0" xfId="14" applyFont="1" applyFill="1" applyBorder="1" applyAlignment="1">
      <alignment vertical="top" wrapText="1" justifyLastLine="1"/>
    </xf>
    <xf numFmtId="0" fontId="13" fillId="0" borderId="0" xfId="14" applyFont="1" applyFill="1" applyBorder="1" applyAlignment="1">
      <alignment vertical="top" wrapText="1"/>
    </xf>
    <xf numFmtId="1" fontId="13" fillId="0" borderId="0" xfId="14" applyNumberFormat="1" applyFont="1" applyBorder="1" applyAlignment="1">
      <alignment horizontal="center" wrapText="1" justifyLastLine="1"/>
    </xf>
    <xf numFmtId="0" fontId="13" fillId="0" borderId="0" xfId="14" applyFont="1" applyBorder="1"/>
    <xf numFmtId="1" fontId="13" fillId="0" borderId="0" xfId="14" applyNumberFormat="1" applyFont="1" applyBorder="1"/>
    <xf numFmtId="0" fontId="13" fillId="0" borderId="0" xfId="14" applyFont="1" applyBorder="1" applyAlignment="1">
      <alignment horizontal="right" wrapText="1" justifyLastLine="1"/>
    </xf>
    <xf numFmtId="1" fontId="23" fillId="0" borderId="0" xfId="14" applyNumberFormat="1" applyFont="1" applyBorder="1" applyAlignment="1">
      <alignment horizontal="center" wrapText="1" justifyLastLine="1"/>
    </xf>
    <xf numFmtId="0" fontId="13" fillId="0" borderId="0" xfId="14" applyFont="1" applyBorder="1" applyAlignment="1">
      <alignment horizontal="right" vertical="center" wrapText="1" justifyLastLine="1"/>
    </xf>
    <xf numFmtId="49" fontId="13" fillId="0" borderId="0" xfId="14" applyNumberFormat="1" applyFont="1" applyFill="1" applyAlignment="1">
      <alignment horizontal="left" vertical="center"/>
    </xf>
    <xf numFmtId="49" fontId="13" fillId="0" borderId="0" xfId="14" applyNumberFormat="1" applyFont="1" applyFill="1" applyAlignment="1">
      <alignment horizontal="center" vertical="center"/>
    </xf>
    <xf numFmtId="0" fontId="13" fillId="0" borderId="0" xfId="14" applyFont="1" applyFill="1" applyAlignment="1">
      <alignment vertical="center"/>
    </xf>
    <xf numFmtId="0" fontId="13" fillId="0" borderId="0" xfId="14" applyFont="1" applyBorder="1" applyAlignment="1">
      <alignment horizontal="right" wrapText="1" justifyLastLine="1"/>
    </xf>
    <xf numFmtId="49" fontId="13" fillId="0" borderId="0" xfId="14" applyNumberFormat="1" applyFont="1" applyFill="1" applyAlignment="1">
      <alignment horizontal="left"/>
    </xf>
    <xf numFmtId="0" fontId="23" fillId="0" borderId="9" xfId="14" applyFont="1" applyBorder="1" applyAlignment="1">
      <alignment horizontal="right"/>
    </xf>
    <xf numFmtId="0" fontId="13" fillId="0" borderId="9" xfId="14" applyFont="1" applyBorder="1" applyAlignment="1">
      <alignment horizontal="center" wrapText="1" justifyLastLine="1"/>
    </xf>
    <xf numFmtId="1" fontId="24" fillId="0" borderId="0" xfId="14" applyNumberFormat="1" applyFont="1"/>
    <xf numFmtId="0" fontId="21" fillId="0" borderId="0" xfId="14" applyFont="1" applyFill="1" applyAlignment="1">
      <alignment horizontal="center" vertical="center"/>
    </xf>
    <xf numFmtId="49" fontId="21" fillId="0" borderId="0" xfId="14" applyNumberFormat="1" applyFont="1" applyFill="1" applyAlignment="1">
      <alignment horizontal="center" vertical="center"/>
    </xf>
    <xf numFmtId="0" fontId="13" fillId="0" borderId="0" xfId="14" applyFont="1" applyBorder="1" applyAlignment="1">
      <alignment horizontal="left" vertical="top"/>
    </xf>
    <xf numFmtId="0" fontId="13" fillId="0" borderId="0" xfId="14" applyFont="1" applyBorder="1" applyAlignment="1">
      <alignment horizontal="center"/>
    </xf>
  </cellXfs>
  <cellStyles count="17">
    <cellStyle name="Comma 12" xfId="3"/>
    <cellStyle name="Comma 13" xfId="5"/>
    <cellStyle name="Comma 15" xfId="6"/>
    <cellStyle name="Comma 2" xfId="2"/>
    <cellStyle name="Comma 2 2" xfId="7"/>
    <cellStyle name="Comma 4 2" xfId="8"/>
    <cellStyle name="Comma 5 2" xfId="9"/>
    <cellStyle name="Comma 6" xfId="15"/>
    <cellStyle name="Comma 6 2" xfId="10"/>
    <cellStyle name="Comma 7 2" xfId="11"/>
    <cellStyle name="Comma 8 2" xfId="12"/>
    <cellStyle name="Comma 8 3" xfId="13"/>
    <cellStyle name="Normal" xfId="0" builtinId="0"/>
    <cellStyle name="Normal 2" xfId="1"/>
    <cellStyle name="Normal 2 2" xfId="14"/>
    <cellStyle name="Normal_Estimate-civil" xfId="4"/>
    <cellStyle name="Percent 2" xfId="1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WASEEM\SCHEDULE%20B\2016-17\Proposed\Master%20File%20Schedule%20B.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13343"/>
      <sheetName val="55351"/>
      <sheetName val="111117 (2)"/>
      <sheetName val="111117"/>
      <sheetName val="270806 (3)"/>
      <sheetName val="507029"/>
      <sheetName val="270806 (2)"/>
      <sheetName val="209218 (2)"/>
      <sheetName val="142943"/>
      <sheetName val="447537"/>
      <sheetName val="492135 (2)"/>
      <sheetName val="492135"/>
      <sheetName val="W&amp;S"/>
      <sheetName val="Civil Work"/>
      <sheetName val="171494"/>
      <sheetName val="27080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R1099"/>
  <sheetViews>
    <sheetView topLeftCell="A240" zoomScaleSheetLayoutView="100" workbookViewId="0">
      <selection activeCell="L638" sqref="L638"/>
    </sheetView>
  </sheetViews>
  <sheetFormatPr defaultColWidth="0" defaultRowHeight="15.95" customHeight="1"/>
  <cols>
    <col min="1" max="1" width="3.85546875" style="118" customWidth="1"/>
    <col min="2" max="2" width="22.42578125" style="3" customWidth="1"/>
    <col min="3" max="3" width="7.140625" style="130" customWidth="1"/>
    <col min="4" max="4" width="3.7109375" style="114" customWidth="1"/>
    <col min="5" max="5" width="2.28515625" style="128" customWidth="1"/>
    <col min="6" max="6" width="4.28515625" style="114" customWidth="1"/>
    <col min="7" max="7" width="3.42578125" style="114" customWidth="1"/>
    <col min="8" max="8" width="9.28515625" style="88" customWidth="1"/>
    <col min="9" max="9" width="2.7109375" style="3" customWidth="1"/>
    <col min="10" max="10" width="6.7109375" style="114" customWidth="1"/>
    <col min="11" max="11" width="3.140625" style="3" customWidth="1"/>
    <col min="12" max="12" width="6.7109375" style="3" customWidth="1"/>
    <col min="13" max="13" width="2.7109375" style="3" customWidth="1"/>
    <col min="14" max="14" width="9" style="130" customWidth="1"/>
    <col min="15" max="15" width="3.28515625" style="3" customWidth="1"/>
    <col min="16" max="16" width="9.42578125" style="118" customWidth="1"/>
    <col min="17" max="17" width="1.140625" style="3" hidden="1" customWidth="1"/>
    <col min="18" max="18" width="0" style="3" hidden="1"/>
    <col min="19" max="16384" width="9.140625" style="3" hidden="1"/>
  </cols>
  <sheetData>
    <row r="1" spans="1:16" s="67" customFormat="1" ht="22.5" customHeight="1">
      <c r="A1" s="163" t="s">
        <v>304</v>
      </c>
      <c r="B1" s="163"/>
      <c r="C1" s="163"/>
      <c r="D1" s="164"/>
      <c r="E1" s="163"/>
      <c r="F1" s="164"/>
      <c r="G1" s="163"/>
      <c r="H1" s="164"/>
      <c r="I1" s="163"/>
      <c r="J1" s="164"/>
      <c r="K1" s="163"/>
      <c r="L1" s="163"/>
      <c r="M1" s="163"/>
      <c r="N1" s="163"/>
      <c r="O1" s="163"/>
      <c r="P1" s="163"/>
    </row>
    <row r="2" spans="1:16" ht="7.5" customHeight="1">
      <c r="H2" s="117"/>
      <c r="J2" s="115"/>
    </row>
    <row r="3" spans="1:16" s="68" customFormat="1" ht="38.25" customHeight="1" thickBot="1">
      <c r="A3" s="165" t="s">
        <v>0</v>
      </c>
      <c r="B3" s="165"/>
      <c r="C3" s="166" t="s">
        <v>303</v>
      </c>
      <c r="D3" s="166"/>
      <c r="E3" s="166"/>
      <c r="F3" s="166"/>
      <c r="G3" s="166"/>
      <c r="H3" s="166"/>
      <c r="I3" s="166"/>
      <c r="J3" s="166"/>
      <c r="K3" s="166"/>
      <c r="L3" s="166"/>
      <c r="M3" s="166"/>
      <c r="N3" s="166"/>
      <c r="O3" s="166"/>
      <c r="P3" s="166"/>
    </row>
    <row r="4" spans="1:16" s="69" customFormat="1" ht="22.5" customHeight="1" thickBot="1">
      <c r="A4" s="135" t="s">
        <v>1</v>
      </c>
      <c r="B4" s="135" t="s">
        <v>2</v>
      </c>
      <c r="C4" s="167" t="s">
        <v>3</v>
      </c>
      <c r="D4" s="168"/>
      <c r="E4" s="167"/>
      <c r="F4" s="168"/>
      <c r="G4" s="167"/>
      <c r="H4" s="168" t="s">
        <v>4</v>
      </c>
      <c r="I4" s="167"/>
      <c r="J4" s="168"/>
      <c r="K4" s="169" t="s">
        <v>5</v>
      </c>
      <c r="L4" s="170"/>
      <c r="M4" s="171"/>
      <c r="N4" s="167" t="s">
        <v>6</v>
      </c>
      <c r="O4" s="167"/>
      <c r="P4" s="167"/>
    </row>
    <row r="5" spans="1:16" ht="11.25" customHeight="1">
      <c r="A5" s="1"/>
      <c r="B5" s="70"/>
      <c r="C5" s="70"/>
      <c r="D5" s="70"/>
      <c r="E5" s="70"/>
      <c r="F5" s="70"/>
      <c r="G5" s="70"/>
      <c r="H5" s="70"/>
      <c r="I5" s="70"/>
      <c r="J5" s="70"/>
      <c r="K5" s="70"/>
      <c r="L5" s="70"/>
      <c r="M5" s="70"/>
      <c r="N5" s="70"/>
      <c r="O5" s="2"/>
    </row>
    <row r="6" spans="1:16" ht="15.95" customHeight="1">
      <c r="A6" s="1">
        <v>1</v>
      </c>
      <c r="B6" s="140" t="s">
        <v>90</v>
      </c>
      <c r="C6" s="140"/>
      <c r="D6" s="140"/>
      <c r="E6" s="140"/>
      <c r="F6" s="140"/>
      <c r="G6" s="140"/>
      <c r="H6" s="140"/>
      <c r="I6" s="140"/>
      <c r="J6" s="140"/>
      <c r="K6" s="140"/>
      <c r="L6" s="140"/>
      <c r="M6" s="140"/>
      <c r="N6" s="140"/>
      <c r="O6" s="140"/>
    </row>
    <row r="7" spans="1:16" ht="15.95" hidden="1" customHeight="1">
      <c r="A7" s="1"/>
      <c r="B7" s="3" t="s">
        <v>204</v>
      </c>
      <c r="C7" s="128"/>
      <c r="D7" s="114">
        <v>1</v>
      </c>
      <c r="E7" s="128" t="s">
        <v>8</v>
      </c>
      <c r="F7" s="114">
        <v>2</v>
      </c>
      <c r="G7" s="114" t="s">
        <v>8</v>
      </c>
      <c r="H7" s="93">
        <v>31.375</v>
      </c>
      <c r="I7" s="114" t="s">
        <v>8</v>
      </c>
      <c r="J7" s="131">
        <v>0.75</v>
      </c>
      <c r="K7" s="114" t="s">
        <v>8</v>
      </c>
      <c r="L7" s="115">
        <v>0.75</v>
      </c>
      <c r="M7" s="3" t="s">
        <v>9</v>
      </c>
      <c r="N7" s="42">
        <f t="shared" ref="N7" si="0">ROUND(D7*F7*H7*J7*L7,0)</f>
        <v>35</v>
      </c>
      <c r="O7" s="2"/>
    </row>
    <row r="8" spans="1:16" ht="15.95" hidden="1" customHeight="1">
      <c r="A8" s="1"/>
      <c r="B8" s="71" t="s">
        <v>20</v>
      </c>
      <c r="C8" s="126"/>
      <c r="D8" s="114">
        <v>1</v>
      </c>
      <c r="E8" s="128" t="s">
        <v>8</v>
      </c>
      <c r="F8" s="114">
        <v>2</v>
      </c>
      <c r="G8" s="114" t="s">
        <v>8</v>
      </c>
      <c r="H8" s="93">
        <v>25.875</v>
      </c>
      <c r="I8" s="114" t="s">
        <v>8</v>
      </c>
      <c r="J8" s="131">
        <v>0.75</v>
      </c>
      <c r="K8" s="114" t="s">
        <v>8</v>
      </c>
      <c r="L8" s="115">
        <v>0.75</v>
      </c>
      <c r="M8" s="3" t="s">
        <v>9</v>
      </c>
      <c r="N8" s="42">
        <f t="shared" ref="N8:N9" si="1">ROUND(D8*F8*H8*J8*L8,0)</f>
        <v>29</v>
      </c>
      <c r="O8" s="2"/>
    </row>
    <row r="9" spans="1:16" ht="15.95" hidden="1" customHeight="1">
      <c r="A9" s="1"/>
      <c r="B9" s="3" t="s">
        <v>205</v>
      </c>
      <c r="C9" s="126"/>
      <c r="D9" s="114">
        <v>1</v>
      </c>
      <c r="E9" s="128" t="s">
        <v>8</v>
      </c>
      <c r="F9" s="114">
        <v>2</v>
      </c>
      <c r="G9" s="114" t="s">
        <v>8</v>
      </c>
      <c r="H9" s="93">
        <v>31.375</v>
      </c>
      <c r="I9" s="114" t="s">
        <v>8</v>
      </c>
      <c r="J9" s="131">
        <v>1.125</v>
      </c>
      <c r="K9" s="114" t="s">
        <v>8</v>
      </c>
      <c r="L9" s="115">
        <v>5</v>
      </c>
      <c r="M9" s="3" t="s">
        <v>9</v>
      </c>
      <c r="N9" s="42">
        <f t="shared" si="1"/>
        <v>353</v>
      </c>
      <c r="O9" s="2"/>
    </row>
    <row r="10" spans="1:16" ht="15.95" hidden="1" customHeight="1">
      <c r="A10" s="1"/>
      <c r="B10" s="3" t="s">
        <v>206</v>
      </c>
      <c r="C10" s="126"/>
      <c r="D10" s="114">
        <v>1</v>
      </c>
      <c r="E10" s="128" t="s">
        <v>8</v>
      </c>
      <c r="F10" s="114">
        <v>3</v>
      </c>
      <c r="G10" s="114" t="s">
        <v>8</v>
      </c>
      <c r="H10" s="93">
        <v>18</v>
      </c>
      <c r="I10" s="114" t="s">
        <v>8</v>
      </c>
      <c r="J10" s="131">
        <v>1.125</v>
      </c>
      <c r="K10" s="114" t="s">
        <v>8</v>
      </c>
      <c r="L10" s="115">
        <v>5</v>
      </c>
      <c r="M10" s="3" t="s">
        <v>9</v>
      </c>
      <c r="N10" s="42">
        <f t="shared" ref="N10:N14" si="2">ROUND(D10*F10*H10*J10*L10,0)</f>
        <v>304</v>
      </c>
      <c r="O10" s="2"/>
    </row>
    <row r="11" spans="1:16" ht="15.95" hidden="1" customHeight="1">
      <c r="A11" s="1"/>
      <c r="B11" s="3" t="s">
        <v>25</v>
      </c>
      <c r="C11" s="126"/>
      <c r="D11" s="114">
        <v>1</v>
      </c>
      <c r="E11" s="128" t="s">
        <v>8</v>
      </c>
      <c r="F11" s="114">
        <v>1</v>
      </c>
      <c r="G11" s="114" t="s">
        <v>8</v>
      </c>
      <c r="H11" s="93">
        <v>31.375</v>
      </c>
      <c r="I11" s="114" t="s">
        <v>8</v>
      </c>
      <c r="J11" s="131">
        <v>1.125</v>
      </c>
      <c r="K11" s="114" t="s">
        <v>8</v>
      </c>
      <c r="L11" s="115">
        <v>4</v>
      </c>
      <c r="M11" s="3" t="s">
        <v>9</v>
      </c>
      <c r="N11" s="42">
        <f t="shared" ref="N11:N13" si="3">ROUND(D11*F11*H11*J11*L11,0)</f>
        <v>141</v>
      </c>
      <c r="O11" s="2"/>
    </row>
    <row r="12" spans="1:16" ht="15.95" hidden="1" customHeight="1">
      <c r="A12" s="1"/>
      <c r="B12" s="3" t="s">
        <v>207</v>
      </c>
      <c r="C12" s="126"/>
      <c r="D12" s="114">
        <v>1</v>
      </c>
      <c r="E12" s="128" t="s">
        <v>8</v>
      </c>
      <c r="F12" s="114">
        <v>1</v>
      </c>
      <c r="G12" s="114" t="s">
        <v>8</v>
      </c>
      <c r="H12" s="93">
        <v>6</v>
      </c>
      <c r="I12" s="114" t="s">
        <v>8</v>
      </c>
      <c r="J12" s="131">
        <v>1.125</v>
      </c>
      <c r="K12" s="114" t="s">
        <v>8</v>
      </c>
      <c r="L12" s="115">
        <v>4</v>
      </c>
      <c r="M12" s="3" t="s">
        <v>9</v>
      </c>
      <c r="N12" s="42">
        <f t="shared" si="3"/>
        <v>27</v>
      </c>
      <c r="O12" s="2"/>
    </row>
    <row r="13" spans="1:16" ht="15.95" hidden="1" customHeight="1">
      <c r="A13" s="1"/>
      <c r="B13" s="3" t="s">
        <v>208</v>
      </c>
      <c r="C13" s="126"/>
      <c r="D13" s="114">
        <v>1</v>
      </c>
      <c r="E13" s="128" t="s">
        <v>8</v>
      </c>
      <c r="F13" s="114">
        <v>1</v>
      </c>
      <c r="G13" s="114" t="s">
        <v>8</v>
      </c>
      <c r="H13" s="93">
        <v>6</v>
      </c>
      <c r="I13" s="114" t="s">
        <v>8</v>
      </c>
      <c r="J13" s="131">
        <v>1.125</v>
      </c>
      <c r="K13" s="114" t="s">
        <v>8</v>
      </c>
      <c r="L13" s="115">
        <v>5</v>
      </c>
      <c r="M13" s="3" t="s">
        <v>9</v>
      </c>
      <c r="N13" s="42">
        <f t="shared" si="3"/>
        <v>34</v>
      </c>
      <c r="O13" s="2"/>
    </row>
    <row r="14" spans="1:16" ht="15.95" hidden="1" customHeight="1">
      <c r="A14" s="1"/>
      <c r="B14" s="3" t="s">
        <v>208</v>
      </c>
      <c r="C14" s="126"/>
      <c r="D14" s="114">
        <v>1</v>
      </c>
      <c r="E14" s="128" t="s">
        <v>8</v>
      </c>
      <c r="F14" s="114">
        <v>1</v>
      </c>
      <c r="G14" s="114" t="s">
        <v>8</v>
      </c>
      <c r="H14" s="93">
        <v>6</v>
      </c>
      <c r="I14" s="114" t="s">
        <v>8</v>
      </c>
      <c r="J14" s="131">
        <v>0.75</v>
      </c>
      <c r="K14" s="114" t="s">
        <v>8</v>
      </c>
      <c r="L14" s="115">
        <v>5</v>
      </c>
      <c r="M14" s="3" t="s">
        <v>9</v>
      </c>
      <c r="N14" s="42">
        <f t="shared" si="2"/>
        <v>23</v>
      </c>
      <c r="O14" s="2"/>
    </row>
    <row r="15" spans="1:16" ht="15.95" hidden="1" customHeight="1">
      <c r="A15" s="1"/>
      <c r="B15" s="3" t="s">
        <v>209</v>
      </c>
      <c r="C15" s="126"/>
      <c r="D15" s="114">
        <v>1</v>
      </c>
      <c r="E15" s="128" t="s">
        <v>8</v>
      </c>
      <c r="F15" s="114">
        <v>1</v>
      </c>
      <c r="G15" s="114" t="s">
        <v>8</v>
      </c>
      <c r="H15" s="93">
        <v>10</v>
      </c>
      <c r="I15" s="114" t="s">
        <v>8</v>
      </c>
      <c r="J15" s="131">
        <v>1.125</v>
      </c>
      <c r="K15" s="114" t="s">
        <v>8</v>
      </c>
      <c r="L15" s="115">
        <v>5</v>
      </c>
      <c r="M15" s="3" t="s">
        <v>9</v>
      </c>
      <c r="N15" s="42">
        <f t="shared" ref="N15" si="4">ROUND(D15*F15*H15*J15*L15,0)</f>
        <v>56</v>
      </c>
      <c r="O15" s="2"/>
    </row>
    <row r="16" spans="1:16" ht="16.5" hidden="1" customHeight="1">
      <c r="A16" s="1"/>
      <c r="C16" s="128"/>
      <c r="D16" s="73"/>
      <c r="H16" s="72"/>
      <c r="I16" s="114"/>
      <c r="J16" s="115"/>
      <c r="K16" s="114"/>
      <c r="L16" s="15" t="s">
        <v>10</v>
      </c>
      <c r="M16" s="43"/>
      <c r="N16" s="4">
        <f>SUM(N7:N15)</f>
        <v>1002</v>
      </c>
      <c r="O16" s="5"/>
      <c r="P16" s="44"/>
    </row>
    <row r="17" spans="1:17" ht="15.95" hidden="1" customHeight="1">
      <c r="A17" s="1"/>
      <c r="B17" s="75" t="s">
        <v>29</v>
      </c>
      <c r="C17" s="128"/>
      <c r="E17" s="119"/>
      <c r="G17" s="118"/>
      <c r="H17" s="72"/>
      <c r="I17" s="120"/>
      <c r="J17" s="115"/>
      <c r="K17" s="118"/>
      <c r="L17" s="115"/>
      <c r="M17" s="50"/>
      <c r="N17" s="50"/>
      <c r="O17" s="119"/>
      <c r="Q17" s="50"/>
    </row>
    <row r="18" spans="1:17" ht="15.95" hidden="1" customHeight="1">
      <c r="A18" s="1"/>
      <c r="B18" s="3" t="s">
        <v>211</v>
      </c>
      <c r="C18" s="128"/>
      <c r="D18" s="114">
        <v>1</v>
      </c>
      <c r="E18" s="128" t="s">
        <v>8</v>
      </c>
      <c r="F18" s="114">
        <v>2</v>
      </c>
      <c r="G18" s="114" t="s">
        <v>8</v>
      </c>
      <c r="H18" s="93">
        <v>5</v>
      </c>
      <c r="I18" s="114" t="s">
        <v>8</v>
      </c>
      <c r="J18" s="131">
        <v>1.125</v>
      </c>
      <c r="K18" s="114" t="s">
        <v>8</v>
      </c>
      <c r="L18" s="131">
        <v>0.75</v>
      </c>
      <c r="M18" s="3" t="s">
        <v>9</v>
      </c>
      <c r="N18" s="42">
        <f t="shared" ref="N18:N19" si="5">ROUND(D18*F18*H18*J18*L18,0)</f>
        <v>8</v>
      </c>
      <c r="O18" s="5"/>
      <c r="P18" s="45"/>
    </row>
    <row r="19" spans="1:17" ht="15.95" hidden="1" customHeight="1">
      <c r="A19" s="1"/>
      <c r="B19" s="3" t="s">
        <v>212</v>
      </c>
      <c r="C19" s="128"/>
      <c r="D19" s="114">
        <v>1</v>
      </c>
      <c r="E19" s="128" t="s">
        <v>8</v>
      </c>
      <c r="F19" s="114">
        <v>6</v>
      </c>
      <c r="G19" s="114" t="s">
        <v>8</v>
      </c>
      <c r="H19" s="93">
        <v>4.5</v>
      </c>
      <c r="I19" s="114" t="s">
        <v>8</v>
      </c>
      <c r="J19" s="131">
        <v>1.125</v>
      </c>
      <c r="K19" s="114" t="s">
        <v>8</v>
      </c>
      <c r="L19" s="131">
        <v>0.75</v>
      </c>
      <c r="M19" s="3" t="s">
        <v>9</v>
      </c>
      <c r="N19" s="42">
        <f t="shared" si="5"/>
        <v>23</v>
      </c>
      <c r="O19" s="5"/>
      <c r="P19" s="45"/>
    </row>
    <row r="20" spans="1:17" ht="15.95" hidden="1" customHeight="1">
      <c r="A20" s="1"/>
      <c r="B20" s="3" t="s">
        <v>213</v>
      </c>
      <c r="C20" s="128"/>
      <c r="D20" s="114">
        <v>1</v>
      </c>
      <c r="E20" s="128" t="s">
        <v>8</v>
      </c>
      <c r="F20" s="114">
        <v>1</v>
      </c>
      <c r="G20" s="114" t="s">
        <v>8</v>
      </c>
      <c r="H20" s="93">
        <v>4.5</v>
      </c>
      <c r="I20" s="114" t="s">
        <v>8</v>
      </c>
      <c r="J20" s="131">
        <v>0.75</v>
      </c>
      <c r="K20" s="114" t="s">
        <v>8</v>
      </c>
      <c r="L20" s="131">
        <v>0.75</v>
      </c>
      <c r="M20" s="3" t="s">
        <v>9</v>
      </c>
      <c r="N20" s="42">
        <f t="shared" ref="N20:N22" si="6">ROUND(D20*F20*H20*J20*L20,0)</f>
        <v>3</v>
      </c>
      <c r="O20" s="5"/>
      <c r="P20" s="45"/>
    </row>
    <row r="21" spans="1:17" ht="15.95" hidden="1" customHeight="1">
      <c r="A21" s="1"/>
      <c r="B21" s="3" t="s">
        <v>214</v>
      </c>
      <c r="C21" s="128"/>
      <c r="D21" s="112">
        <v>1</v>
      </c>
      <c r="E21" s="53" t="s">
        <v>8</v>
      </c>
      <c r="F21" s="112">
        <v>1</v>
      </c>
      <c r="G21" s="114" t="s">
        <v>8</v>
      </c>
      <c r="H21" s="31">
        <v>20.625</v>
      </c>
      <c r="I21" s="114" t="s">
        <v>8</v>
      </c>
      <c r="J21" s="131">
        <v>1.125</v>
      </c>
      <c r="K21" s="114" t="s">
        <v>8</v>
      </c>
      <c r="L21" s="131">
        <v>0.75</v>
      </c>
      <c r="M21" s="20" t="s">
        <v>9</v>
      </c>
      <c r="N21" s="42">
        <f t="shared" ref="N21" si="7">ROUND(D21*F21*H21*J21*L21,0)</f>
        <v>17</v>
      </c>
      <c r="O21" s="5"/>
      <c r="P21" s="45"/>
    </row>
    <row r="22" spans="1:17" ht="15.95" hidden="1" customHeight="1">
      <c r="A22" s="1"/>
      <c r="B22" s="3" t="s">
        <v>214</v>
      </c>
      <c r="C22" s="128"/>
      <c r="D22" s="112">
        <v>1</v>
      </c>
      <c r="E22" s="53" t="s">
        <v>8</v>
      </c>
      <c r="F22" s="112">
        <v>1</v>
      </c>
      <c r="G22" s="114" t="s">
        <v>8</v>
      </c>
      <c r="H22" s="31">
        <v>6</v>
      </c>
      <c r="I22" s="114" t="s">
        <v>8</v>
      </c>
      <c r="J22" s="131">
        <v>1.125</v>
      </c>
      <c r="K22" s="114" t="s">
        <v>8</v>
      </c>
      <c r="L22" s="131">
        <v>0.75</v>
      </c>
      <c r="M22" s="20" t="s">
        <v>9</v>
      </c>
      <c r="N22" s="42">
        <f t="shared" si="6"/>
        <v>5</v>
      </c>
      <c r="O22" s="5"/>
      <c r="P22" s="45"/>
    </row>
    <row r="23" spans="1:17" ht="15.95" hidden="1" customHeight="1">
      <c r="A23" s="1"/>
      <c r="B23" s="114"/>
      <c r="C23" s="3"/>
      <c r="E23" s="119"/>
      <c r="G23" s="118"/>
      <c r="H23" s="72"/>
      <c r="I23" s="120"/>
      <c r="J23" s="115"/>
      <c r="K23" s="118"/>
      <c r="L23" s="15" t="s">
        <v>10</v>
      </c>
      <c r="M23" s="3" t="s">
        <v>9</v>
      </c>
      <c r="N23" s="4">
        <f>SUM(N18:N22)</f>
        <v>56</v>
      </c>
      <c r="O23" s="119"/>
      <c r="P23" s="50"/>
      <c r="Q23" s="50"/>
    </row>
    <row r="24" spans="1:17" ht="15.95" hidden="1" customHeight="1">
      <c r="A24" s="1"/>
      <c r="B24" s="75" t="s">
        <v>37</v>
      </c>
      <c r="C24" s="128"/>
      <c r="E24" s="119"/>
      <c r="G24" s="118"/>
      <c r="H24" s="72"/>
      <c r="I24" s="120"/>
      <c r="J24" s="115"/>
      <c r="K24" s="120"/>
      <c r="L24" s="118"/>
      <c r="M24" s="118"/>
      <c r="N24" s="50"/>
      <c r="O24" s="46"/>
      <c r="P24" s="50"/>
      <c r="Q24" s="50"/>
    </row>
    <row r="25" spans="1:17" ht="15.95" hidden="1" customHeight="1">
      <c r="A25" s="1"/>
      <c r="C25" s="75"/>
      <c r="D25" s="148">
        <f>N16</f>
        <v>1002</v>
      </c>
      <c r="E25" s="148"/>
      <c r="F25" s="148"/>
      <c r="G25" s="118" t="s">
        <v>38</v>
      </c>
      <c r="H25" s="137">
        <f>N23</f>
        <v>56</v>
      </c>
      <c r="I25" s="15" t="s">
        <v>9</v>
      </c>
      <c r="J25" s="149">
        <f>D25-H25</f>
        <v>946</v>
      </c>
      <c r="K25" s="149"/>
      <c r="L25" s="43"/>
      <c r="M25" s="118"/>
      <c r="N25" s="47"/>
      <c r="O25" s="119"/>
      <c r="P25" s="50"/>
      <c r="Q25" s="50"/>
    </row>
    <row r="26" spans="1:17" ht="21.75" customHeight="1">
      <c r="A26" s="1"/>
      <c r="B26" s="70"/>
      <c r="C26" s="141">
        <f>J25</f>
        <v>946</v>
      </c>
      <c r="D26" s="142"/>
      <c r="E26" s="141"/>
      <c r="F26" s="6" t="s">
        <v>11</v>
      </c>
      <c r="G26" s="7" t="s">
        <v>12</v>
      </c>
      <c r="H26" s="74">
        <v>1285.6300000000001</v>
      </c>
      <c r="I26" s="120"/>
      <c r="J26" s="120"/>
      <c r="K26" s="120"/>
      <c r="L26" s="138" t="s">
        <v>13</v>
      </c>
      <c r="M26" s="138"/>
      <c r="O26" s="8" t="s">
        <v>14</v>
      </c>
      <c r="P26" s="118">
        <f>ROUND(C26*H26/100,0)</f>
        <v>12162</v>
      </c>
    </row>
    <row r="27" spans="1:17" ht="21.75" customHeight="1">
      <c r="A27" s="1">
        <v>2</v>
      </c>
      <c r="B27" s="140" t="s">
        <v>215</v>
      </c>
      <c r="C27" s="140"/>
      <c r="D27" s="140"/>
      <c r="E27" s="140"/>
      <c r="F27" s="140"/>
      <c r="G27" s="140"/>
      <c r="H27" s="140"/>
      <c r="I27" s="140"/>
      <c r="J27" s="140"/>
      <c r="K27" s="140"/>
      <c r="L27" s="140"/>
      <c r="M27" s="140"/>
      <c r="N27" s="140"/>
      <c r="O27" s="140"/>
    </row>
    <row r="28" spans="1:17" ht="15.95" hidden="1" customHeight="1">
      <c r="A28" s="1"/>
      <c r="B28" s="71" t="s">
        <v>172</v>
      </c>
      <c r="C28" s="126"/>
      <c r="D28" s="114">
        <v>1</v>
      </c>
      <c r="E28" s="128" t="s">
        <v>8</v>
      </c>
      <c r="F28" s="114">
        <v>1</v>
      </c>
      <c r="G28" s="114" t="s">
        <v>8</v>
      </c>
      <c r="H28" s="72">
        <v>31.375</v>
      </c>
      <c r="I28" s="114" t="s">
        <v>8</v>
      </c>
      <c r="J28" s="115">
        <v>27.375</v>
      </c>
      <c r="K28" s="114"/>
      <c r="L28" s="131"/>
      <c r="M28" s="3" t="s">
        <v>9</v>
      </c>
      <c r="N28" s="42">
        <f>ROUND(D28*F28*H28*J28,0)</f>
        <v>859</v>
      </c>
      <c r="O28" s="2"/>
    </row>
    <row r="29" spans="1:17" ht="17.100000000000001" hidden="1" customHeight="1">
      <c r="A29" s="1"/>
      <c r="C29" s="128"/>
      <c r="D29" s="73"/>
      <c r="H29" s="72"/>
      <c r="I29" s="114"/>
      <c r="J29" s="115"/>
      <c r="K29" s="114"/>
      <c r="L29" s="15" t="s">
        <v>10</v>
      </c>
      <c r="M29" s="43"/>
      <c r="N29" s="4">
        <f>SUM(N28:N28)</f>
        <v>859</v>
      </c>
      <c r="O29" s="5"/>
      <c r="P29" s="44"/>
    </row>
    <row r="30" spans="1:17" ht="21.75" customHeight="1">
      <c r="A30" s="1"/>
      <c r="B30" s="70"/>
      <c r="C30" s="141">
        <f>N29</f>
        <v>859</v>
      </c>
      <c r="D30" s="142"/>
      <c r="E30" s="141"/>
      <c r="F30" s="6" t="s">
        <v>41</v>
      </c>
      <c r="G30" s="7" t="s">
        <v>12</v>
      </c>
      <c r="H30" s="74">
        <v>378.13</v>
      </c>
      <c r="I30" s="120"/>
      <c r="J30" s="120"/>
      <c r="K30" s="120"/>
      <c r="L30" s="138" t="s">
        <v>42</v>
      </c>
      <c r="M30" s="138"/>
      <c r="O30" s="8" t="s">
        <v>14</v>
      </c>
      <c r="P30" s="118">
        <f>ROUND(C30*H30/100,0)</f>
        <v>3248</v>
      </c>
    </row>
    <row r="31" spans="1:17" ht="15.95" customHeight="1">
      <c r="A31" s="1">
        <v>3</v>
      </c>
      <c r="B31" s="140" t="s">
        <v>216</v>
      </c>
      <c r="C31" s="140"/>
      <c r="D31" s="140"/>
      <c r="E31" s="140"/>
      <c r="F31" s="140"/>
      <c r="G31" s="140"/>
      <c r="H31" s="140"/>
      <c r="I31" s="140"/>
      <c r="J31" s="140"/>
      <c r="K31" s="140"/>
      <c r="L31" s="140"/>
      <c r="M31" s="140"/>
      <c r="N31" s="140"/>
      <c r="O31" s="140"/>
    </row>
    <row r="32" spans="1:17" ht="15.95" hidden="1" customHeight="1">
      <c r="A32" s="1"/>
      <c r="B32" s="71" t="s">
        <v>217</v>
      </c>
      <c r="C32" s="126"/>
      <c r="D32" s="114">
        <v>1</v>
      </c>
      <c r="E32" s="128" t="s">
        <v>8</v>
      </c>
      <c r="F32" s="114">
        <v>1</v>
      </c>
      <c r="G32" s="114" t="s">
        <v>8</v>
      </c>
      <c r="H32" s="72">
        <v>13</v>
      </c>
      <c r="I32" s="114" t="s">
        <v>8</v>
      </c>
      <c r="J32" s="115">
        <v>0.33</v>
      </c>
      <c r="K32" s="114" t="s">
        <v>8</v>
      </c>
      <c r="L32" s="115">
        <v>4</v>
      </c>
      <c r="M32" s="3" t="s">
        <v>9</v>
      </c>
      <c r="N32" s="42">
        <f>ROUND(D32*F32*H32*J32*L32,0)</f>
        <v>17</v>
      </c>
      <c r="O32" s="2"/>
    </row>
    <row r="33" spans="1:17" ht="17.100000000000001" hidden="1" customHeight="1">
      <c r="A33" s="1"/>
      <c r="C33" s="128"/>
      <c r="D33" s="73"/>
      <c r="H33" s="72"/>
      <c r="I33" s="114"/>
      <c r="J33" s="115"/>
      <c r="K33" s="114"/>
      <c r="L33" s="15" t="s">
        <v>10</v>
      </c>
      <c r="M33" s="43"/>
      <c r="N33" s="4">
        <f>SUM(N32:N32)</f>
        <v>17</v>
      </c>
      <c r="O33" s="5"/>
      <c r="P33" s="44"/>
    </row>
    <row r="34" spans="1:17" ht="21.75" customHeight="1">
      <c r="A34" s="1"/>
      <c r="B34" s="70"/>
      <c r="C34" s="141">
        <f>N33</f>
        <v>17</v>
      </c>
      <c r="D34" s="142"/>
      <c r="E34" s="141"/>
      <c r="F34" s="6" t="s">
        <v>11</v>
      </c>
      <c r="G34" s="7" t="s">
        <v>12</v>
      </c>
      <c r="H34" s="74">
        <v>1134.3800000000001</v>
      </c>
      <c r="I34" s="120"/>
      <c r="J34" s="120"/>
      <c r="K34" s="120"/>
      <c r="L34" s="138" t="s">
        <v>13</v>
      </c>
      <c r="M34" s="138"/>
      <c r="O34" s="8" t="s">
        <v>14</v>
      </c>
      <c r="P34" s="118">
        <f>ROUND(C34*H34/100,0)</f>
        <v>193</v>
      </c>
    </row>
    <row r="35" spans="1:17" ht="15.95" customHeight="1">
      <c r="A35" s="1">
        <v>4</v>
      </c>
      <c r="B35" s="140" t="s">
        <v>218</v>
      </c>
      <c r="C35" s="140"/>
      <c r="D35" s="140"/>
      <c r="E35" s="140"/>
      <c r="F35" s="140"/>
      <c r="G35" s="140"/>
      <c r="H35" s="140"/>
      <c r="I35" s="140"/>
      <c r="J35" s="140"/>
      <c r="K35" s="140"/>
      <c r="L35" s="140"/>
      <c r="M35" s="140"/>
      <c r="N35" s="140"/>
      <c r="O35" s="140"/>
    </row>
    <row r="36" spans="1:17" ht="17.100000000000001" hidden="1" customHeight="1">
      <c r="A36" s="1"/>
      <c r="B36" s="71" t="s">
        <v>219</v>
      </c>
      <c r="C36" s="126"/>
      <c r="D36" s="114">
        <v>2</v>
      </c>
      <c r="E36" s="128" t="s">
        <v>8</v>
      </c>
      <c r="F36" s="114">
        <v>3</v>
      </c>
      <c r="G36" s="114" t="s">
        <v>8</v>
      </c>
      <c r="H36" s="72">
        <v>16</v>
      </c>
      <c r="I36" s="114" t="s">
        <v>8</v>
      </c>
      <c r="J36" s="115">
        <v>9</v>
      </c>
      <c r="K36" s="114"/>
      <c r="L36" s="131"/>
      <c r="M36" s="3" t="s">
        <v>9</v>
      </c>
      <c r="N36" s="42">
        <f>ROUND(D36*F36*H36*J36,0)</f>
        <v>864</v>
      </c>
      <c r="O36" s="2"/>
    </row>
    <row r="37" spans="1:17" ht="17.100000000000001" hidden="1" customHeight="1">
      <c r="A37" s="1"/>
      <c r="B37" s="71" t="s">
        <v>220</v>
      </c>
      <c r="C37" s="126"/>
      <c r="D37" s="114">
        <v>1</v>
      </c>
      <c r="E37" s="128" t="s">
        <v>8</v>
      </c>
      <c r="F37" s="114">
        <v>4</v>
      </c>
      <c r="G37" s="114" t="s">
        <v>8</v>
      </c>
      <c r="H37" s="72">
        <v>8</v>
      </c>
      <c r="I37" s="114" t="s">
        <v>8</v>
      </c>
      <c r="J37" s="115">
        <v>6</v>
      </c>
      <c r="K37" s="114"/>
      <c r="L37" s="131"/>
      <c r="M37" s="3" t="s">
        <v>9</v>
      </c>
      <c r="N37" s="42">
        <f>ROUND(D37*F37*H37*J37,0)</f>
        <v>192</v>
      </c>
      <c r="O37" s="2"/>
    </row>
    <row r="38" spans="1:17" ht="17.100000000000001" hidden="1" customHeight="1">
      <c r="A38" s="1"/>
      <c r="B38" s="71" t="s">
        <v>221</v>
      </c>
      <c r="C38" s="126"/>
      <c r="D38" s="114">
        <v>2</v>
      </c>
      <c r="E38" s="128" t="s">
        <v>8</v>
      </c>
      <c r="F38" s="114">
        <v>14</v>
      </c>
      <c r="G38" s="114" t="s">
        <v>8</v>
      </c>
      <c r="H38" s="72">
        <v>19</v>
      </c>
      <c r="I38" s="114" t="s">
        <v>8</v>
      </c>
      <c r="J38" s="115">
        <v>1.25</v>
      </c>
      <c r="K38" s="114"/>
      <c r="L38" s="131"/>
      <c r="M38" s="3" t="s">
        <v>9</v>
      </c>
      <c r="N38" s="42">
        <f>ROUND(D38*F38*H38*J38,0)</f>
        <v>665</v>
      </c>
      <c r="O38" s="2"/>
    </row>
    <row r="39" spans="1:17" ht="17.100000000000001" hidden="1" customHeight="1">
      <c r="A39" s="1"/>
      <c r="B39" s="71" t="s">
        <v>222</v>
      </c>
      <c r="C39" s="126"/>
      <c r="D39" s="114">
        <v>1</v>
      </c>
      <c r="E39" s="128" t="s">
        <v>8</v>
      </c>
      <c r="F39" s="114">
        <v>5</v>
      </c>
      <c r="G39" s="114" t="s">
        <v>8</v>
      </c>
      <c r="H39" s="72">
        <v>30</v>
      </c>
      <c r="I39" s="114" t="s">
        <v>8</v>
      </c>
      <c r="J39" s="115">
        <v>1.25</v>
      </c>
      <c r="K39" s="114"/>
      <c r="L39" s="131"/>
      <c r="M39" s="3" t="s">
        <v>9</v>
      </c>
      <c r="N39" s="42">
        <f>ROUND(D39*F39*H39*J39,0)</f>
        <v>188</v>
      </c>
      <c r="O39" s="2"/>
    </row>
    <row r="40" spans="1:17" ht="17.100000000000001" hidden="1" customHeight="1">
      <c r="A40" s="1"/>
      <c r="C40" s="128"/>
      <c r="D40" s="73"/>
      <c r="H40" s="72"/>
      <c r="I40" s="114"/>
      <c r="J40" s="115"/>
      <c r="K40" s="114"/>
      <c r="L40" s="15" t="s">
        <v>10</v>
      </c>
      <c r="M40" s="43"/>
      <c r="N40" s="4">
        <f>SUM(N36:N39)</f>
        <v>1909</v>
      </c>
      <c r="O40" s="5"/>
      <c r="P40" s="44"/>
    </row>
    <row r="41" spans="1:17" ht="15.95" customHeight="1">
      <c r="A41" s="1"/>
      <c r="C41" s="75"/>
      <c r="D41" s="188">
        <f>N40</f>
        <v>1909</v>
      </c>
      <c r="E41" s="188"/>
      <c r="F41" s="188"/>
      <c r="G41" s="146" t="s">
        <v>122</v>
      </c>
      <c r="H41" s="147"/>
      <c r="I41" s="15" t="s">
        <v>9</v>
      </c>
      <c r="J41" s="145">
        <f>D41/112</f>
        <v>17.044642857142858</v>
      </c>
      <c r="K41" s="145"/>
      <c r="L41" s="43"/>
      <c r="M41" s="118"/>
      <c r="N41" s="47"/>
      <c r="O41" s="119"/>
      <c r="P41" s="50"/>
      <c r="Q41" s="50"/>
    </row>
    <row r="42" spans="1:17" ht="21.75" customHeight="1">
      <c r="A42" s="1"/>
      <c r="B42" s="70"/>
      <c r="C42" s="187">
        <f>J41</f>
        <v>17.044642857142858</v>
      </c>
      <c r="D42" s="187"/>
      <c r="E42" s="187"/>
      <c r="F42" s="134" t="s">
        <v>60</v>
      </c>
      <c r="G42" s="7" t="s">
        <v>12</v>
      </c>
      <c r="H42" s="74">
        <v>126.04</v>
      </c>
      <c r="I42" s="120"/>
      <c r="J42" s="120"/>
      <c r="K42" s="120"/>
      <c r="L42" s="138" t="s">
        <v>61</v>
      </c>
      <c r="M42" s="138"/>
      <c r="O42" s="8" t="s">
        <v>14</v>
      </c>
      <c r="P42" s="118">
        <f>ROUND(C42*H42,0)</f>
        <v>2148</v>
      </c>
    </row>
    <row r="43" spans="1:17" ht="15.95" customHeight="1">
      <c r="A43" s="1">
        <v>5</v>
      </c>
      <c r="B43" s="140" t="s">
        <v>174</v>
      </c>
      <c r="C43" s="140"/>
      <c r="D43" s="140"/>
      <c r="E43" s="140"/>
      <c r="F43" s="140"/>
      <c r="G43" s="140"/>
      <c r="H43" s="140"/>
      <c r="I43" s="140"/>
      <c r="J43" s="140"/>
      <c r="K43" s="140"/>
      <c r="L43" s="140"/>
      <c r="M43" s="140"/>
      <c r="N43" s="140"/>
      <c r="O43" s="140"/>
    </row>
    <row r="44" spans="1:17" ht="15.95" hidden="1" customHeight="1">
      <c r="A44" s="1"/>
      <c r="B44" s="71" t="s">
        <v>85</v>
      </c>
      <c r="C44" s="126"/>
      <c r="D44" s="114">
        <v>1</v>
      </c>
      <c r="E44" s="128" t="s">
        <v>8</v>
      </c>
      <c r="F44" s="114">
        <v>1</v>
      </c>
      <c r="G44" s="114" t="s">
        <v>8</v>
      </c>
      <c r="H44" s="72">
        <v>20</v>
      </c>
      <c r="I44" s="114" t="s">
        <v>8</v>
      </c>
      <c r="J44" s="115">
        <v>14</v>
      </c>
      <c r="K44" s="114" t="s">
        <v>8</v>
      </c>
      <c r="L44" s="131">
        <v>0.17</v>
      </c>
      <c r="M44" s="3" t="s">
        <v>9</v>
      </c>
      <c r="N44" s="42">
        <f t="shared" ref="N44:N50" si="8">ROUND(D44*F44*H44*J44*L44,0)</f>
        <v>48</v>
      </c>
      <c r="O44" s="2"/>
    </row>
    <row r="45" spans="1:17" ht="15.95" hidden="1" customHeight="1">
      <c r="A45" s="1"/>
      <c r="B45" s="71" t="s">
        <v>89</v>
      </c>
      <c r="C45" s="126"/>
      <c r="D45" s="114">
        <v>1</v>
      </c>
      <c r="E45" s="128" t="s">
        <v>8</v>
      </c>
      <c r="F45" s="114">
        <v>1</v>
      </c>
      <c r="G45" s="114" t="s">
        <v>8</v>
      </c>
      <c r="H45" s="72">
        <v>20</v>
      </c>
      <c r="I45" s="114" t="s">
        <v>8</v>
      </c>
      <c r="J45" s="115">
        <v>6</v>
      </c>
      <c r="K45" s="114" t="s">
        <v>8</v>
      </c>
      <c r="L45" s="131">
        <v>0.17</v>
      </c>
      <c r="M45" s="3" t="s">
        <v>9</v>
      </c>
      <c r="N45" s="42">
        <f t="shared" si="8"/>
        <v>20</v>
      </c>
      <c r="O45" s="2"/>
    </row>
    <row r="46" spans="1:17" ht="15.95" hidden="1" customHeight="1">
      <c r="A46" s="1"/>
      <c r="B46" s="71" t="s">
        <v>85</v>
      </c>
      <c r="C46" s="126"/>
      <c r="D46" s="114">
        <v>1</v>
      </c>
      <c r="E46" s="128" t="s">
        <v>8</v>
      </c>
      <c r="F46" s="114">
        <v>2</v>
      </c>
      <c r="G46" s="114" t="s">
        <v>8</v>
      </c>
      <c r="H46" s="72">
        <v>14</v>
      </c>
      <c r="I46" s="114" t="s">
        <v>8</v>
      </c>
      <c r="J46" s="115">
        <v>18</v>
      </c>
      <c r="K46" s="114" t="s">
        <v>8</v>
      </c>
      <c r="L46" s="131">
        <v>0.17</v>
      </c>
      <c r="M46" s="3" t="s">
        <v>9</v>
      </c>
      <c r="N46" s="42">
        <f t="shared" si="8"/>
        <v>86</v>
      </c>
      <c r="O46" s="2"/>
    </row>
    <row r="47" spans="1:17" ht="15.95" hidden="1" customHeight="1">
      <c r="A47" s="1"/>
      <c r="B47" s="71" t="s">
        <v>223</v>
      </c>
      <c r="C47" s="126"/>
      <c r="D47" s="114">
        <v>1</v>
      </c>
      <c r="E47" s="128" t="s">
        <v>8</v>
      </c>
      <c r="F47" s="114">
        <v>1</v>
      </c>
      <c r="G47" s="114" t="s">
        <v>8</v>
      </c>
      <c r="H47" s="72">
        <v>19.5</v>
      </c>
      <c r="I47" s="114" t="s">
        <v>8</v>
      </c>
      <c r="J47" s="115">
        <v>6</v>
      </c>
      <c r="K47" s="114" t="s">
        <v>8</v>
      </c>
      <c r="L47" s="131">
        <v>0.17</v>
      </c>
      <c r="M47" s="3" t="s">
        <v>9</v>
      </c>
      <c r="N47" s="42">
        <f t="shared" si="8"/>
        <v>20</v>
      </c>
      <c r="O47" s="2"/>
    </row>
    <row r="48" spans="1:17" ht="15.95" hidden="1" customHeight="1">
      <c r="A48" s="1"/>
      <c r="B48" s="71" t="s">
        <v>87</v>
      </c>
      <c r="C48" s="126"/>
      <c r="D48" s="114">
        <v>1</v>
      </c>
      <c r="E48" s="128" t="s">
        <v>8</v>
      </c>
      <c r="F48" s="114">
        <v>1</v>
      </c>
      <c r="G48" s="114" t="s">
        <v>8</v>
      </c>
      <c r="H48" s="72">
        <v>8.5</v>
      </c>
      <c r="I48" s="114" t="s">
        <v>8</v>
      </c>
      <c r="J48" s="115">
        <v>6</v>
      </c>
      <c r="K48" s="114" t="s">
        <v>8</v>
      </c>
      <c r="L48" s="131">
        <v>0.17</v>
      </c>
      <c r="M48" s="3" t="s">
        <v>9</v>
      </c>
      <c r="N48" s="42">
        <f t="shared" si="8"/>
        <v>9</v>
      </c>
      <c r="O48" s="2"/>
    </row>
    <row r="49" spans="1:16" ht="15.95" hidden="1" customHeight="1">
      <c r="A49" s="1"/>
      <c r="B49" s="71" t="s">
        <v>224</v>
      </c>
      <c r="C49" s="126"/>
      <c r="D49" s="114">
        <v>1</v>
      </c>
      <c r="E49" s="128" t="s">
        <v>8</v>
      </c>
      <c r="F49" s="114">
        <v>2</v>
      </c>
      <c r="G49" s="114" t="s">
        <v>8</v>
      </c>
      <c r="H49" s="72">
        <v>4</v>
      </c>
      <c r="I49" s="114" t="s">
        <v>8</v>
      </c>
      <c r="J49" s="115">
        <v>4</v>
      </c>
      <c r="K49" s="114" t="s">
        <v>8</v>
      </c>
      <c r="L49" s="131">
        <v>0.17</v>
      </c>
      <c r="M49" s="3" t="s">
        <v>9</v>
      </c>
      <c r="N49" s="42">
        <f t="shared" si="8"/>
        <v>5</v>
      </c>
      <c r="O49" s="2"/>
    </row>
    <row r="50" spans="1:16" ht="15.95" hidden="1" customHeight="1">
      <c r="A50" s="1"/>
      <c r="B50" s="71" t="s">
        <v>225</v>
      </c>
      <c r="C50" s="126"/>
      <c r="D50" s="114">
        <v>1</v>
      </c>
      <c r="E50" s="128" t="s">
        <v>8</v>
      </c>
      <c r="F50" s="114">
        <v>1</v>
      </c>
      <c r="G50" s="114" t="s">
        <v>8</v>
      </c>
      <c r="H50" s="72">
        <v>12.25</v>
      </c>
      <c r="I50" s="114" t="s">
        <v>8</v>
      </c>
      <c r="J50" s="115">
        <v>7.5</v>
      </c>
      <c r="K50" s="114" t="s">
        <v>8</v>
      </c>
      <c r="L50" s="131">
        <v>0.125</v>
      </c>
      <c r="M50" s="3" t="s">
        <v>9</v>
      </c>
      <c r="N50" s="42">
        <f t="shared" si="8"/>
        <v>11</v>
      </c>
      <c r="O50" s="2"/>
    </row>
    <row r="51" spans="1:16" ht="15.95" hidden="1" customHeight="1">
      <c r="A51" s="1"/>
      <c r="B51" s="71" t="s">
        <v>226</v>
      </c>
      <c r="C51" s="126"/>
      <c r="D51" s="114">
        <v>1</v>
      </c>
      <c r="E51" s="128" t="s">
        <v>8</v>
      </c>
      <c r="F51" s="114">
        <v>1</v>
      </c>
      <c r="G51" s="114" t="s">
        <v>8</v>
      </c>
      <c r="H51" s="72">
        <v>25.25</v>
      </c>
      <c r="I51" s="114" t="s">
        <v>8</v>
      </c>
      <c r="J51" s="115">
        <v>26.375</v>
      </c>
      <c r="K51" s="114" t="s">
        <v>8</v>
      </c>
      <c r="L51" s="131">
        <v>0.125</v>
      </c>
      <c r="M51" s="3" t="s">
        <v>9</v>
      </c>
      <c r="N51" s="42">
        <f t="shared" ref="N51" si="9">ROUND(D51*F51*H51*J51*L51,0)</f>
        <v>83</v>
      </c>
      <c r="O51" s="2"/>
    </row>
    <row r="52" spans="1:16" ht="21" hidden="1" customHeight="1">
      <c r="A52" s="1"/>
      <c r="C52" s="128"/>
      <c r="D52" s="73"/>
      <c r="H52" s="72"/>
      <c r="I52" s="114"/>
      <c r="J52" s="115"/>
      <c r="K52" s="114"/>
      <c r="L52" s="15" t="s">
        <v>10</v>
      </c>
      <c r="M52" s="43"/>
      <c r="N52" s="4">
        <f>SUM(N44:N51)</f>
        <v>282</v>
      </c>
      <c r="O52" s="5"/>
      <c r="P52" s="44"/>
    </row>
    <row r="53" spans="1:16" ht="21.75" customHeight="1">
      <c r="A53" s="1"/>
      <c r="B53" s="70"/>
      <c r="C53" s="141">
        <f>N52</f>
        <v>282</v>
      </c>
      <c r="D53" s="142"/>
      <c r="E53" s="141"/>
      <c r="F53" s="6" t="s">
        <v>11</v>
      </c>
      <c r="G53" s="7" t="s">
        <v>12</v>
      </c>
      <c r="H53" s="74">
        <v>1306.8</v>
      </c>
      <c r="I53" s="120"/>
      <c r="J53" s="120"/>
      <c r="K53" s="120"/>
      <c r="L53" s="138" t="s">
        <v>13</v>
      </c>
      <c r="M53" s="138"/>
      <c r="O53" s="8" t="s">
        <v>14</v>
      </c>
      <c r="P53" s="118">
        <f>ROUND(C53*H53/100,0)</f>
        <v>3685</v>
      </c>
    </row>
    <row r="54" spans="1:16" s="20" customFormat="1" ht="15.95" customHeight="1">
      <c r="A54" s="18">
        <v>6</v>
      </c>
      <c r="B54" s="151" t="s">
        <v>227</v>
      </c>
      <c r="C54" s="151"/>
      <c r="D54" s="151"/>
      <c r="E54" s="151"/>
      <c r="F54" s="151"/>
      <c r="G54" s="151"/>
      <c r="H54" s="151"/>
      <c r="I54" s="151"/>
      <c r="J54" s="151"/>
      <c r="K54" s="151"/>
      <c r="L54" s="151"/>
      <c r="M54" s="151"/>
      <c r="N54" s="151"/>
      <c r="O54" s="19"/>
      <c r="P54" s="122"/>
    </row>
    <row r="55" spans="1:16" s="20" customFormat="1" ht="15.95" hidden="1" customHeight="1">
      <c r="A55" s="18"/>
      <c r="B55" s="20" t="s">
        <v>229</v>
      </c>
      <c r="C55" s="125"/>
      <c r="D55" s="112">
        <v>2</v>
      </c>
      <c r="E55" s="53" t="s">
        <v>8</v>
      </c>
      <c r="F55" s="112">
        <v>2</v>
      </c>
      <c r="G55" s="112" t="s">
        <v>17</v>
      </c>
      <c r="H55" s="31">
        <v>14</v>
      </c>
      <c r="I55" s="112" t="s">
        <v>18</v>
      </c>
      <c r="J55" s="113">
        <v>18</v>
      </c>
      <c r="K55" s="112" t="s">
        <v>19</v>
      </c>
      <c r="L55" s="113">
        <v>7</v>
      </c>
      <c r="M55" s="20" t="s">
        <v>9</v>
      </c>
      <c r="N55" s="32">
        <f>ROUND(D55*F55*(H55+J55)*L55,0)</f>
        <v>896</v>
      </c>
      <c r="O55" s="19"/>
      <c r="P55" s="122"/>
    </row>
    <row r="56" spans="1:16" s="20" customFormat="1" ht="15.95" hidden="1" customHeight="1">
      <c r="A56" s="18"/>
      <c r="B56" s="20" t="s">
        <v>230</v>
      </c>
      <c r="C56" s="125"/>
      <c r="D56" s="112">
        <v>1</v>
      </c>
      <c r="E56" s="53" t="s">
        <v>8</v>
      </c>
      <c r="F56" s="112">
        <v>2</v>
      </c>
      <c r="G56" s="112" t="s">
        <v>17</v>
      </c>
      <c r="H56" s="31">
        <v>31.37</v>
      </c>
      <c r="I56" s="112" t="s">
        <v>18</v>
      </c>
      <c r="J56" s="113">
        <v>27.37</v>
      </c>
      <c r="K56" s="112" t="s">
        <v>19</v>
      </c>
      <c r="L56" s="113">
        <v>9.5</v>
      </c>
      <c r="M56" s="20" t="s">
        <v>9</v>
      </c>
      <c r="N56" s="32">
        <f>ROUND(D56*F56*(H56+J56)*L56,0)</f>
        <v>1116</v>
      </c>
      <c r="O56" s="19"/>
      <c r="P56" s="122"/>
    </row>
    <row r="57" spans="1:16" s="20" customFormat="1" ht="15.95" hidden="1" customHeight="1">
      <c r="A57" s="18"/>
      <c r="B57" s="20" t="s">
        <v>99</v>
      </c>
      <c r="C57" s="125"/>
      <c r="D57" s="112">
        <v>1</v>
      </c>
      <c r="E57" s="53" t="s">
        <v>8</v>
      </c>
      <c r="F57" s="112">
        <v>1</v>
      </c>
      <c r="G57" s="112" t="s">
        <v>8</v>
      </c>
      <c r="H57" s="31">
        <v>248</v>
      </c>
      <c r="I57" s="112" t="s">
        <v>18</v>
      </c>
      <c r="J57" s="113">
        <v>2</v>
      </c>
      <c r="K57" s="112"/>
      <c r="L57" s="113"/>
      <c r="M57" s="20" t="s">
        <v>9</v>
      </c>
      <c r="N57" s="42">
        <f>ROUND(D57*F57*H57*J57,0)</f>
        <v>496</v>
      </c>
      <c r="O57" s="19"/>
      <c r="P57" s="122"/>
    </row>
    <row r="58" spans="1:16" s="20" customFormat="1" ht="15.95" hidden="1" customHeight="1">
      <c r="A58" s="18"/>
      <c r="B58" s="20" t="s">
        <v>231</v>
      </c>
      <c r="C58" s="125"/>
      <c r="D58" s="112">
        <v>1</v>
      </c>
      <c r="E58" s="53" t="s">
        <v>8</v>
      </c>
      <c r="F58" s="112">
        <v>1</v>
      </c>
      <c r="G58" s="112" t="s">
        <v>8</v>
      </c>
      <c r="H58" s="31">
        <v>235</v>
      </c>
      <c r="I58" s="112" t="s">
        <v>18</v>
      </c>
      <c r="J58" s="113">
        <v>4</v>
      </c>
      <c r="K58" s="112"/>
      <c r="L58" s="113"/>
      <c r="M58" s="20" t="s">
        <v>9</v>
      </c>
      <c r="N58" s="42">
        <f>ROUND(D58*F58*H58*J58,0)</f>
        <v>940</v>
      </c>
      <c r="O58" s="19"/>
      <c r="P58" s="122"/>
    </row>
    <row r="59" spans="1:16" s="20" customFormat="1" ht="15.95" hidden="1" customHeight="1">
      <c r="A59" s="18"/>
      <c r="B59" s="20" t="s">
        <v>177</v>
      </c>
      <c r="C59" s="125"/>
      <c r="D59" s="114">
        <v>42</v>
      </c>
      <c r="E59" s="128" t="s">
        <v>8</v>
      </c>
      <c r="F59" s="114">
        <v>2</v>
      </c>
      <c r="G59" s="114" t="s">
        <v>8</v>
      </c>
      <c r="H59" s="76">
        <v>0.375</v>
      </c>
      <c r="I59" s="114" t="s">
        <v>8</v>
      </c>
      <c r="J59" s="115">
        <v>4</v>
      </c>
      <c r="K59" s="114"/>
      <c r="L59" s="115"/>
      <c r="M59" s="3" t="s">
        <v>9</v>
      </c>
      <c r="N59" s="42">
        <f>ROUND(D59*F59*H59*J59,0)</f>
        <v>126</v>
      </c>
      <c r="O59" s="19"/>
      <c r="P59" s="122"/>
    </row>
    <row r="60" spans="1:16" s="20" customFormat="1" ht="15.95" hidden="1" customHeight="1">
      <c r="A60" s="18"/>
      <c r="B60" s="20" t="s">
        <v>88</v>
      </c>
      <c r="C60" s="125"/>
      <c r="D60" s="112">
        <v>2</v>
      </c>
      <c r="E60" s="53" t="s">
        <v>8</v>
      </c>
      <c r="F60" s="112">
        <v>2</v>
      </c>
      <c r="G60" s="112" t="s">
        <v>17</v>
      </c>
      <c r="H60" s="31">
        <v>4</v>
      </c>
      <c r="I60" s="112" t="s">
        <v>18</v>
      </c>
      <c r="J60" s="113">
        <v>4</v>
      </c>
      <c r="K60" s="112" t="s">
        <v>19</v>
      </c>
      <c r="L60" s="113">
        <v>8</v>
      </c>
      <c r="M60" s="20" t="s">
        <v>9</v>
      </c>
      <c r="N60" s="32">
        <f>ROUND(D60*F60*(H60+J60)*L60,0)</f>
        <v>256</v>
      </c>
      <c r="O60" s="19"/>
      <c r="P60" s="122"/>
    </row>
    <row r="61" spans="1:16" s="20" customFormat="1" ht="15.95" hidden="1" customHeight="1">
      <c r="A61" s="18"/>
      <c r="B61" s="20" t="s">
        <v>202</v>
      </c>
      <c r="C61" s="125"/>
      <c r="D61" s="112">
        <v>1</v>
      </c>
      <c r="E61" s="53" t="s">
        <v>8</v>
      </c>
      <c r="F61" s="112">
        <v>1</v>
      </c>
      <c r="G61" s="112" t="s">
        <v>8</v>
      </c>
      <c r="H61" s="31">
        <v>10.25</v>
      </c>
      <c r="I61" s="114" t="s">
        <v>8</v>
      </c>
      <c r="J61" s="113">
        <v>8</v>
      </c>
      <c r="K61" s="112"/>
      <c r="L61" s="113"/>
      <c r="M61" s="20" t="s">
        <v>9</v>
      </c>
      <c r="N61" s="42">
        <f t="shared" ref="N61:N66" si="10">ROUND(D61*F61*H61*J61,0)</f>
        <v>82</v>
      </c>
      <c r="O61" s="19"/>
      <c r="P61" s="122"/>
    </row>
    <row r="62" spans="1:16" s="20" customFormat="1" ht="15.95" hidden="1" customHeight="1">
      <c r="A62" s="18"/>
      <c r="B62" s="20" t="s">
        <v>196</v>
      </c>
      <c r="C62" s="125"/>
      <c r="D62" s="112">
        <v>1</v>
      </c>
      <c r="E62" s="53" t="s">
        <v>8</v>
      </c>
      <c r="F62" s="112">
        <v>2</v>
      </c>
      <c r="G62" s="112" t="s">
        <v>8</v>
      </c>
      <c r="H62" s="31">
        <v>5.5</v>
      </c>
      <c r="I62" s="114" t="s">
        <v>8</v>
      </c>
      <c r="J62" s="113">
        <v>8</v>
      </c>
      <c r="K62" s="112"/>
      <c r="L62" s="113"/>
      <c r="M62" s="20" t="s">
        <v>9</v>
      </c>
      <c r="N62" s="42">
        <f t="shared" si="10"/>
        <v>88</v>
      </c>
      <c r="O62" s="19"/>
      <c r="P62" s="122"/>
    </row>
    <row r="63" spans="1:16" s="20" customFormat="1" ht="15.95" hidden="1" customHeight="1">
      <c r="A63" s="18"/>
      <c r="B63" s="20" t="s">
        <v>232</v>
      </c>
      <c r="C63" s="125"/>
      <c r="D63" s="112">
        <v>1</v>
      </c>
      <c r="E63" s="53" t="s">
        <v>8</v>
      </c>
      <c r="F63" s="112">
        <v>2</v>
      </c>
      <c r="G63" s="112" t="s">
        <v>8</v>
      </c>
      <c r="H63" s="31">
        <v>5</v>
      </c>
      <c r="I63" s="114" t="s">
        <v>8</v>
      </c>
      <c r="J63" s="113">
        <v>3</v>
      </c>
      <c r="K63" s="112"/>
      <c r="L63" s="113"/>
      <c r="M63" s="20" t="s">
        <v>9</v>
      </c>
      <c r="N63" s="42">
        <f t="shared" si="10"/>
        <v>30</v>
      </c>
      <c r="O63" s="19"/>
      <c r="P63" s="122"/>
    </row>
    <row r="64" spans="1:16" s="20" customFormat="1" ht="15.95" hidden="1" customHeight="1">
      <c r="A64" s="18"/>
      <c r="B64" s="20" t="s">
        <v>233</v>
      </c>
      <c r="C64" s="125"/>
      <c r="D64" s="112">
        <v>1</v>
      </c>
      <c r="E64" s="53" t="s">
        <v>8</v>
      </c>
      <c r="F64" s="112">
        <v>3</v>
      </c>
      <c r="G64" s="112" t="s">
        <v>8</v>
      </c>
      <c r="H64" s="31">
        <v>5</v>
      </c>
      <c r="I64" s="114" t="s">
        <v>8</v>
      </c>
      <c r="J64" s="113">
        <v>2.5</v>
      </c>
      <c r="K64" s="112"/>
      <c r="L64" s="113"/>
      <c r="M64" s="20" t="s">
        <v>9</v>
      </c>
      <c r="N64" s="42">
        <f t="shared" si="10"/>
        <v>38</v>
      </c>
      <c r="O64" s="19"/>
      <c r="P64" s="122"/>
    </row>
    <row r="65" spans="1:16" s="20" customFormat="1" ht="15.95" hidden="1" customHeight="1">
      <c r="A65" s="18"/>
      <c r="B65" s="20" t="s">
        <v>234</v>
      </c>
      <c r="C65" s="125"/>
      <c r="D65" s="112">
        <v>1</v>
      </c>
      <c r="E65" s="53" t="s">
        <v>8</v>
      </c>
      <c r="F65" s="112">
        <v>1</v>
      </c>
      <c r="G65" s="112" t="s">
        <v>8</v>
      </c>
      <c r="H65" s="31">
        <v>20</v>
      </c>
      <c r="I65" s="114" t="s">
        <v>8</v>
      </c>
      <c r="J65" s="113">
        <v>14</v>
      </c>
      <c r="K65" s="112"/>
      <c r="L65" s="113"/>
      <c r="M65" s="20" t="s">
        <v>9</v>
      </c>
      <c r="N65" s="42">
        <f t="shared" si="10"/>
        <v>280</v>
      </c>
      <c r="O65" s="19"/>
      <c r="P65" s="122"/>
    </row>
    <row r="66" spans="1:16" s="20" customFormat="1" ht="15.95" hidden="1" customHeight="1">
      <c r="A66" s="18"/>
      <c r="B66" s="20" t="s">
        <v>235</v>
      </c>
      <c r="C66" s="125"/>
      <c r="D66" s="112">
        <v>1</v>
      </c>
      <c r="E66" s="53" t="s">
        <v>8</v>
      </c>
      <c r="F66" s="112">
        <v>1</v>
      </c>
      <c r="G66" s="112" t="s">
        <v>8</v>
      </c>
      <c r="H66" s="31">
        <v>20</v>
      </c>
      <c r="I66" s="114" t="s">
        <v>8</v>
      </c>
      <c r="J66" s="113">
        <v>6</v>
      </c>
      <c r="K66" s="112"/>
      <c r="L66" s="113"/>
      <c r="M66" s="20" t="s">
        <v>9</v>
      </c>
      <c r="N66" s="42">
        <f t="shared" si="10"/>
        <v>120</v>
      </c>
      <c r="O66" s="19"/>
      <c r="P66" s="122"/>
    </row>
    <row r="67" spans="1:16" s="20" customFormat="1" ht="15.95" hidden="1" customHeight="1">
      <c r="A67" s="18"/>
      <c r="C67" s="125"/>
      <c r="D67" s="112"/>
      <c r="E67" s="53"/>
      <c r="F67" s="112"/>
      <c r="G67" s="112"/>
      <c r="H67" s="31"/>
      <c r="I67" s="112"/>
      <c r="J67" s="113"/>
      <c r="K67" s="112"/>
      <c r="L67" s="28" t="s">
        <v>228</v>
      </c>
      <c r="M67" s="36"/>
      <c r="N67" s="21">
        <f>SUM(N55:N66)</f>
        <v>4468</v>
      </c>
      <c r="O67" s="19"/>
      <c r="P67" s="122"/>
    </row>
    <row r="68" spans="1:16" s="20" customFormat="1" ht="15.95" customHeight="1">
      <c r="A68" s="18"/>
      <c r="B68" s="110" t="s">
        <v>236</v>
      </c>
      <c r="C68" s="152">
        <f>N67*70%</f>
        <v>3127.6</v>
      </c>
      <c r="D68" s="153"/>
      <c r="E68" s="152"/>
      <c r="F68" s="23" t="s">
        <v>41</v>
      </c>
      <c r="G68" s="24" t="s">
        <v>12</v>
      </c>
      <c r="H68" s="62">
        <v>121</v>
      </c>
      <c r="I68" s="111"/>
      <c r="J68" s="111"/>
      <c r="K68" s="111"/>
      <c r="L68" s="154" t="s">
        <v>42</v>
      </c>
      <c r="M68" s="154"/>
      <c r="N68" s="94"/>
      <c r="O68" s="25" t="s">
        <v>14</v>
      </c>
      <c r="P68" s="122">
        <f>ROUND(C68*H68/100,0)</f>
        <v>3784</v>
      </c>
    </row>
    <row r="69" spans="1:16" ht="26.25" customHeight="1">
      <c r="A69" s="81">
        <v>7</v>
      </c>
      <c r="B69" s="161" t="s">
        <v>84</v>
      </c>
      <c r="C69" s="161"/>
      <c r="D69" s="161"/>
      <c r="E69" s="161"/>
      <c r="F69" s="161"/>
      <c r="G69" s="161"/>
      <c r="H69" s="161"/>
      <c r="I69" s="161"/>
      <c r="J69" s="161"/>
      <c r="K69" s="161"/>
      <c r="L69" s="161"/>
      <c r="M69" s="161"/>
      <c r="N69" s="161"/>
      <c r="O69" s="161"/>
    </row>
    <row r="70" spans="1:16" ht="15.95" hidden="1" customHeight="1">
      <c r="A70" s="1"/>
      <c r="B70" s="71" t="s">
        <v>237</v>
      </c>
      <c r="C70" s="126"/>
      <c r="D70" s="114">
        <v>1</v>
      </c>
      <c r="E70" s="128" t="s">
        <v>8</v>
      </c>
      <c r="F70" s="114">
        <v>2</v>
      </c>
      <c r="G70" s="114" t="s">
        <v>8</v>
      </c>
      <c r="H70" s="72">
        <v>1.5</v>
      </c>
      <c r="I70" s="114" t="s">
        <v>8</v>
      </c>
      <c r="J70" s="115">
        <v>1.5</v>
      </c>
      <c r="K70" s="114" t="s">
        <v>8</v>
      </c>
      <c r="L70" s="115">
        <v>7</v>
      </c>
      <c r="M70" s="3" t="s">
        <v>9</v>
      </c>
      <c r="N70" s="42">
        <f t="shared" ref="N70:N73" si="11">ROUND(D70*F70*H70*J70*L70,0)</f>
        <v>32</v>
      </c>
      <c r="O70" s="2"/>
    </row>
    <row r="71" spans="1:16" ht="15.95" hidden="1" customHeight="1">
      <c r="A71" s="1"/>
      <c r="B71" s="71" t="s">
        <v>211</v>
      </c>
      <c r="C71" s="126"/>
      <c r="D71" s="114">
        <v>1</v>
      </c>
      <c r="E71" s="128" t="s">
        <v>8</v>
      </c>
      <c r="F71" s="114">
        <v>2</v>
      </c>
      <c r="G71" s="114" t="s">
        <v>8</v>
      </c>
      <c r="H71" s="72">
        <v>5</v>
      </c>
      <c r="I71" s="114" t="s">
        <v>8</v>
      </c>
      <c r="J71" s="115">
        <v>1.125</v>
      </c>
      <c r="K71" s="114" t="s">
        <v>8</v>
      </c>
      <c r="L71" s="115">
        <v>0.75</v>
      </c>
      <c r="M71" s="3" t="s">
        <v>9</v>
      </c>
      <c r="N71" s="42">
        <f t="shared" si="11"/>
        <v>8</v>
      </c>
      <c r="O71" s="2"/>
    </row>
    <row r="72" spans="1:16" ht="15.95" hidden="1" customHeight="1">
      <c r="A72" s="1"/>
      <c r="B72" s="3" t="s">
        <v>31</v>
      </c>
      <c r="C72" s="126"/>
      <c r="D72" s="114">
        <v>1</v>
      </c>
      <c r="E72" s="128" t="s">
        <v>8</v>
      </c>
      <c r="F72" s="114">
        <v>6</v>
      </c>
      <c r="G72" s="114" t="s">
        <v>8</v>
      </c>
      <c r="H72" s="72">
        <v>4</v>
      </c>
      <c r="I72" s="114" t="s">
        <v>8</v>
      </c>
      <c r="J72" s="115">
        <v>1.1299999999999999</v>
      </c>
      <c r="K72" s="114" t="s">
        <v>8</v>
      </c>
      <c r="L72" s="115">
        <v>0.75</v>
      </c>
      <c r="M72" s="3" t="s">
        <v>9</v>
      </c>
      <c r="N72" s="42">
        <f t="shared" si="11"/>
        <v>20</v>
      </c>
      <c r="O72" s="2"/>
    </row>
    <row r="73" spans="1:16" ht="15.95" hidden="1" customHeight="1">
      <c r="A73" s="1"/>
      <c r="B73" s="3" t="s">
        <v>213</v>
      </c>
      <c r="C73" s="126"/>
      <c r="D73" s="114">
        <v>1</v>
      </c>
      <c r="E73" s="128" t="s">
        <v>8</v>
      </c>
      <c r="F73" s="114">
        <v>1</v>
      </c>
      <c r="G73" s="114" t="s">
        <v>8</v>
      </c>
      <c r="H73" s="93">
        <v>4.5</v>
      </c>
      <c r="I73" s="114" t="s">
        <v>8</v>
      </c>
      <c r="J73" s="131">
        <v>0.75</v>
      </c>
      <c r="K73" s="114" t="s">
        <v>8</v>
      </c>
      <c r="L73" s="115">
        <v>0.75</v>
      </c>
      <c r="M73" s="3" t="s">
        <v>9</v>
      </c>
      <c r="N73" s="42">
        <f t="shared" si="11"/>
        <v>3</v>
      </c>
      <c r="O73" s="2"/>
    </row>
    <row r="74" spans="1:16" ht="15.95" hidden="1" customHeight="1">
      <c r="A74" s="1"/>
      <c r="B74" s="3" t="s">
        <v>22</v>
      </c>
      <c r="C74" s="126"/>
      <c r="D74" s="114">
        <v>1</v>
      </c>
      <c r="E74" s="128" t="s">
        <v>8</v>
      </c>
      <c r="F74" s="114">
        <v>1</v>
      </c>
      <c r="G74" s="114" t="s">
        <v>8</v>
      </c>
      <c r="H74" s="93">
        <v>20.62</v>
      </c>
      <c r="I74" s="114" t="s">
        <v>8</v>
      </c>
      <c r="J74" s="131">
        <v>1.125</v>
      </c>
      <c r="K74" s="114" t="s">
        <v>8</v>
      </c>
      <c r="L74" s="115">
        <v>0.75</v>
      </c>
      <c r="M74" s="3" t="s">
        <v>9</v>
      </c>
      <c r="N74" s="42">
        <f t="shared" ref="N74:N75" si="12">ROUND(D74*F74*H74*J74*L74,0)</f>
        <v>17</v>
      </c>
      <c r="O74" s="2"/>
    </row>
    <row r="75" spans="1:16" ht="15.95" hidden="1" customHeight="1">
      <c r="A75" s="1"/>
      <c r="B75" s="3" t="s">
        <v>20</v>
      </c>
      <c r="C75" s="126"/>
      <c r="D75" s="114">
        <v>1</v>
      </c>
      <c r="E75" s="128" t="s">
        <v>8</v>
      </c>
      <c r="F75" s="114">
        <v>1</v>
      </c>
      <c r="G75" s="114" t="s">
        <v>8</v>
      </c>
      <c r="H75" s="72">
        <v>6</v>
      </c>
      <c r="I75" s="114" t="s">
        <v>8</v>
      </c>
      <c r="J75" s="115">
        <v>1.125</v>
      </c>
      <c r="K75" s="114" t="s">
        <v>8</v>
      </c>
      <c r="L75" s="131">
        <v>0.75</v>
      </c>
      <c r="M75" s="3" t="s">
        <v>9</v>
      </c>
      <c r="N75" s="42">
        <f t="shared" si="12"/>
        <v>5</v>
      </c>
      <c r="O75" s="2"/>
    </row>
    <row r="76" spans="1:16" ht="21" hidden="1" customHeight="1">
      <c r="A76" s="1"/>
      <c r="C76" s="128"/>
      <c r="D76" s="73"/>
      <c r="H76" s="72"/>
      <c r="I76" s="114"/>
      <c r="J76" s="115"/>
      <c r="K76" s="114"/>
      <c r="L76" s="15" t="s">
        <v>10</v>
      </c>
      <c r="M76" s="43"/>
      <c r="N76" s="4">
        <f>SUM(N70:N75)</f>
        <v>85</v>
      </c>
      <c r="O76" s="5"/>
      <c r="P76" s="44"/>
    </row>
    <row r="77" spans="1:16" ht="21.75" customHeight="1">
      <c r="A77" s="1"/>
      <c r="B77" s="70"/>
      <c r="C77" s="141">
        <f>N76</f>
        <v>85</v>
      </c>
      <c r="D77" s="142"/>
      <c r="E77" s="141"/>
      <c r="F77" s="6" t="s">
        <v>11</v>
      </c>
      <c r="G77" s="7" t="s">
        <v>12</v>
      </c>
      <c r="H77" s="74">
        <v>5445</v>
      </c>
      <c r="I77" s="120"/>
      <c r="J77" s="120"/>
      <c r="K77" s="120"/>
      <c r="L77" s="138" t="s">
        <v>13</v>
      </c>
      <c r="M77" s="138"/>
      <c r="O77" s="8" t="s">
        <v>14</v>
      </c>
      <c r="P77" s="118">
        <f>ROUND(C77*H77/100,0)</f>
        <v>4628</v>
      </c>
    </row>
    <row r="78" spans="1:16" s="20" customFormat="1" ht="48.75" customHeight="1">
      <c r="A78" s="90">
        <v>8</v>
      </c>
      <c r="B78" s="156" t="s">
        <v>92</v>
      </c>
      <c r="C78" s="156"/>
      <c r="D78" s="156"/>
      <c r="E78" s="156"/>
      <c r="F78" s="156"/>
      <c r="G78" s="156"/>
      <c r="H78" s="156"/>
      <c r="I78" s="156"/>
      <c r="J78" s="156"/>
      <c r="K78" s="156"/>
      <c r="L78" s="156"/>
      <c r="M78" s="156"/>
      <c r="N78" s="156"/>
      <c r="O78" s="19"/>
      <c r="P78" s="122"/>
    </row>
    <row r="79" spans="1:16" s="20" customFormat="1" ht="15.95" hidden="1" customHeight="1">
      <c r="A79" s="18"/>
      <c r="B79" s="20" t="s">
        <v>238</v>
      </c>
      <c r="C79" s="53"/>
      <c r="D79" s="112">
        <v>1</v>
      </c>
      <c r="E79" s="53" t="s">
        <v>8</v>
      </c>
      <c r="F79" s="112">
        <v>2</v>
      </c>
      <c r="G79" s="112" t="s">
        <v>8</v>
      </c>
      <c r="H79" s="31">
        <v>8.5</v>
      </c>
      <c r="I79" s="112" t="s">
        <v>8</v>
      </c>
      <c r="J79" s="113">
        <v>1.5</v>
      </c>
      <c r="K79" s="112" t="s">
        <v>8</v>
      </c>
      <c r="L79" s="113">
        <v>1</v>
      </c>
      <c r="M79" s="20" t="s">
        <v>9</v>
      </c>
      <c r="N79" s="34">
        <f t="shared" ref="N79:N82" si="13">ROUND(D79*F79*H79*J79*L79,0)</f>
        <v>26</v>
      </c>
      <c r="P79" s="44"/>
    </row>
    <row r="80" spans="1:16" s="20" customFormat="1" ht="15.95" hidden="1" customHeight="1">
      <c r="A80" s="18"/>
      <c r="B80" s="20" t="s">
        <v>239</v>
      </c>
      <c r="C80" s="53"/>
      <c r="D80" s="112">
        <v>1</v>
      </c>
      <c r="E80" s="53" t="s">
        <v>8</v>
      </c>
      <c r="F80" s="112">
        <v>1</v>
      </c>
      <c r="G80" s="112" t="s">
        <v>8</v>
      </c>
      <c r="H80" s="31">
        <v>85</v>
      </c>
      <c r="I80" s="112" t="s">
        <v>8</v>
      </c>
      <c r="J80" s="113">
        <v>1.5</v>
      </c>
      <c r="K80" s="112" t="s">
        <v>8</v>
      </c>
      <c r="L80" s="113">
        <v>1</v>
      </c>
      <c r="M80" s="20" t="s">
        <v>9</v>
      </c>
      <c r="N80" s="34">
        <f t="shared" si="13"/>
        <v>128</v>
      </c>
      <c r="P80" s="44"/>
    </row>
    <row r="81" spans="1:16" s="20" customFormat="1" ht="15.95" hidden="1" customHeight="1">
      <c r="A81" s="18"/>
      <c r="B81" s="20" t="s">
        <v>240</v>
      </c>
      <c r="C81" s="53"/>
      <c r="D81" s="112">
        <v>1</v>
      </c>
      <c r="E81" s="53" t="s">
        <v>8</v>
      </c>
      <c r="F81" s="112">
        <v>1</v>
      </c>
      <c r="G81" s="112" t="s">
        <v>8</v>
      </c>
      <c r="H81" s="31">
        <v>29.5</v>
      </c>
      <c r="I81" s="112" t="s">
        <v>8</v>
      </c>
      <c r="J81" s="113">
        <v>1.5</v>
      </c>
      <c r="K81" s="112" t="s">
        <v>8</v>
      </c>
      <c r="L81" s="113">
        <v>1</v>
      </c>
      <c r="M81" s="20" t="s">
        <v>9</v>
      </c>
      <c r="N81" s="34">
        <f t="shared" ref="N81" si="14">ROUND(D81*F81*H81*J81*L81,0)</f>
        <v>44</v>
      </c>
      <c r="P81" s="44"/>
    </row>
    <row r="82" spans="1:16" s="20" customFormat="1" ht="15.95" hidden="1" customHeight="1">
      <c r="A82" s="18"/>
      <c r="B82" s="20" t="s">
        <v>240</v>
      </c>
      <c r="C82" s="53"/>
      <c r="D82" s="112">
        <v>1</v>
      </c>
      <c r="E82" s="53" t="s">
        <v>8</v>
      </c>
      <c r="F82" s="112">
        <v>1</v>
      </c>
      <c r="G82" s="112" t="s">
        <v>8</v>
      </c>
      <c r="H82" s="31">
        <v>30.5</v>
      </c>
      <c r="I82" s="112" t="s">
        <v>8</v>
      </c>
      <c r="J82" s="113">
        <v>1.5</v>
      </c>
      <c r="K82" s="112" t="s">
        <v>8</v>
      </c>
      <c r="L82" s="113">
        <v>1</v>
      </c>
      <c r="M82" s="20" t="s">
        <v>9</v>
      </c>
      <c r="N82" s="34">
        <f t="shared" si="13"/>
        <v>46</v>
      </c>
      <c r="P82" s="44"/>
    </row>
    <row r="83" spans="1:16" s="20" customFormat="1" ht="15.95" hidden="1" customHeight="1">
      <c r="A83" s="18"/>
      <c r="C83" s="53"/>
      <c r="D83" s="60"/>
      <c r="E83" s="53"/>
      <c r="F83" s="112"/>
      <c r="G83" s="112"/>
      <c r="H83" s="31"/>
      <c r="I83" s="112"/>
      <c r="J83" s="113"/>
      <c r="K83" s="112"/>
      <c r="L83" s="28" t="s">
        <v>10</v>
      </c>
      <c r="M83" s="36"/>
      <c r="N83" s="21">
        <f>SUM(N79:N82)</f>
        <v>244</v>
      </c>
      <c r="O83" s="22"/>
      <c r="P83" s="44"/>
    </row>
    <row r="84" spans="1:16" s="20" customFormat="1" ht="15.95" customHeight="1">
      <c r="A84" s="18"/>
      <c r="B84" s="110"/>
      <c r="C84" s="152">
        <v>26</v>
      </c>
      <c r="D84" s="153"/>
      <c r="E84" s="152"/>
      <c r="F84" s="23" t="s">
        <v>11</v>
      </c>
      <c r="G84" s="24" t="s">
        <v>12</v>
      </c>
      <c r="H84" s="111">
        <v>3176.25</v>
      </c>
      <c r="I84" s="111"/>
      <c r="J84" s="111"/>
      <c r="K84" s="111"/>
      <c r="L84" s="154" t="s">
        <v>53</v>
      </c>
      <c r="M84" s="154"/>
      <c r="N84" s="94"/>
      <c r="O84" s="25" t="s">
        <v>14</v>
      </c>
      <c r="P84" s="122">
        <f>ROUND(C84*H84/1000,0)</f>
        <v>83</v>
      </c>
    </row>
    <row r="85" spans="1:16" s="11" customFormat="1" ht="15.95" customHeight="1">
      <c r="A85" s="48" t="s">
        <v>94</v>
      </c>
      <c r="B85" s="139" t="s">
        <v>54</v>
      </c>
      <c r="C85" s="139"/>
      <c r="D85" s="139"/>
      <c r="E85" s="139"/>
      <c r="F85" s="139"/>
      <c r="G85" s="139"/>
      <c r="H85" s="139"/>
      <c r="I85" s="139"/>
      <c r="J85" s="139"/>
      <c r="K85" s="139"/>
      <c r="L85" s="139"/>
      <c r="M85" s="139"/>
      <c r="N85" s="139"/>
      <c r="O85" s="139"/>
      <c r="P85" s="10"/>
    </row>
    <row r="86" spans="1:16" s="20" customFormat="1" ht="15.95" hidden="1" customHeight="1">
      <c r="A86" s="18"/>
      <c r="B86" s="20" t="s">
        <v>238</v>
      </c>
      <c r="C86" s="53"/>
      <c r="D86" s="112">
        <v>1</v>
      </c>
      <c r="E86" s="53" t="s">
        <v>8</v>
      </c>
      <c r="F86" s="112">
        <v>2</v>
      </c>
      <c r="G86" s="112" t="s">
        <v>8</v>
      </c>
      <c r="H86" s="31">
        <v>8.5</v>
      </c>
      <c r="I86" s="112" t="s">
        <v>8</v>
      </c>
      <c r="J86" s="113">
        <v>1.5</v>
      </c>
      <c r="K86" s="112" t="s">
        <v>8</v>
      </c>
      <c r="L86" s="113">
        <v>0.5</v>
      </c>
      <c r="M86" s="20" t="s">
        <v>9</v>
      </c>
      <c r="N86" s="34">
        <f t="shared" ref="N86:N89" si="15">ROUND(D86*F86*H86*J86*L86,0)</f>
        <v>13</v>
      </c>
      <c r="P86" s="44"/>
    </row>
    <row r="87" spans="1:16" s="20" customFormat="1" ht="15.95" hidden="1" customHeight="1">
      <c r="A87" s="18"/>
      <c r="B87" s="20" t="s">
        <v>239</v>
      </c>
      <c r="C87" s="53"/>
      <c r="D87" s="112">
        <v>1</v>
      </c>
      <c r="E87" s="53" t="s">
        <v>8</v>
      </c>
      <c r="F87" s="112">
        <v>1</v>
      </c>
      <c r="G87" s="112" t="s">
        <v>8</v>
      </c>
      <c r="H87" s="31">
        <v>85</v>
      </c>
      <c r="I87" s="112" t="s">
        <v>8</v>
      </c>
      <c r="J87" s="113">
        <v>1.5</v>
      </c>
      <c r="K87" s="112" t="s">
        <v>8</v>
      </c>
      <c r="L87" s="113">
        <v>0.5</v>
      </c>
      <c r="M87" s="20" t="s">
        <v>9</v>
      </c>
      <c r="N87" s="34">
        <f t="shared" si="15"/>
        <v>64</v>
      </c>
      <c r="P87" s="44"/>
    </row>
    <row r="88" spans="1:16" s="20" customFormat="1" ht="15.95" hidden="1" customHeight="1">
      <c r="A88" s="18"/>
      <c r="B88" s="20" t="s">
        <v>240</v>
      </c>
      <c r="C88" s="53"/>
      <c r="D88" s="112">
        <v>1</v>
      </c>
      <c r="E88" s="53" t="s">
        <v>8</v>
      </c>
      <c r="F88" s="112">
        <v>1</v>
      </c>
      <c r="G88" s="112" t="s">
        <v>8</v>
      </c>
      <c r="H88" s="31">
        <v>29.5</v>
      </c>
      <c r="I88" s="112" t="s">
        <v>8</v>
      </c>
      <c r="J88" s="113">
        <v>1.5</v>
      </c>
      <c r="K88" s="112" t="s">
        <v>8</v>
      </c>
      <c r="L88" s="113">
        <v>0.5</v>
      </c>
      <c r="M88" s="20" t="s">
        <v>9</v>
      </c>
      <c r="N88" s="34">
        <f t="shared" si="15"/>
        <v>22</v>
      </c>
      <c r="P88" s="44"/>
    </row>
    <row r="89" spans="1:16" s="20" customFormat="1" ht="15.95" hidden="1" customHeight="1">
      <c r="A89" s="18"/>
      <c r="B89" s="20" t="s">
        <v>240</v>
      </c>
      <c r="C89" s="53"/>
      <c r="D89" s="112">
        <v>1</v>
      </c>
      <c r="E89" s="53" t="s">
        <v>8</v>
      </c>
      <c r="F89" s="112">
        <v>1</v>
      </c>
      <c r="G89" s="112" t="s">
        <v>8</v>
      </c>
      <c r="H89" s="31">
        <v>30.5</v>
      </c>
      <c r="I89" s="112" t="s">
        <v>8</v>
      </c>
      <c r="J89" s="113">
        <v>1.5</v>
      </c>
      <c r="K89" s="112" t="s">
        <v>8</v>
      </c>
      <c r="L89" s="113">
        <v>0.5</v>
      </c>
      <c r="M89" s="20" t="s">
        <v>9</v>
      </c>
      <c r="N89" s="34">
        <f t="shared" si="15"/>
        <v>23</v>
      </c>
      <c r="P89" s="44"/>
    </row>
    <row r="90" spans="1:16" s="20" customFormat="1" ht="15.95" hidden="1" customHeight="1">
      <c r="A90" s="18"/>
      <c r="B90" s="20" t="s">
        <v>241</v>
      </c>
      <c r="C90" s="53"/>
      <c r="D90" s="112">
        <v>1</v>
      </c>
      <c r="E90" s="53" t="s">
        <v>8</v>
      </c>
      <c r="F90" s="112">
        <v>1</v>
      </c>
      <c r="G90" s="112" t="s">
        <v>8</v>
      </c>
      <c r="H90" s="31">
        <v>9.5</v>
      </c>
      <c r="I90" s="112" t="s">
        <v>8</v>
      </c>
      <c r="J90" s="113">
        <v>8</v>
      </c>
      <c r="K90" s="112" t="s">
        <v>8</v>
      </c>
      <c r="L90" s="113">
        <v>0.33</v>
      </c>
      <c r="M90" s="20" t="s">
        <v>9</v>
      </c>
      <c r="N90" s="34">
        <f t="shared" ref="N90:N93" si="16">ROUND(D90*F90*H90*J90*L90,0)</f>
        <v>25</v>
      </c>
      <c r="P90" s="44"/>
    </row>
    <row r="91" spans="1:16" s="20" customFormat="1" ht="15.95" hidden="1" customHeight="1">
      <c r="A91" s="18"/>
      <c r="B91" s="20" t="s">
        <v>242</v>
      </c>
      <c r="C91" s="53"/>
      <c r="D91" s="112">
        <v>1</v>
      </c>
      <c r="E91" s="53" t="s">
        <v>8</v>
      </c>
      <c r="F91" s="112">
        <v>1</v>
      </c>
      <c r="G91" s="112" t="s">
        <v>8</v>
      </c>
      <c r="H91" s="31">
        <v>56.75</v>
      </c>
      <c r="I91" s="112" t="s">
        <v>8</v>
      </c>
      <c r="J91" s="113">
        <v>27.87</v>
      </c>
      <c r="K91" s="112" t="s">
        <v>8</v>
      </c>
      <c r="L91" s="113">
        <v>0.33</v>
      </c>
      <c r="M91" s="20" t="s">
        <v>9</v>
      </c>
      <c r="N91" s="34">
        <f t="shared" si="16"/>
        <v>522</v>
      </c>
      <c r="P91" s="44"/>
    </row>
    <row r="92" spans="1:16" s="20" customFormat="1" ht="15.95" hidden="1" customHeight="1">
      <c r="A92" s="18"/>
      <c r="B92" s="20" t="s">
        <v>243</v>
      </c>
      <c r="C92" s="53"/>
      <c r="D92" s="112">
        <v>1</v>
      </c>
      <c r="E92" s="53" t="s">
        <v>8</v>
      </c>
      <c r="F92" s="112">
        <v>1</v>
      </c>
      <c r="G92" s="112" t="s">
        <v>8</v>
      </c>
      <c r="H92" s="31">
        <v>27</v>
      </c>
      <c r="I92" s="112" t="s">
        <v>8</v>
      </c>
      <c r="J92" s="113">
        <v>23.25</v>
      </c>
      <c r="K92" s="112" t="s">
        <v>8</v>
      </c>
      <c r="L92" s="113">
        <v>0.33</v>
      </c>
      <c r="M92" s="20" t="s">
        <v>9</v>
      </c>
      <c r="N92" s="34">
        <f t="shared" si="16"/>
        <v>207</v>
      </c>
      <c r="P92" s="44"/>
    </row>
    <row r="93" spans="1:16" s="20" customFormat="1" ht="15.95" hidden="1" customHeight="1">
      <c r="A93" s="18"/>
      <c r="B93" s="20" t="s">
        <v>244</v>
      </c>
      <c r="C93" s="53"/>
      <c r="D93" s="112">
        <v>1</v>
      </c>
      <c r="E93" s="53" t="s">
        <v>8</v>
      </c>
      <c r="F93" s="112">
        <v>1</v>
      </c>
      <c r="G93" s="112" t="s">
        <v>8</v>
      </c>
      <c r="H93" s="31">
        <v>29.5</v>
      </c>
      <c r="I93" s="112" t="s">
        <v>8</v>
      </c>
      <c r="J93" s="113">
        <v>2.25</v>
      </c>
      <c r="K93" s="112" t="s">
        <v>8</v>
      </c>
      <c r="L93" s="113">
        <v>0.33</v>
      </c>
      <c r="M93" s="20" t="s">
        <v>9</v>
      </c>
      <c r="N93" s="34">
        <f t="shared" si="16"/>
        <v>22</v>
      </c>
      <c r="P93" s="44"/>
    </row>
    <row r="94" spans="1:16" s="20" customFormat="1" ht="15.95" hidden="1" customHeight="1">
      <c r="A94" s="18"/>
      <c r="B94" s="20" t="s">
        <v>244</v>
      </c>
      <c r="C94" s="53"/>
      <c r="D94" s="112">
        <v>1</v>
      </c>
      <c r="E94" s="53" t="s">
        <v>8</v>
      </c>
      <c r="F94" s="112">
        <v>2</v>
      </c>
      <c r="G94" s="112" t="s">
        <v>8</v>
      </c>
      <c r="H94" s="31">
        <v>28.25</v>
      </c>
      <c r="I94" s="112" t="s">
        <v>8</v>
      </c>
      <c r="J94" s="113">
        <v>2.25</v>
      </c>
      <c r="K94" s="112" t="s">
        <v>8</v>
      </c>
      <c r="L94" s="113">
        <v>0.33</v>
      </c>
      <c r="M94" s="20" t="s">
        <v>9</v>
      </c>
      <c r="N94" s="34">
        <f t="shared" ref="N94" si="17">ROUND(D94*F94*H94*J94*L94,0)</f>
        <v>42</v>
      </c>
      <c r="P94" s="44"/>
    </row>
    <row r="95" spans="1:16" s="20" customFormat="1" ht="15.95" hidden="1" customHeight="1">
      <c r="A95" s="18"/>
      <c r="B95" s="20" t="s">
        <v>245</v>
      </c>
      <c r="C95" s="53"/>
      <c r="D95" s="112">
        <v>1</v>
      </c>
      <c r="E95" s="53" t="s">
        <v>8</v>
      </c>
      <c r="F95" s="112">
        <v>1</v>
      </c>
      <c r="G95" s="112" t="s">
        <v>8</v>
      </c>
      <c r="H95" s="31">
        <v>22.62</v>
      </c>
      <c r="I95" s="112" t="s">
        <v>8</v>
      </c>
      <c r="J95" s="113">
        <v>4.5</v>
      </c>
      <c r="K95" s="112" t="s">
        <v>8</v>
      </c>
      <c r="L95" s="113">
        <v>0.33</v>
      </c>
      <c r="M95" s="20" t="s">
        <v>9</v>
      </c>
      <c r="N95" s="34">
        <f t="shared" ref="N95" si="18">ROUND(D95*F95*H95*J95*L95,0)</f>
        <v>34</v>
      </c>
      <c r="P95" s="44"/>
    </row>
    <row r="96" spans="1:16" ht="15.95" hidden="1" customHeight="1">
      <c r="A96" s="1"/>
      <c r="C96" s="128"/>
      <c r="D96" s="73"/>
      <c r="H96" s="72"/>
      <c r="I96" s="114"/>
      <c r="J96" s="115"/>
      <c r="K96" s="114"/>
      <c r="L96" s="15" t="s">
        <v>10</v>
      </c>
      <c r="M96" s="43"/>
      <c r="N96" s="12">
        <f>SUM(N86:N95)</f>
        <v>974</v>
      </c>
      <c r="O96" s="5"/>
      <c r="P96" s="44"/>
    </row>
    <row r="97" spans="1:16" ht="15.95" customHeight="1">
      <c r="A97" s="1"/>
      <c r="B97" s="119"/>
      <c r="C97" s="141">
        <v>38</v>
      </c>
      <c r="D97" s="142"/>
      <c r="E97" s="141"/>
      <c r="F97" s="6" t="s">
        <v>11</v>
      </c>
      <c r="G97" s="7" t="s">
        <v>12</v>
      </c>
      <c r="H97" s="120">
        <v>8694.9500000000007</v>
      </c>
      <c r="I97" s="120"/>
      <c r="J97" s="120"/>
      <c r="K97" s="120"/>
      <c r="L97" s="138" t="s">
        <v>13</v>
      </c>
      <c r="M97" s="138"/>
      <c r="O97" s="8" t="s">
        <v>14</v>
      </c>
      <c r="P97" s="118">
        <f>ROUND(C97*H97/100,0)</f>
        <v>3304</v>
      </c>
    </row>
    <row r="98" spans="1:16" s="20" customFormat="1" ht="15.95" customHeight="1">
      <c r="A98" s="40" t="s">
        <v>63</v>
      </c>
      <c r="B98" s="143" t="s">
        <v>93</v>
      </c>
      <c r="C98" s="143"/>
      <c r="D98" s="143"/>
      <c r="E98" s="143"/>
      <c r="F98" s="143"/>
      <c r="G98" s="143"/>
      <c r="H98" s="143"/>
      <c r="I98" s="143"/>
      <c r="J98" s="143"/>
      <c r="K98" s="143"/>
      <c r="L98" s="143"/>
      <c r="M98" s="143"/>
      <c r="N98" s="143"/>
      <c r="O98" s="56"/>
      <c r="P98" s="122"/>
    </row>
    <row r="99" spans="1:16" s="20" customFormat="1" ht="15.95" hidden="1" customHeight="1">
      <c r="A99" s="18"/>
      <c r="B99" s="20" t="s">
        <v>246</v>
      </c>
      <c r="C99" s="53"/>
      <c r="D99" s="112">
        <v>1</v>
      </c>
      <c r="E99" s="53" t="s">
        <v>8</v>
      </c>
      <c r="F99" s="112">
        <v>2</v>
      </c>
      <c r="G99" s="112" t="s">
        <v>8</v>
      </c>
      <c r="H99" s="31">
        <v>8.5</v>
      </c>
      <c r="I99" s="112" t="s">
        <v>8</v>
      </c>
      <c r="J99" s="113">
        <v>0.75</v>
      </c>
      <c r="K99" s="112" t="s">
        <v>8</v>
      </c>
      <c r="L99" s="113">
        <v>1.5</v>
      </c>
      <c r="M99" s="20" t="s">
        <v>9</v>
      </c>
      <c r="N99" s="34">
        <f t="shared" ref="N99:N103" si="19">ROUND(D99*F99*H99*J99*L99,0)</f>
        <v>19</v>
      </c>
      <c r="P99" s="44"/>
    </row>
    <row r="100" spans="1:16" s="20" customFormat="1" ht="15.95" hidden="1" customHeight="1">
      <c r="A100" s="18"/>
      <c r="B100" s="20" t="s">
        <v>247</v>
      </c>
      <c r="C100" s="53"/>
      <c r="D100" s="112">
        <v>1</v>
      </c>
      <c r="E100" s="53" t="s">
        <v>8</v>
      </c>
      <c r="F100" s="112">
        <v>1</v>
      </c>
      <c r="G100" s="112" t="s">
        <v>8</v>
      </c>
      <c r="H100" s="31">
        <v>7.5</v>
      </c>
      <c r="I100" s="112" t="s">
        <v>8</v>
      </c>
      <c r="J100" s="113">
        <v>0.75</v>
      </c>
      <c r="K100" s="112" t="s">
        <v>8</v>
      </c>
      <c r="L100" s="113">
        <v>1.5</v>
      </c>
      <c r="M100" s="20" t="s">
        <v>9</v>
      </c>
      <c r="N100" s="34">
        <f t="shared" si="19"/>
        <v>8</v>
      </c>
      <c r="P100" s="44"/>
    </row>
    <row r="101" spans="1:16" s="20" customFormat="1" ht="15.95" hidden="1" customHeight="1">
      <c r="A101" s="18"/>
      <c r="B101" s="20" t="s">
        <v>248</v>
      </c>
      <c r="C101" s="53"/>
      <c r="D101" s="112">
        <v>1</v>
      </c>
      <c r="E101" s="53" t="s">
        <v>8</v>
      </c>
      <c r="F101" s="112">
        <v>1</v>
      </c>
      <c r="G101" s="112" t="s">
        <v>8</v>
      </c>
      <c r="H101" s="31">
        <v>85</v>
      </c>
      <c r="I101" s="112" t="s">
        <v>8</v>
      </c>
      <c r="J101" s="113">
        <v>0.75</v>
      </c>
      <c r="K101" s="112" t="s">
        <v>8</v>
      </c>
      <c r="L101" s="113">
        <v>2.5</v>
      </c>
      <c r="M101" s="20" t="s">
        <v>9</v>
      </c>
      <c r="N101" s="34">
        <f t="shared" si="19"/>
        <v>159</v>
      </c>
      <c r="P101" s="44"/>
    </row>
    <row r="102" spans="1:16" s="20" customFormat="1" ht="15.95" hidden="1" customHeight="1">
      <c r="A102" s="18"/>
      <c r="B102" s="20" t="s">
        <v>240</v>
      </c>
      <c r="C102" s="53"/>
      <c r="D102" s="112">
        <v>1</v>
      </c>
      <c r="E102" s="53" t="s">
        <v>8</v>
      </c>
      <c r="F102" s="112">
        <v>1</v>
      </c>
      <c r="G102" s="112" t="s">
        <v>8</v>
      </c>
      <c r="H102" s="31">
        <v>29.5</v>
      </c>
      <c r="I102" s="112" t="s">
        <v>8</v>
      </c>
      <c r="J102" s="113">
        <v>0.75</v>
      </c>
      <c r="K102" s="112" t="s">
        <v>8</v>
      </c>
      <c r="L102" s="113">
        <v>2.5</v>
      </c>
      <c r="M102" s="20" t="s">
        <v>9</v>
      </c>
      <c r="N102" s="34">
        <f t="shared" si="19"/>
        <v>55</v>
      </c>
      <c r="P102" s="44"/>
    </row>
    <row r="103" spans="1:16" s="20" customFormat="1" ht="15.95" hidden="1" customHeight="1" thickBot="1">
      <c r="A103" s="18"/>
      <c r="B103" s="20" t="s">
        <v>240</v>
      </c>
      <c r="C103" s="53"/>
      <c r="D103" s="112">
        <v>1</v>
      </c>
      <c r="E103" s="53" t="s">
        <v>8</v>
      </c>
      <c r="F103" s="112">
        <v>1</v>
      </c>
      <c r="G103" s="112" t="s">
        <v>8</v>
      </c>
      <c r="H103" s="31">
        <v>28.25</v>
      </c>
      <c r="I103" s="112" t="s">
        <v>8</v>
      </c>
      <c r="J103" s="113">
        <v>0.75</v>
      </c>
      <c r="K103" s="112" t="s">
        <v>8</v>
      </c>
      <c r="L103" s="113">
        <v>2.5</v>
      </c>
      <c r="M103" s="20" t="s">
        <v>9</v>
      </c>
      <c r="N103" s="34">
        <f t="shared" si="19"/>
        <v>53</v>
      </c>
      <c r="P103" s="44"/>
    </row>
    <row r="104" spans="1:16" s="20" customFormat="1" ht="15.95" hidden="1" customHeight="1" thickBot="1">
      <c r="A104" s="122"/>
      <c r="C104" s="94"/>
      <c r="D104" s="112"/>
      <c r="E104" s="54"/>
      <c r="F104" s="112"/>
      <c r="G104" s="122"/>
      <c r="H104" s="31"/>
      <c r="I104" s="111"/>
      <c r="J104" s="28"/>
      <c r="K104" s="111"/>
      <c r="L104" s="28" t="s">
        <v>10</v>
      </c>
      <c r="M104" s="122"/>
      <c r="N104" s="30">
        <f>SUM(N99:N103)</f>
        <v>294</v>
      </c>
      <c r="O104" s="22"/>
      <c r="P104" s="122"/>
    </row>
    <row r="105" spans="1:16" s="20" customFormat="1" ht="15.95" customHeight="1">
      <c r="A105" s="18"/>
      <c r="C105" s="152">
        <v>19</v>
      </c>
      <c r="D105" s="153"/>
      <c r="E105" s="152"/>
      <c r="F105" s="112" t="s">
        <v>11</v>
      </c>
      <c r="G105" s="122" t="s">
        <v>12</v>
      </c>
      <c r="H105" s="144">
        <v>11948.36</v>
      </c>
      <c r="I105" s="144"/>
      <c r="J105" s="28"/>
      <c r="K105" s="111"/>
      <c r="L105" s="122" t="s">
        <v>91</v>
      </c>
      <c r="M105" s="122"/>
      <c r="N105" s="29"/>
      <c r="O105" s="110" t="s">
        <v>14</v>
      </c>
      <c r="P105" s="122">
        <f>ROUND(C105*H105/100,0)</f>
        <v>2270</v>
      </c>
    </row>
    <row r="106" spans="1:16" ht="88.5" customHeight="1">
      <c r="A106" s="91" t="s">
        <v>190</v>
      </c>
      <c r="B106" s="143" t="s">
        <v>55</v>
      </c>
      <c r="C106" s="143"/>
      <c r="D106" s="143"/>
      <c r="E106" s="143"/>
      <c r="F106" s="143"/>
      <c r="G106" s="143"/>
      <c r="H106" s="143"/>
      <c r="I106" s="143"/>
      <c r="J106" s="143"/>
      <c r="K106" s="143"/>
      <c r="L106" s="143"/>
      <c r="M106" s="143"/>
      <c r="N106" s="143"/>
      <c r="O106" s="99"/>
      <c r="P106" s="14"/>
    </row>
    <row r="107" spans="1:16" ht="15.95" hidden="1" customHeight="1">
      <c r="A107" s="1"/>
      <c r="B107" s="3" t="s">
        <v>237</v>
      </c>
      <c r="C107" s="126"/>
      <c r="D107" s="114">
        <v>1</v>
      </c>
      <c r="E107" s="128" t="s">
        <v>8</v>
      </c>
      <c r="F107" s="114">
        <v>2</v>
      </c>
      <c r="G107" s="114" t="s">
        <v>8</v>
      </c>
      <c r="H107" s="131">
        <v>1.5</v>
      </c>
      <c r="I107" s="114" t="s">
        <v>8</v>
      </c>
      <c r="J107" s="131">
        <v>1.5</v>
      </c>
      <c r="K107" s="114" t="s">
        <v>8</v>
      </c>
      <c r="L107" s="115">
        <v>10.5</v>
      </c>
      <c r="M107" s="3" t="s">
        <v>9</v>
      </c>
      <c r="N107" s="42">
        <f>ROUND(D107*F107*H107*J107*L107,0)</f>
        <v>47</v>
      </c>
      <c r="O107" s="2"/>
    </row>
    <row r="108" spans="1:16" ht="15.95" hidden="1" customHeight="1">
      <c r="A108" s="1"/>
      <c r="B108" s="3" t="s">
        <v>249</v>
      </c>
      <c r="C108" s="126"/>
      <c r="D108" s="114">
        <v>1</v>
      </c>
      <c r="E108" s="128" t="s">
        <v>8</v>
      </c>
      <c r="F108" s="114">
        <v>1</v>
      </c>
      <c r="G108" s="114" t="s">
        <v>8</v>
      </c>
      <c r="H108" s="72">
        <v>8.5</v>
      </c>
      <c r="I108" s="114" t="s">
        <v>8</v>
      </c>
      <c r="J108" s="115">
        <v>1</v>
      </c>
      <c r="K108" s="114" t="s">
        <v>8</v>
      </c>
      <c r="L108" s="131">
        <v>3.5</v>
      </c>
      <c r="M108" s="3" t="s">
        <v>9</v>
      </c>
      <c r="N108" s="42">
        <f>ROUND(D108*F108*H108*J108*L108,0)</f>
        <v>30</v>
      </c>
      <c r="O108" s="2"/>
    </row>
    <row r="109" spans="1:16" ht="15.95" hidden="1" customHeight="1">
      <c r="A109" s="1"/>
      <c r="B109" s="71" t="s">
        <v>250</v>
      </c>
      <c r="C109" s="126"/>
      <c r="D109" s="114">
        <v>1</v>
      </c>
      <c r="E109" s="128" t="s">
        <v>8</v>
      </c>
      <c r="F109" s="114">
        <v>1</v>
      </c>
      <c r="G109" s="114" t="s">
        <v>8</v>
      </c>
      <c r="H109" s="72">
        <v>5</v>
      </c>
      <c r="I109" s="114" t="s">
        <v>8</v>
      </c>
      <c r="J109" s="115">
        <v>5</v>
      </c>
      <c r="K109" s="114" t="s">
        <v>8</v>
      </c>
      <c r="L109" s="115">
        <v>0.5</v>
      </c>
      <c r="M109" s="3" t="s">
        <v>9</v>
      </c>
      <c r="N109" s="42">
        <f t="shared" ref="N109:N115" si="20">ROUND(D109*F109*H109*J109*L109,0)</f>
        <v>13</v>
      </c>
      <c r="O109" s="2"/>
    </row>
    <row r="110" spans="1:16" ht="15.95" hidden="1" customHeight="1">
      <c r="A110" s="1"/>
      <c r="B110" s="71" t="s">
        <v>251</v>
      </c>
      <c r="C110" s="126"/>
      <c r="D110" s="114">
        <v>1</v>
      </c>
      <c r="E110" s="128" t="s">
        <v>8</v>
      </c>
      <c r="F110" s="114">
        <v>2</v>
      </c>
      <c r="G110" s="114" t="s">
        <v>8</v>
      </c>
      <c r="H110" s="72">
        <v>31.37</v>
      </c>
      <c r="I110" s="114" t="s">
        <v>8</v>
      </c>
      <c r="J110" s="115">
        <v>1.125</v>
      </c>
      <c r="K110" s="114" t="s">
        <v>8</v>
      </c>
      <c r="L110" s="115">
        <v>0.75</v>
      </c>
      <c r="M110" s="3" t="s">
        <v>9</v>
      </c>
      <c r="N110" s="42">
        <f t="shared" si="20"/>
        <v>53</v>
      </c>
      <c r="O110" s="2"/>
    </row>
    <row r="111" spans="1:16" ht="15.95" hidden="1" customHeight="1">
      <c r="A111" s="1"/>
      <c r="B111" s="71" t="s">
        <v>196</v>
      </c>
      <c r="C111" s="126"/>
      <c r="D111" s="114">
        <v>1</v>
      </c>
      <c r="E111" s="128" t="s">
        <v>8</v>
      </c>
      <c r="F111" s="114">
        <v>3</v>
      </c>
      <c r="G111" s="114" t="s">
        <v>8</v>
      </c>
      <c r="H111" s="72">
        <v>18</v>
      </c>
      <c r="I111" s="114" t="s">
        <v>8</v>
      </c>
      <c r="J111" s="115">
        <v>1.125</v>
      </c>
      <c r="K111" s="114" t="s">
        <v>8</v>
      </c>
      <c r="L111" s="115">
        <v>0.75</v>
      </c>
      <c r="M111" s="3" t="s">
        <v>9</v>
      </c>
      <c r="N111" s="42">
        <f t="shared" si="20"/>
        <v>46</v>
      </c>
      <c r="O111" s="2"/>
    </row>
    <row r="112" spans="1:16" ht="15.95" hidden="1" customHeight="1">
      <c r="A112" s="1"/>
      <c r="B112" s="71" t="s">
        <v>252</v>
      </c>
      <c r="C112" s="126"/>
      <c r="D112" s="114">
        <v>1</v>
      </c>
      <c r="E112" s="128" t="s">
        <v>8</v>
      </c>
      <c r="F112" s="114">
        <v>1</v>
      </c>
      <c r="G112" s="114" t="s">
        <v>8</v>
      </c>
      <c r="H112" s="72">
        <v>10</v>
      </c>
      <c r="I112" s="114" t="s">
        <v>8</v>
      </c>
      <c r="J112" s="115">
        <v>1.125</v>
      </c>
      <c r="K112" s="114" t="s">
        <v>8</v>
      </c>
      <c r="L112" s="115">
        <v>0.75</v>
      </c>
      <c r="M112" s="3" t="s">
        <v>9</v>
      </c>
      <c r="N112" s="42">
        <f t="shared" si="20"/>
        <v>8</v>
      </c>
      <c r="O112" s="2"/>
    </row>
    <row r="113" spans="1:17" ht="15.95" hidden="1" customHeight="1">
      <c r="A113" s="1"/>
      <c r="B113" s="71" t="s">
        <v>253</v>
      </c>
      <c r="C113" s="126"/>
      <c r="D113" s="114">
        <v>1</v>
      </c>
      <c r="E113" s="128" t="s">
        <v>8</v>
      </c>
      <c r="F113" s="114">
        <v>2</v>
      </c>
      <c r="G113" s="114" t="s">
        <v>8</v>
      </c>
      <c r="H113" s="72">
        <v>6</v>
      </c>
      <c r="I113" s="114" t="s">
        <v>8</v>
      </c>
      <c r="J113" s="115">
        <v>1.125</v>
      </c>
      <c r="K113" s="114" t="s">
        <v>8</v>
      </c>
      <c r="L113" s="115">
        <v>0.75</v>
      </c>
      <c r="M113" s="3" t="s">
        <v>9</v>
      </c>
      <c r="N113" s="42">
        <f t="shared" si="20"/>
        <v>10</v>
      </c>
      <c r="O113" s="2"/>
    </row>
    <row r="114" spans="1:17" ht="15.95" hidden="1" customHeight="1">
      <c r="A114" s="1"/>
      <c r="B114" s="71" t="s">
        <v>196</v>
      </c>
      <c r="C114" s="126"/>
      <c r="D114" s="114">
        <v>1</v>
      </c>
      <c r="E114" s="128" t="s">
        <v>8</v>
      </c>
      <c r="F114" s="114">
        <v>1</v>
      </c>
      <c r="G114" s="114" t="s">
        <v>8</v>
      </c>
      <c r="H114" s="72">
        <v>6</v>
      </c>
      <c r="I114" s="114" t="s">
        <v>8</v>
      </c>
      <c r="J114" s="115">
        <v>0.75</v>
      </c>
      <c r="K114" s="114" t="s">
        <v>8</v>
      </c>
      <c r="L114" s="115">
        <v>0.75</v>
      </c>
      <c r="M114" s="3" t="s">
        <v>9</v>
      </c>
      <c r="N114" s="42">
        <f t="shared" si="20"/>
        <v>3</v>
      </c>
      <c r="O114" s="2"/>
    </row>
    <row r="115" spans="1:17" ht="15.95" hidden="1" customHeight="1">
      <c r="A115" s="1"/>
      <c r="B115" s="71" t="s">
        <v>254</v>
      </c>
      <c r="C115" s="126"/>
      <c r="D115" s="114">
        <v>1</v>
      </c>
      <c r="E115" s="128" t="s">
        <v>8</v>
      </c>
      <c r="F115" s="114">
        <v>1</v>
      </c>
      <c r="G115" s="114" t="s">
        <v>8</v>
      </c>
      <c r="H115" s="72">
        <v>20.25</v>
      </c>
      <c r="I115" s="114" t="s">
        <v>8</v>
      </c>
      <c r="J115" s="115">
        <v>0.75</v>
      </c>
      <c r="K115" s="114" t="s">
        <v>8</v>
      </c>
      <c r="L115" s="115">
        <v>3</v>
      </c>
      <c r="M115" s="3" t="s">
        <v>9</v>
      </c>
      <c r="N115" s="42">
        <f t="shared" si="20"/>
        <v>46</v>
      </c>
      <c r="O115" s="2"/>
    </row>
    <row r="116" spans="1:17" ht="15.95" hidden="1" customHeight="1" thickBot="1">
      <c r="A116" s="1"/>
      <c r="B116" s="71" t="s">
        <v>254</v>
      </c>
      <c r="C116" s="126"/>
      <c r="D116" s="114">
        <v>1</v>
      </c>
      <c r="E116" s="128" t="s">
        <v>8</v>
      </c>
      <c r="F116" s="114">
        <v>1</v>
      </c>
      <c r="G116" s="114" t="s">
        <v>8</v>
      </c>
      <c r="H116" s="72">
        <v>6</v>
      </c>
      <c r="I116" s="114" t="s">
        <v>8</v>
      </c>
      <c r="J116" s="115">
        <v>0.75</v>
      </c>
      <c r="K116" s="114" t="s">
        <v>8</v>
      </c>
      <c r="L116" s="115">
        <v>3</v>
      </c>
      <c r="M116" s="3" t="s">
        <v>9</v>
      </c>
      <c r="N116" s="42">
        <f t="shared" ref="N116" si="21">ROUND(D116*F116*H116*J116*L116,0)</f>
        <v>14</v>
      </c>
      <c r="O116" s="2"/>
    </row>
    <row r="117" spans="1:17" ht="15.95" hidden="1" customHeight="1" thickBot="1">
      <c r="A117" s="1"/>
      <c r="B117" s="43"/>
      <c r="C117" s="126"/>
      <c r="H117" s="72"/>
      <c r="I117" s="114"/>
      <c r="J117" s="115"/>
      <c r="K117" s="114"/>
      <c r="L117" s="15" t="s">
        <v>10</v>
      </c>
      <c r="M117" s="118"/>
      <c r="N117" s="17">
        <f>SUM(N107:N116)</f>
        <v>270</v>
      </c>
      <c r="O117" s="43"/>
    </row>
    <row r="118" spans="1:17" ht="15.95" hidden="1" customHeight="1">
      <c r="A118" s="1"/>
      <c r="B118" s="75" t="s">
        <v>29</v>
      </c>
      <c r="C118" s="128"/>
      <c r="E118" s="119"/>
      <c r="G118" s="118"/>
      <c r="H118" s="82"/>
      <c r="I118" s="120"/>
      <c r="J118" s="115"/>
      <c r="K118" s="118"/>
      <c r="L118" s="115"/>
      <c r="M118" s="50"/>
      <c r="N118" s="50"/>
      <c r="O118" s="119"/>
      <c r="Q118" s="50"/>
    </row>
    <row r="119" spans="1:17" ht="15.95" hidden="1" customHeight="1">
      <c r="A119" s="1"/>
      <c r="B119" s="3" t="s">
        <v>255</v>
      </c>
      <c r="C119" s="128"/>
      <c r="D119" s="114">
        <v>1</v>
      </c>
      <c r="E119" s="128" t="s">
        <v>8</v>
      </c>
      <c r="F119" s="114">
        <v>3</v>
      </c>
      <c r="G119" s="114" t="s">
        <v>8</v>
      </c>
      <c r="H119" s="76">
        <v>4.25</v>
      </c>
      <c r="I119" s="114" t="s">
        <v>8</v>
      </c>
      <c r="J119" s="131">
        <v>0.75</v>
      </c>
      <c r="K119" s="112" t="s">
        <v>8</v>
      </c>
      <c r="L119" s="113">
        <v>0.75</v>
      </c>
      <c r="M119" s="20" t="s">
        <v>9</v>
      </c>
      <c r="N119" s="34">
        <f t="shared" ref="N119:N122" si="22">ROUND(D119*F119*H119*J119*L119,0)</f>
        <v>7</v>
      </c>
      <c r="O119" s="5"/>
      <c r="P119" s="45"/>
    </row>
    <row r="120" spans="1:17" ht="15.95" hidden="1" customHeight="1">
      <c r="A120" s="1"/>
      <c r="B120" s="3" t="s">
        <v>255</v>
      </c>
      <c r="C120" s="128"/>
      <c r="D120" s="100">
        <v>0.5</v>
      </c>
      <c r="E120" s="128" t="s">
        <v>8</v>
      </c>
      <c r="F120" s="114">
        <v>3</v>
      </c>
      <c r="G120" s="114" t="s">
        <v>8</v>
      </c>
      <c r="H120" s="76">
        <v>4.25</v>
      </c>
      <c r="I120" s="114" t="s">
        <v>8</v>
      </c>
      <c r="J120" s="131">
        <v>0.75</v>
      </c>
      <c r="K120" s="112" t="s">
        <v>8</v>
      </c>
      <c r="L120" s="113">
        <v>0.75</v>
      </c>
      <c r="M120" s="20" t="s">
        <v>9</v>
      </c>
      <c r="N120" s="34">
        <f t="shared" si="22"/>
        <v>4</v>
      </c>
      <c r="O120" s="5"/>
      <c r="P120" s="45"/>
    </row>
    <row r="121" spans="1:17" ht="15.95" hidden="1" customHeight="1">
      <c r="A121" s="1"/>
      <c r="B121" s="3" t="s">
        <v>196</v>
      </c>
      <c r="C121" s="128"/>
      <c r="D121" s="114">
        <v>1</v>
      </c>
      <c r="E121" s="128" t="s">
        <v>8</v>
      </c>
      <c r="F121" s="114">
        <v>1</v>
      </c>
      <c r="G121" s="114" t="s">
        <v>8</v>
      </c>
      <c r="H121" s="76">
        <v>3.75</v>
      </c>
      <c r="I121" s="114" t="s">
        <v>8</v>
      </c>
      <c r="J121" s="131">
        <v>0.75</v>
      </c>
      <c r="K121" s="112" t="s">
        <v>8</v>
      </c>
      <c r="L121" s="113">
        <v>0.75</v>
      </c>
      <c r="M121" s="20" t="s">
        <v>9</v>
      </c>
      <c r="N121" s="34">
        <f t="shared" si="22"/>
        <v>2</v>
      </c>
      <c r="O121" s="5"/>
      <c r="P121" s="45"/>
    </row>
    <row r="122" spans="1:17" ht="15.95" hidden="1" customHeight="1">
      <c r="A122" s="1"/>
      <c r="B122" s="3" t="s">
        <v>255</v>
      </c>
      <c r="C122" s="128"/>
      <c r="D122" s="100">
        <v>0.5</v>
      </c>
      <c r="E122" s="128" t="s">
        <v>8</v>
      </c>
      <c r="F122" s="114">
        <v>1</v>
      </c>
      <c r="G122" s="114" t="s">
        <v>8</v>
      </c>
      <c r="H122" s="76">
        <v>3.75</v>
      </c>
      <c r="I122" s="114" t="s">
        <v>8</v>
      </c>
      <c r="J122" s="131">
        <v>0.75</v>
      </c>
      <c r="K122" s="112" t="s">
        <v>8</v>
      </c>
      <c r="L122" s="113">
        <v>0.75</v>
      </c>
      <c r="M122" s="20" t="s">
        <v>9</v>
      </c>
      <c r="N122" s="34">
        <f t="shared" si="22"/>
        <v>1</v>
      </c>
      <c r="O122" s="5"/>
      <c r="P122" s="45"/>
    </row>
    <row r="123" spans="1:17" ht="15.95" hidden="1" customHeight="1">
      <c r="A123" s="1"/>
      <c r="B123" s="3" t="s">
        <v>256</v>
      </c>
      <c r="C123" s="128"/>
      <c r="D123" s="114">
        <v>1</v>
      </c>
      <c r="E123" s="128" t="s">
        <v>8</v>
      </c>
      <c r="F123" s="114">
        <v>1</v>
      </c>
      <c r="G123" s="114" t="s">
        <v>8</v>
      </c>
      <c r="H123" s="76">
        <v>6.5</v>
      </c>
      <c r="I123" s="114" t="s">
        <v>8</v>
      </c>
      <c r="J123" s="131">
        <v>1</v>
      </c>
      <c r="K123" s="112" t="s">
        <v>8</v>
      </c>
      <c r="L123" s="113">
        <v>0.75</v>
      </c>
      <c r="M123" s="20" t="s">
        <v>9</v>
      </c>
      <c r="N123" s="34">
        <f t="shared" ref="N123:N124" si="23">ROUND(D123*F123*H123*J123*L123,0)</f>
        <v>5</v>
      </c>
      <c r="O123" s="5"/>
      <c r="P123" s="45"/>
    </row>
    <row r="124" spans="1:17" ht="15.95" hidden="1" customHeight="1" thickBot="1">
      <c r="A124" s="1"/>
      <c r="B124" s="3" t="s">
        <v>257</v>
      </c>
      <c r="C124" s="128"/>
      <c r="D124" s="100">
        <v>0.5</v>
      </c>
      <c r="E124" s="128" t="s">
        <v>8</v>
      </c>
      <c r="F124" s="114">
        <v>1</v>
      </c>
      <c r="G124" s="114" t="s">
        <v>8</v>
      </c>
      <c r="H124" s="76">
        <v>6.5</v>
      </c>
      <c r="I124" s="114" t="s">
        <v>8</v>
      </c>
      <c r="J124" s="131">
        <v>1</v>
      </c>
      <c r="K124" s="112" t="s">
        <v>8</v>
      </c>
      <c r="L124" s="113">
        <v>0.75</v>
      </c>
      <c r="M124" s="20" t="s">
        <v>9</v>
      </c>
      <c r="N124" s="34">
        <f t="shared" si="23"/>
        <v>2</v>
      </c>
      <c r="O124" s="5"/>
      <c r="P124" s="45"/>
    </row>
    <row r="125" spans="1:17" ht="15.95" hidden="1" customHeight="1" thickBot="1">
      <c r="A125" s="1"/>
      <c r="B125" s="114"/>
      <c r="C125" s="3"/>
      <c r="E125" s="119"/>
      <c r="G125" s="118"/>
      <c r="H125" s="72"/>
      <c r="I125" s="120"/>
      <c r="J125" s="115"/>
      <c r="K125" s="118"/>
      <c r="L125" s="15" t="s">
        <v>10</v>
      </c>
      <c r="M125" s="3" t="s">
        <v>9</v>
      </c>
      <c r="N125" s="17">
        <f>SUM(N119:N124)</f>
        <v>21</v>
      </c>
      <c r="O125" s="119"/>
      <c r="P125" s="50"/>
      <c r="Q125" s="50"/>
    </row>
    <row r="126" spans="1:17" ht="15.95" hidden="1" customHeight="1">
      <c r="A126" s="1"/>
      <c r="B126" s="75" t="s">
        <v>37</v>
      </c>
      <c r="C126" s="128"/>
      <c r="E126" s="119"/>
      <c r="G126" s="118"/>
      <c r="H126" s="72"/>
      <c r="I126" s="120"/>
      <c r="J126" s="115"/>
      <c r="K126" s="120"/>
      <c r="L126" s="118"/>
      <c r="M126" s="118"/>
      <c r="N126" s="50"/>
      <c r="O126" s="46"/>
      <c r="P126" s="50"/>
      <c r="Q126" s="50"/>
    </row>
    <row r="127" spans="1:17" ht="15.95" hidden="1" customHeight="1">
      <c r="A127" s="1"/>
      <c r="C127" s="75"/>
      <c r="D127" s="148">
        <f>N117</f>
        <v>270</v>
      </c>
      <c r="E127" s="148"/>
      <c r="F127" s="148"/>
      <c r="G127" s="118" t="s">
        <v>38</v>
      </c>
      <c r="H127" s="77">
        <f>N125</f>
        <v>21</v>
      </c>
      <c r="I127" s="15" t="s">
        <v>9</v>
      </c>
      <c r="J127" s="149">
        <f>D127-H127</f>
        <v>249</v>
      </c>
      <c r="K127" s="149"/>
      <c r="L127" s="43"/>
      <c r="M127" s="118"/>
      <c r="N127" s="47"/>
      <c r="O127" s="119"/>
      <c r="P127" s="50"/>
      <c r="Q127" s="50"/>
    </row>
    <row r="128" spans="1:17" ht="15.95" customHeight="1">
      <c r="C128" s="141">
        <f>J127</f>
        <v>249</v>
      </c>
      <c r="D128" s="142"/>
      <c r="E128" s="141"/>
      <c r="F128" s="6" t="s">
        <v>11</v>
      </c>
      <c r="G128" s="118" t="s">
        <v>12</v>
      </c>
      <c r="H128" s="174">
        <v>337</v>
      </c>
      <c r="I128" s="174"/>
      <c r="J128" s="174"/>
      <c r="K128" s="174"/>
      <c r="L128" s="138" t="s">
        <v>56</v>
      </c>
      <c r="M128" s="138"/>
      <c r="O128" s="119" t="s">
        <v>14</v>
      </c>
      <c r="P128" s="118">
        <f>ROUND(C128*H128,0)</f>
        <v>83913</v>
      </c>
    </row>
    <row r="129" spans="1:17" ht="49.5" customHeight="1">
      <c r="A129" s="91" t="s">
        <v>191</v>
      </c>
      <c r="B129" s="143" t="s">
        <v>57</v>
      </c>
      <c r="C129" s="143"/>
      <c r="D129" s="143"/>
      <c r="E129" s="143"/>
      <c r="F129" s="143"/>
      <c r="G129" s="143"/>
      <c r="H129" s="143"/>
      <c r="I129" s="143"/>
      <c r="J129" s="143"/>
      <c r="K129" s="143"/>
      <c r="L129" s="143"/>
      <c r="M129" s="143"/>
      <c r="N129" s="143"/>
      <c r="O129" s="108"/>
    </row>
    <row r="130" spans="1:17" ht="15.95" customHeight="1">
      <c r="A130" s="1"/>
      <c r="B130" s="78" t="s">
        <v>58</v>
      </c>
      <c r="E130" s="49"/>
      <c r="G130" s="118"/>
      <c r="H130" s="16"/>
      <c r="I130" s="120"/>
      <c r="J130" s="120"/>
      <c r="K130" s="120"/>
      <c r="L130" s="118"/>
      <c r="M130" s="118"/>
      <c r="O130" s="119"/>
    </row>
    <row r="131" spans="1:17" ht="15.95" hidden="1" customHeight="1" thickBot="1">
      <c r="A131" s="1"/>
      <c r="B131" s="182" t="s">
        <v>59</v>
      </c>
      <c r="C131" s="182"/>
      <c r="D131" s="114" t="s">
        <v>8</v>
      </c>
      <c r="E131" s="183">
        <v>5.5</v>
      </c>
      <c r="F131" s="184"/>
      <c r="G131" s="118"/>
      <c r="H131" s="16"/>
      <c r="I131" s="120"/>
      <c r="J131" s="15"/>
      <c r="K131" s="120"/>
      <c r="L131" s="118"/>
      <c r="M131" s="118"/>
      <c r="O131" s="119"/>
    </row>
    <row r="132" spans="1:17" ht="15.95" hidden="1" customHeight="1">
      <c r="A132" s="1"/>
      <c r="E132" s="185">
        <v>112</v>
      </c>
      <c r="F132" s="186"/>
      <c r="G132" s="118"/>
      <c r="H132" s="16"/>
      <c r="I132" s="120"/>
      <c r="J132" s="115"/>
      <c r="K132" s="120"/>
      <c r="L132" s="118"/>
      <c r="M132" s="118"/>
      <c r="O132" s="119"/>
    </row>
    <row r="133" spans="1:17" ht="15.95" hidden="1" customHeight="1" thickBot="1">
      <c r="A133" s="1"/>
      <c r="C133" s="79">
        <f>C128</f>
        <v>249</v>
      </c>
      <c r="D133" s="114" t="s">
        <v>8</v>
      </c>
      <c r="E133" s="183">
        <v>5.5</v>
      </c>
      <c r="F133" s="184"/>
      <c r="G133" s="114" t="s">
        <v>9</v>
      </c>
      <c r="H133" s="145">
        <f>C133*E133/E134</f>
        <v>12.227678571428571</v>
      </c>
      <c r="I133" s="145"/>
      <c r="J133" s="115" t="s">
        <v>60</v>
      </c>
      <c r="K133" s="120"/>
      <c r="L133" s="118"/>
      <c r="M133" s="118"/>
      <c r="O133" s="119"/>
    </row>
    <row r="134" spans="1:17" ht="15.95" hidden="1" customHeight="1">
      <c r="A134" s="1"/>
      <c r="E134" s="185">
        <v>112</v>
      </c>
      <c r="F134" s="186"/>
      <c r="G134" s="118"/>
      <c r="H134" s="72"/>
      <c r="I134" s="120"/>
      <c r="J134" s="115"/>
      <c r="K134" s="120"/>
      <c r="L134" s="118"/>
      <c r="M134" s="118"/>
      <c r="O134" s="119"/>
    </row>
    <row r="135" spans="1:17" ht="15.95" customHeight="1">
      <c r="A135" s="1"/>
      <c r="C135" s="127">
        <f>H133</f>
        <v>12.227678571428571</v>
      </c>
      <c r="D135" s="114" t="s">
        <v>60</v>
      </c>
      <c r="E135" s="116"/>
      <c r="G135" s="7" t="s">
        <v>12</v>
      </c>
      <c r="H135" s="174">
        <v>5001.7</v>
      </c>
      <c r="I135" s="174"/>
      <c r="J135" s="174"/>
      <c r="K135" s="174"/>
      <c r="L135" s="138" t="s">
        <v>61</v>
      </c>
      <c r="M135" s="138"/>
      <c r="O135" s="119" t="s">
        <v>14</v>
      </c>
      <c r="P135" s="118">
        <f>(C135*H135)</f>
        <v>61159.17991071428</v>
      </c>
    </row>
    <row r="136" spans="1:17" s="20" customFormat="1" ht="15.95" customHeight="1">
      <c r="A136" s="18">
        <v>13</v>
      </c>
      <c r="B136" s="143" t="s">
        <v>113</v>
      </c>
      <c r="C136" s="143"/>
      <c r="D136" s="143"/>
      <c r="E136" s="143"/>
      <c r="F136" s="143"/>
      <c r="G136" s="143"/>
      <c r="H136" s="143"/>
      <c r="I136" s="143"/>
      <c r="J136" s="143"/>
      <c r="K136" s="143"/>
      <c r="L136" s="143"/>
      <c r="M136" s="143"/>
      <c r="N136" s="143"/>
      <c r="O136" s="110"/>
      <c r="P136" s="57"/>
      <c r="Q136" s="57"/>
    </row>
    <row r="137" spans="1:17" s="20" customFormat="1" ht="15.95" hidden="1" customHeight="1">
      <c r="A137" s="18"/>
      <c r="B137" s="20" t="s">
        <v>258</v>
      </c>
      <c r="C137" s="125"/>
      <c r="D137" s="112">
        <v>1</v>
      </c>
      <c r="E137" s="53" t="s">
        <v>8</v>
      </c>
      <c r="F137" s="112">
        <v>2</v>
      </c>
      <c r="G137" s="112" t="s">
        <v>8</v>
      </c>
      <c r="H137" s="92">
        <v>31.375</v>
      </c>
      <c r="I137" s="123" t="s">
        <v>8</v>
      </c>
      <c r="J137" s="123">
        <v>1.125</v>
      </c>
      <c r="K137" s="112" t="s">
        <v>8</v>
      </c>
      <c r="L137" s="113">
        <v>4</v>
      </c>
      <c r="M137" s="20" t="s">
        <v>9</v>
      </c>
      <c r="N137" s="34">
        <f t="shared" ref="N137:N145" si="24">ROUND(D137*F137*H137*J137*L137,0)</f>
        <v>282</v>
      </c>
      <c r="O137" s="19"/>
      <c r="P137" s="122"/>
    </row>
    <row r="138" spans="1:17" s="20" customFormat="1" ht="15.95" hidden="1" customHeight="1">
      <c r="A138" s="18"/>
      <c r="B138" s="20" t="s">
        <v>196</v>
      </c>
      <c r="C138" s="125"/>
      <c r="D138" s="112">
        <v>1</v>
      </c>
      <c r="E138" s="53" t="s">
        <v>8</v>
      </c>
      <c r="F138" s="112">
        <v>3</v>
      </c>
      <c r="G138" s="112" t="s">
        <v>8</v>
      </c>
      <c r="H138" s="37">
        <v>18</v>
      </c>
      <c r="I138" s="112" t="s">
        <v>8</v>
      </c>
      <c r="J138" s="123">
        <v>1.125</v>
      </c>
      <c r="K138" s="112" t="s">
        <v>8</v>
      </c>
      <c r="L138" s="113">
        <v>4</v>
      </c>
      <c r="M138" s="20" t="s">
        <v>9</v>
      </c>
      <c r="N138" s="34">
        <f t="shared" ref="N138:N144" si="25">ROUND(D138*F138*H138*J138*L138,0)</f>
        <v>243</v>
      </c>
      <c r="O138" s="19"/>
      <c r="P138" s="122"/>
    </row>
    <row r="139" spans="1:17" s="20" customFormat="1" ht="15.95" hidden="1" customHeight="1">
      <c r="A139" s="18"/>
      <c r="B139" s="20" t="s">
        <v>253</v>
      </c>
      <c r="C139" s="125"/>
      <c r="D139" s="112">
        <v>1</v>
      </c>
      <c r="E139" s="53" t="s">
        <v>8</v>
      </c>
      <c r="F139" s="112">
        <v>2</v>
      </c>
      <c r="G139" s="112" t="s">
        <v>8</v>
      </c>
      <c r="H139" s="37">
        <v>6</v>
      </c>
      <c r="I139" s="112" t="s">
        <v>8</v>
      </c>
      <c r="J139" s="123">
        <v>1.125</v>
      </c>
      <c r="K139" s="112" t="s">
        <v>8</v>
      </c>
      <c r="L139" s="113">
        <v>4</v>
      </c>
      <c r="M139" s="20" t="s">
        <v>9</v>
      </c>
      <c r="N139" s="34">
        <f t="shared" si="25"/>
        <v>54</v>
      </c>
      <c r="O139" s="19"/>
      <c r="P139" s="122"/>
    </row>
    <row r="140" spans="1:17" s="20" customFormat="1" ht="15.95" hidden="1" customHeight="1">
      <c r="A140" s="18"/>
      <c r="B140" s="20" t="s">
        <v>259</v>
      </c>
      <c r="C140" s="125"/>
      <c r="D140" s="112">
        <v>1</v>
      </c>
      <c r="E140" s="53" t="s">
        <v>8</v>
      </c>
      <c r="F140" s="112">
        <v>1</v>
      </c>
      <c r="G140" s="112" t="s">
        <v>8</v>
      </c>
      <c r="H140" s="37">
        <v>10</v>
      </c>
      <c r="I140" s="112" t="s">
        <v>8</v>
      </c>
      <c r="J140" s="123">
        <v>1.125</v>
      </c>
      <c r="K140" s="112" t="s">
        <v>8</v>
      </c>
      <c r="L140" s="113">
        <v>4</v>
      </c>
      <c r="M140" s="20" t="s">
        <v>9</v>
      </c>
      <c r="N140" s="34">
        <f t="shared" si="25"/>
        <v>45</v>
      </c>
      <c r="O140" s="19"/>
      <c r="P140" s="122"/>
    </row>
    <row r="141" spans="1:17" s="20" customFormat="1" ht="15.95" hidden="1" customHeight="1">
      <c r="A141" s="18"/>
      <c r="B141" s="20" t="s">
        <v>260</v>
      </c>
      <c r="C141" s="125"/>
      <c r="D141" s="112">
        <v>1</v>
      </c>
      <c r="E141" s="53" t="s">
        <v>8</v>
      </c>
      <c r="F141" s="112">
        <v>1</v>
      </c>
      <c r="G141" s="112" t="s">
        <v>8</v>
      </c>
      <c r="H141" s="37">
        <v>20.25</v>
      </c>
      <c r="I141" s="112" t="s">
        <v>8</v>
      </c>
      <c r="J141" s="123">
        <v>0.75</v>
      </c>
      <c r="K141" s="112" t="s">
        <v>8</v>
      </c>
      <c r="L141" s="113">
        <v>0.5</v>
      </c>
      <c r="M141" s="20" t="s">
        <v>9</v>
      </c>
      <c r="N141" s="34">
        <f t="shared" si="25"/>
        <v>8</v>
      </c>
      <c r="O141" s="19"/>
      <c r="P141" s="122"/>
    </row>
    <row r="142" spans="1:17" s="20" customFormat="1" ht="15.95" hidden="1" customHeight="1">
      <c r="A142" s="18"/>
      <c r="B142" s="20" t="s">
        <v>260</v>
      </c>
      <c r="C142" s="125"/>
      <c r="D142" s="112">
        <v>1</v>
      </c>
      <c r="E142" s="53" t="s">
        <v>8</v>
      </c>
      <c r="F142" s="112">
        <v>1</v>
      </c>
      <c r="G142" s="112" t="s">
        <v>8</v>
      </c>
      <c r="H142" s="37">
        <v>6</v>
      </c>
      <c r="I142" s="112" t="s">
        <v>8</v>
      </c>
      <c r="J142" s="123">
        <v>0.75</v>
      </c>
      <c r="K142" s="112" t="s">
        <v>8</v>
      </c>
      <c r="L142" s="113">
        <v>0.5</v>
      </c>
      <c r="M142" s="20" t="s">
        <v>9</v>
      </c>
      <c r="N142" s="34">
        <f t="shared" si="25"/>
        <v>2</v>
      </c>
      <c r="O142" s="19"/>
      <c r="P142" s="122"/>
    </row>
    <row r="143" spans="1:17" s="20" customFormat="1" ht="15.95" hidden="1" customHeight="1">
      <c r="A143" s="18"/>
      <c r="B143" s="20" t="s">
        <v>261</v>
      </c>
      <c r="C143" s="125"/>
      <c r="D143" s="112">
        <v>1</v>
      </c>
      <c r="E143" s="53" t="s">
        <v>8</v>
      </c>
      <c r="F143" s="112">
        <v>4</v>
      </c>
      <c r="G143" s="112" t="s">
        <v>8</v>
      </c>
      <c r="H143" s="37">
        <v>1.125</v>
      </c>
      <c r="I143" s="112" t="s">
        <v>8</v>
      </c>
      <c r="J143" s="123">
        <v>0.37</v>
      </c>
      <c r="K143" s="112" t="s">
        <v>8</v>
      </c>
      <c r="L143" s="113">
        <v>4</v>
      </c>
      <c r="M143" s="20" t="s">
        <v>9</v>
      </c>
      <c r="N143" s="34">
        <f t="shared" si="25"/>
        <v>7</v>
      </c>
      <c r="O143" s="19"/>
      <c r="P143" s="122"/>
    </row>
    <row r="144" spans="1:17" s="20" customFormat="1" ht="15.95" hidden="1" customHeight="1">
      <c r="A144" s="18"/>
      <c r="B144" s="20" t="s">
        <v>240</v>
      </c>
      <c r="C144" s="125"/>
      <c r="D144" s="112">
        <v>1</v>
      </c>
      <c r="E144" s="53" t="s">
        <v>8</v>
      </c>
      <c r="F144" s="112">
        <v>2</v>
      </c>
      <c r="G144" s="112" t="s">
        <v>8</v>
      </c>
      <c r="H144" s="37">
        <v>31.37</v>
      </c>
      <c r="I144" s="112" t="s">
        <v>8</v>
      </c>
      <c r="J144" s="123">
        <v>0.75</v>
      </c>
      <c r="K144" s="112" t="s">
        <v>8</v>
      </c>
      <c r="L144" s="113">
        <v>0.75</v>
      </c>
      <c r="M144" s="20" t="s">
        <v>9</v>
      </c>
      <c r="N144" s="34">
        <f t="shared" si="25"/>
        <v>35</v>
      </c>
      <c r="O144" s="19"/>
      <c r="P144" s="122"/>
    </row>
    <row r="145" spans="1:17" s="20" customFormat="1" ht="15.95" hidden="1" customHeight="1" thickBot="1">
      <c r="A145" s="18"/>
      <c r="B145" s="20" t="s">
        <v>240</v>
      </c>
      <c r="C145" s="125"/>
      <c r="D145" s="112">
        <v>1</v>
      </c>
      <c r="E145" s="53" t="s">
        <v>8</v>
      </c>
      <c r="F145" s="112">
        <v>2</v>
      </c>
      <c r="G145" s="112" t="s">
        <v>8</v>
      </c>
      <c r="H145" s="37">
        <v>25.87</v>
      </c>
      <c r="I145" s="112" t="s">
        <v>8</v>
      </c>
      <c r="J145" s="123">
        <v>0.75</v>
      </c>
      <c r="K145" s="112" t="s">
        <v>8</v>
      </c>
      <c r="L145" s="113">
        <v>0.75</v>
      </c>
      <c r="M145" s="20" t="s">
        <v>9</v>
      </c>
      <c r="N145" s="34">
        <f t="shared" si="24"/>
        <v>29</v>
      </c>
      <c r="O145" s="19"/>
      <c r="P145" s="122"/>
    </row>
    <row r="146" spans="1:17" s="20" customFormat="1" ht="15.95" hidden="1" customHeight="1" thickBot="1">
      <c r="A146" s="122"/>
      <c r="C146" s="94"/>
      <c r="D146" s="112"/>
      <c r="E146" s="54"/>
      <c r="F146" s="112"/>
      <c r="G146" s="122"/>
      <c r="H146" s="37"/>
      <c r="I146" s="111"/>
      <c r="J146" s="28"/>
      <c r="K146" s="111"/>
      <c r="L146" s="28" t="s">
        <v>10</v>
      </c>
      <c r="M146" s="122"/>
      <c r="N146" s="30">
        <f>SUM(N137:N145)</f>
        <v>705</v>
      </c>
      <c r="O146" s="22"/>
      <c r="P146" s="122"/>
    </row>
    <row r="147" spans="1:17" s="20" customFormat="1" ht="15.95" customHeight="1">
      <c r="A147" s="18"/>
      <c r="C147" s="152">
        <f>N146</f>
        <v>705</v>
      </c>
      <c r="D147" s="152"/>
      <c r="E147" s="152"/>
      <c r="F147" s="112" t="s">
        <v>11</v>
      </c>
      <c r="G147" s="24" t="s">
        <v>12</v>
      </c>
      <c r="H147" s="144">
        <v>12674.36</v>
      </c>
      <c r="I147" s="144"/>
      <c r="J147" s="144"/>
      <c r="K147" s="144"/>
      <c r="L147" s="154" t="s">
        <v>98</v>
      </c>
      <c r="M147" s="154"/>
      <c r="N147" s="29"/>
      <c r="O147" s="110" t="s">
        <v>14</v>
      </c>
      <c r="P147" s="122">
        <f>ROUND(C147*H147/100,0)</f>
        <v>89354</v>
      </c>
    </row>
    <row r="148" spans="1:17" s="20" customFormat="1" ht="15.95" customHeight="1">
      <c r="A148" s="18">
        <v>14</v>
      </c>
      <c r="B148" s="143" t="s">
        <v>97</v>
      </c>
      <c r="C148" s="143"/>
      <c r="D148" s="143"/>
      <c r="E148" s="143"/>
      <c r="F148" s="143"/>
      <c r="G148" s="143"/>
      <c r="H148" s="143"/>
      <c r="I148" s="143"/>
      <c r="J148" s="143"/>
      <c r="K148" s="143"/>
      <c r="L148" s="143"/>
      <c r="M148" s="143"/>
      <c r="N148" s="143"/>
      <c r="O148" s="110"/>
      <c r="P148" s="57"/>
      <c r="Q148" s="57"/>
    </row>
    <row r="149" spans="1:17" s="20" customFormat="1" ht="15.95" hidden="1" customHeight="1">
      <c r="A149" s="18"/>
      <c r="B149" s="20" t="s">
        <v>70</v>
      </c>
      <c r="C149" s="125"/>
      <c r="D149" s="112">
        <v>1</v>
      </c>
      <c r="E149" s="53" t="s">
        <v>8</v>
      </c>
      <c r="F149" s="112">
        <v>1</v>
      </c>
      <c r="G149" s="112" t="s">
        <v>8</v>
      </c>
      <c r="H149" s="31">
        <v>13</v>
      </c>
      <c r="I149" s="112" t="s">
        <v>8</v>
      </c>
      <c r="J149" s="123">
        <v>0.37</v>
      </c>
      <c r="K149" s="112" t="s">
        <v>8</v>
      </c>
      <c r="L149" s="113">
        <v>4</v>
      </c>
      <c r="M149" s="20" t="s">
        <v>9</v>
      </c>
      <c r="N149" s="34">
        <f>ROUND(D149*F149*H149*J149*L149,0)</f>
        <v>19</v>
      </c>
      <c r="O149" s="19"/>
      <c r="P149" s="122"/>
    </row>
    <row r="150" spans="1:17" s="20" customFormat="1" ht="15.95" hidden="1" customHeight="1" thickBot="1">
      <c r="A150" s="18"/>
      <c r="B150" s="20" t="s">
        <v>177</v>
      </c>
      <c r="C150" s="125"/>
      <c r="D150" s="112">
        <v>1</v>
      </c>
      <c r="E150" s="53" t="s">
        <v>8</v>
      </c>
      <c r="F150" s="112">
        <v>2</v>
      </c>
      <c r="G150" s="112" t="s">
        <v>8</v>
      </c>
      <c r="H150" s="31">
        <v>0.75</v>
      </c>
      <c r="I150" s="112" t="s">
        <v>8</v>
      </c>
      <c r="J150" s="113">
        <v>0.37</v>
      </c>
      <c r="K150" s="112" t="s">
        <v>8</v>
      </c>
      <c r="L150" s="113">
        <v>4</v>
      </c>
      <c r="M150" s="20" t="s">
        <v>9</v>
      </c>
      <c r="N150" s="34">
        <f>ROUND(D150*F150*H150*J150*L150,0)</f>
        <v>2</v>
      </c>
      <c r="O150" s="19"/>
      <c r="P150" s="122"/>
    </row>
    <row r="151" spans="1:17" s="20" customFormat="1" ht="15.95" hidden="1" customHeight="1" thickBot="1">
      <c r="A151" s="122"/>
      <c r="C151" s="94"/>
      <c r="D151" s="112"/>
      <c r="E151" s="54"/>
      <c r="F151" s="112"/>
      <c r="G151" s="122"/>
      <c r="H151" s="31"/>
      <c r="I151" s="111"/>
      <c r="J151" s="28"/>
      <c r="K151" s="111"/>
      <c r="L151" s="28" t="s">
        <v>10</v>
      </c>
      <c r="M151" s="122"/>
      <c r="N151" s="30">
        <f>SUM(N149:N150)</f>
        <v>21</v>
      </c>
      <c r="O151" s="22"/>
      <c r="P151" s="122"/>
    </row>
    <row r="152" spans="1:17" s="20" customFormat="1" ht="15.95" customHeight="1">
      <c r="A152" s="18"/>
      <c r="C152" s="96">
        <f>N151</f>
        <v>21</v>
      </c>
      <c r="D152" s="96"/>
      <c r="E152" s="96"/>
      <c r="F152" s="112" t="s">
        <v>11</v>
      </c>
      <c r="G152" s="24" t="s">
        <v>12</v>
      </c>
      <c r="H152" s="144">
        <v>12346.65</v>
      </c>
      <c r="I152" s="144"/>
      <c r="J152" s="144"/>
      <c r="K152" s="144"/>
      <c r="L152" s="154" t="s">
        <v>98</v>
      </c>
      <c r="M152" s="154"/>
      <c r="N152" s="29"/>
      <c r="O152" s="110" t="s">
        <v>14</v>
      </c>
      <c r="P152" s="122">
        <f>ROUND(C152*H152/100,0)</f>
        <v>2593</v>
      </c>
    </row>
    <row r="153" spans="1:17" s="11" customFormat="1" ht="31.5" customHeight="1">
      <c r="A153" s="91" t="s">
        <v>200</v>
      </c>
      <c r="B153" s="143" t="s">
        <v>52</v>
      </c>
      <c r="C153" s="143"/>
      <c r="D153" s="143"/>
      <c r="E153" s="143"/>
      <c r="F153" s="143"/>
      <c r="G153" s="143"/>
      <c r="H153" s="143"/>
      <c r="I153" s="143"/>
      <c r="J153" s="143"/>
      <c r="K153" s="143"/>
      <c r="L153" s="143"/>
      <c r="M153" s="143"/>
      <c r="N153" s="143"/>
      <c r="O153" s="108"/>
      <c r="P153" s="10"/>
    </row>
    <row r="154" spans="1:17" ht="15.95" hidden="1" customHeight="1">
      <c r="A154" s="1"/>
      <c r="B154" s="20" t="s">
        <v>129</v>
      </c>
      <c r="C154" s="53"/>
      <c r="D154" s="114">
        <v>1</v>
      </c>
      <c r="E154" s="128" t="s">
        <v>8</v>
      </c>
      <c r="F154" s="114">
        <v>1</v>
      </c>
      <c r="G154" s="114" t="s">
        <v>8</v>
      </c>
      <c r="H154" s="76">
        <v>85</v>
      </c>
      <c r="I154" s="114" t="s">
        <v>8</v>
      </c>
      <c r="J154" s="101">
        <v>114.5</v>
      </c>
      <c r="K154" s="112" t="s">
        <v>8</v>
      </c>
      <c r="L154" s="123">
        <v>1.125</v>
      </c>
      <c r="M154" s="20" t="s">
        <v>9</v>
      </c>
      <c r="N154" s="34">
        <f t="shared" ref="N154" si="26">ROUND(D154*F154*H154*J154*L154,0)</f>
        <v>10949</v>
      </c>
      <c r="P154" s="44"/>
    </row>
    <row r="155" spans="1:17" ht="15.95" hidden="1" customHeight="1">
      <c r="A155" s="1"/>
      <c r="C155" s="128"/>
      <c r="D155" s="73"/>
      <c r="H155" s="72"/>
      <c r="I155" s="114"/>
      <c r="J155" s="115"/>
      <c r="K155" s="114"/>
      <c r="L155" s="15" t="s">
        <v>10</v>
      </c>
      <c r="M155" s="43"/>
      <c r="N155" s="4">
        <f>SUM(N154:N154)</f>
        <v>10949</v>
      </c>
      <c r="O155" s="5"/>
      <c r="P155" s="44"/>
    </row>
    <row r="156" spans="1:17" ht="15.95" hidden="1" customHeight="1">
      <c r="A156" s="1"/>
      <c r="B156" s="75" t="s">
        <v>29</v>
      </c>
      <c r="C156" s="128"/>
      <c r="E156" s="119"/>
      <c r="G156" s="118"/>
      <c r="H156" s="72"/>
      <c r="I156" s="120"/>
      <c r="J156" s="115"/>
      <c r="K156" s="118"/>
      <c r="L156" s="115"/>
      <c r="M156" s="50"/>
      <c r="N156" s="50"/>
      <c r="O156" s="119"/>
      <c r="Q156" s="50"/>
    </row>
    <row r="157" spans="1:17" ht="15.95" hidden="1" customHeight="1">
      <c r="A157" s="1"/>
      <c r="B157" s="3" t="s">
        <v>158</v>
      </c>
      <c r="C157" s="128"/>
      <c r="D157" s="114">
        <v>1</v>
      </c>
      <c r="E157" s="128" t="s">
        <v>8</v>
      </c>
      <c r="F157" s="114">
        <v>1</v>
      </c>
      <c r="G157" s="114" t="s">
        <v>8</v>
      </c>
      <c r="H157" s="76">
        <v>31.75</v>
      </c>
      <c r="I157" s="114" t="s">
        <v>8</v>
      </c>
      <c r="J157" s="131">
        <v>27.75</v>
      </c>
      <c r="K157" s="112" t="s">
        <v>8</v>
      </c>
      <c r="L157" s="113">
        <v>1.125</v>
      </c>
      <c r="M157" s="20" t="s">
        <v>9</v>
      </c>
      <c r="N157" s="34">
        <f t="shared" ref="N157:N158" si="27">ROUND(D157*F157*H157*J157*L157,0)</f>
        <v>991</v>
      </c>
      <c r="O157" s="5"/>
      <c r="P157" s="45"/>
    </row>
    <row r="158" spans="1:17" ht="15.95" hidden="1" customHeight="1">
      <c r="A158" s="1"/>
      <c r="B158" s="3" t="s">
        <v>20</v>
      </c>
      <c r="C158" s="128"/>
      <c r="D158" s="114">
        <v>1</v>
      </c>
      <c r="E158" s="128" t="s">
        <v>8</v>
      </c>
      <c r="F158" s="114">
        <v>1</v>
      </c>
      <c r="G158" s="114" t="s">
        <v>8</v>
      </c>
      <c r="H158" s="76">
        <v>22.62</v>
      </c>
      <c r="I158" s="114" t="s">
        <v>8</v>
      </c>
      <c r="J158" s="131">
        <v>23.75</v>
      </c>
      <c r="K158" s="112" t="s">
        <v>8</v>
      </c>
      <c r="L158" s="113">
        <v>1.125</v>
      </c>
      <c r="M158" s="20" t="s">
        <v>9</v>
      </c>
      <c r="N158" s="34">
        <f t="shared" si="27"/>
        <v>604</v>
      </c>
      <c r="O158" s="5"/>
      <c r="P158" s="45"/>
    </row>
    <row r="159" spans="1:17" ht="15.95" hidden="1" customHeight="1" thickBot="1">
      <c r="A159" s="1"/>
      <c r="B159" s="3" t="s">
        <v>175</v>
      </c>
      <c r="C159" s="128"/>
      <c r="D159" s="114">
        <v>1</v>
      </c>
      <c r="E159" s="128" t="s">
        <v>8</v>
      </c>
      <c r="F159" s="114">
        <v>1</v>
      </c>
      <c r="G159" s="114" t="s">
        <v>8</v>
      </c>
      <c r="H159" s="76">
        <v>9.8699999999999992</v>
      </c>
      <c r="I159" s="114" t="s">
        <v>8</v>
      </c>
      <c r="J159" s="131">
        <v>5.125</v>
      </c>
      <c r="K159" s="112" t="s">
        <v>8</v>
      </c>
      <c r="L159" s="113">
        <v>1.125</v>
      </c>
      <c r="M159" s="20" t="s">
        <v>9</v>
      </c>
      <c r="N159" s="34">
        <f t="shared" ref="N159" si="28">ROUND(D159*F159*H159*J159*L159,0)</f>
        <v>57</v>
      </c>
      <c r="O159" s="5"/>
      <c r="P159" s="45"/>
    </row>
    <row r="160" spans="1:17" ht="15.95" hidden="1" customHeight="1" thickBot="1">
      <c r="A160" s="1"/>
      <c r="B160" s="114"/>
      <c r="C160" s="3"/>
      <c r="E160" s="119"/>
      <c r="G160" s="118"/>
      <c r="H160" s="72"/>
      <c r="I160" s="120"/>
      <c r="J160" s="115"/>
      <c r="K160" s="118"/>
      <c r="L160" s="15" t="s">
        <v>10</v>
      </c>
      <c r="M160" s="3" t="s">
        <v>9</v>
      </c>
      <c r="N160" s="17">
        <f>SUM(N157:N159)</f>
        <v>1652</v>
      </c>
      <c r="O160" s="119"/>
      <c r="P160" s="50"/>
      <c r="Q160" s="50"/>
    </row>
    <row r="161" spans="1:17" ht="15.95" hidden="1" customHeight="1">
      <c r="A161" s="1"/>
      <c r="B161" s="75" t="s">
        <v>37</v>
      </c>
      <c r="C161" s="128"/>
      <c r="E161" s="119"/>
      <c r="G161" s="118"/>
      <c r="H161" s="72"/>
      <c r="I161" s="120"/>
      <c r="J161" s="115"/>
      <c r="K161" s="120"/>
      <c r="L161" s="118"/>
      <c r="M161" s="118"/>
      <c r="N161" s="50"/>
      <c r="O161" s="46"/>
      <c r="P161" s="50"/>
      <c r="Q161" s="50"/>
    </row>
    <row r="162" spans="1:17" ht="15.95" hidden="1" customHeight="1">
      <c r="A162" s="1"/>
      <c r="C162" s="75"/>
      <c r="D162" s="148">
        <f>N155</f>
        <v>10949</v>
      </c>
      <c r="E162" s="148"/>
      <c r="F162" s="148"/>
      <c r="G162" s="118" t="s">
        <v>38</v>
      </c>
      <c r="H162" s="77">
        <f>N160</f>
        <v>1652</v>
      </c>
      <c r="I162" s="15" t="s">
        <v>9</v>
      </c>
      <c r="J162" s="149">
        <f>D162-H162</f>
        <v>9297</v>
      </c>
      <c r="K162" s="149"/>
      <c r="L162" s="43" t="s">
        <v>11</v>
      </c>
      <c r="M162" s="118"/>
      <c r="N162" s="47"/>
      <c r="O162" s="119"/>
      <c r="P162" s="50"/>
      <c r="Q162" s="50"/>
    </row>
    <row r="163" spans="1:17" ht="15.95" customHeight="1">
      <c r="A163" s="1"/>
      <c r="B163" s="119"/>
      <c r="C163" s="204">
        <v>9289</v>
      </c>
      <c r="D163" s="204"/>
      <c r="E163" s="116"/>
      <c r="F163" s="6" t="s">
        <v>11</v>
      </c>
      <c r="G163" s="7" t="s">
        <v>12</v>
      </c>
      <c r="H163" s="120">
        <v>3630</v>
      </c>
      <c r="I163" s="120"/>
      <c r="J163" s="120"/>
      <c r="K163" s="120"/>
      <c r="L163" s="138" t="s">
        <v>53</v>
      </c>
      <c r="M163" s="138"/>
      <c r="O163" s="8" t="s">
        <v>14</v>
      </c>
      <c r="P163" s="118">
        <f>ROUND(C163*H163/1000,0)</f>
        <v>33719</v>
      </c>
    </row>
    <row r="164" spans="1:17" ht="15.95" hidden="1" customHeight="1">
      <c r="A164" s="1"/>
      <c r="B164" s="140" t="s">
        <v>7</v>
      </c>
      <c r="C164" s="140"/>
      <c r="D164" s="140"/>
      <c r="E164" s="140"/>
      <c r="F164" s="140"/>
      <c r="G164" s="140"/>
      <c r="H164" s="140"/>
      <c r="I164" s="140"/>
      <c r="J164" s="140"/>
      <c r="K164" s="140"/>
      <c r="L164" s="140"/>
      <c r="M164" s="140"/>
      <c r="N164" s="140"/>
      <c r="O164" s="140"/>
    </row>
    <row r="165" spans="1:17" ht="15.95" hidden="1" customHeight="1">
      <c r="A165" s="1"/>
      <c r="B165" s="71" t="s">
        <v>172</v>
      </c>
      <c r="C165" s="126"/>
      <c r="D165" s="114">
        <v>1</v>
      </c>
      <c r="E165" s="128" t="s">
        <v>8</v>
      </c>
      <c r="F165" s="114">
        <v>1</v>
      </c>
      <c r="G165" s="114" t="s">
        <v>8</v>
      </c>
      <c r="H165" s="72">
        <v>45.25</v>
      </c>
      <c r="I165" s="114" t="s">
        <v>8</v>
      </c>
      <c r="J165" s="115">
        <v>25.25</v>
      </c>
      <c r="K165" s="114" t="s">
        <v>8</v>
      </c>
      <c r="L165" s="115">
        <v>0.42</v>
      </c>
      <c r="M165" s="3" t="s">
        <v>9</v>
      </c>
      <c r="N165" s="42">
        <f t="shared" ref="N165:N168" si="29">ROUND(D165*F165*H165*J165*L165,0)</f>
        <v>480</v>
      </c>
      <c r="O165" s="2"/>
    </row>
    <row r="166" spans="1:17" ht="15.95" hidden="1" customHeight="1">
      <c r="A166" s="1"/>
      <c r="B166" s="71" t="s">
        <v>45</v>
      </c>
      <c r="C166" s="126"/>
      <c r="D166" s="114">
        <v>1</v>
      </c>
      <c r="E166" s="128" t="s">
        <v>8</v>
      </c>
      <c r="F166" s="114">
        <v>1</v>
      </c>
      <c r="G166" s="114" t="s">
        <v>8</v>
      </c>
      <c r="H166" s="72">
        <v>45.25</v>
      </c>
      <c r="I166" s="114" t="s">
        <v>8</v>
      </c>
      <c r="J166" s="115">
        <v>0.75</v>
      </c>
      <c r="K166" s="114" t="s">
        <v>8</v>
      </c>
      <c r="L166" s="115">
        <v>1.5</v>
      </c>
      <c r="M166" s="3" t="s">
        <v>9</v>
      </c>
      <c r="N166" s="42">
        <f t="shared" si="29"/>
        <v>51</v>
      </c>
      <c r="O166" s="2"/>
    </row>
    <row r="167" spans="1:17" ht="15.95" hidden="1" customHeight="1">
      <c r="A167" s="1"/>
      <c r="B167" s="3" t="s">
        <v>173</v>
      </c>
      <c r="C167" s="126"/>
      <c r="D167" s="114">
        <v>1</v>
      </c>
      <c r="E167" s="128" t="s">
        <v>8</v>
      </c>
      <c r="F167" s="114">
        <v>1</v>
      </c>
      <c r="G167" s="114" t="s">
        <v>8</v>
      </c>
      <c r="H167" s="72">
        <v>42.25</v>
      </c>
      <c r="I167" s="114" t="s">
        <v>8</v>
      </c>
      <c r="J167" s="115">
        <v>0.75</v>
      </c>
      <c r="K167" s="114" t="s">
        <v>8</v>
      </c>
      <c r="L167" s="115">
        <v>1</v>
      </c>
      <c r="M167" s="3" t="s">
        <v>9</v>
      </c>
      <c r="N167" s="42">
        <f t="shared" si="29"/>
        <v>32</v>
      </c>
      <c r="O167" s="2"/>
    </row>
    <row r="168" spans="1:17" ht="15.95" hidden="1" customHeight="1">
      <c r="A168" s="1"/>
      <c r="B168" s="3" t="s">
        <v>173</v>
      </c>
      <c r="C168" s="126"/>
      <c r="D168" s="114">
        <v>1</v>
      </c>
      <c r="E168" s="128" t="s">
        <v>8</v>
      </c>
      <c r="F168" s="114">
        <v>2</v>
      </c>
      <c r="G168" s="114" t="s">
        <v>8</v>
      </c>
      <c r="H168" s="72">
        <v>6</v>
      </c>
      <c r="I168" s="114" t="s">
        <v>8</v>
      </c>
      <c r="J168" s="115">
        <v>0.75</v>
      </c>
      <c r="K168" s="114" t="s">
        <v>8</v>
      </c>
      <c r="L168" s="115">
        <v>1</v>
      </c>
      <c r="M168" s="3" t="s">
        <v>9</v>
      </c>
      <c r="N168" s="42">
        <f t="shared" si="29"/>
        <v>9</v>
      </c>
      <c r="O168" s="2"/>
    </row>
    <row r="169" spans="1:17" ht="15.95" hidden="1" customHeight="1">
      <c r="A169" s="1"/>
      <c r="B169" s="3" t="s">
        <v>111</v>
      </c>
      <c r="C169" s="126"/>
      <c r="D169" s="114">
        <v>1</v>
      </c>
      <c r="E169" s="128" t="s">
        <v>8</v>
      </c>
      <c r="F169" s="114">
        <v>2</v>
      </c>
      <c r="G169" s="114" t="s">
        <v>8</v>
      </c>
      <c r="H169" s="72">
        <v>1.5</v>
      </c>
      <c r="I169" s="114" t="s">
        <v>8</v>
      </c>
      <c r="J169" s="115">
        <v>1.5</v>
      </c>
      <c r="K169" s="114" t="s">
        <v>8</v>
      </c>
      <c r="L169" s="115">
        <v>7</v>
      </c>
      <c r="M169" s="3" t="s">
        <v>9</v>
      </c>
      <c r="N169" s="42">
        <f t="shared" ref="N169" si="30">ROUND(D169*F169*H169*J169*L169,0)</f>
        <v>32</v>
      </c>
      <c r="O169" s="2"/>
    </row>
    <row r="170" spans="1:17" ht="21" hidden="1" customHeight="1">
      <c r="A170" s="1"/>
      <c r="C170" s="128"/>
      <c r="D170" s="73"/>
      <c r="H170" s="72"/>
      <c r="I170" s="114"/>
      <c r="J170" s="115"/>
      <c r="K170" s="114"/>
      <c r="L170" s="15" t="s">
        <v>10</v>
      </c>
      <c r="M170" s="43"/>
      <c r="N170" s="4"/>
      <c r="O170" s="5"/>
      <c r="P170" s="44"/>
    </row>
    <row r="171" spans="1:17" ht="21.75" hidden="1" customHeight="1">
      <c r="A171" s="1"/>
      <c r="B171" s="70"/>
      <c r="C171" s="141">
        <f>N170</f>
        <v>0</v>
      </c>
      <c r="D171" s="141"/>
      <c r="E171" s="141"/>
      <c r="F171" s="6" t="s">
        <v>11</v>
      </c>
      <c r="G171" s="7" t="s">
        <v>12</v>
      </c>
      <c r="H171" s="74">
        <v>3327.5</v>
      </c>
      <c r="I171" s="120"/>
      <c r="J171" s="120"/>
      <c r="K171" s="120"/>
      <c r="L171" s="138" t="s">
        <v>13</v>
      </c>
      <c r="M171" s="138"/>
      <c r="O171" s="8" t="s">
        <v>14</v>
      </c>
      <c r="P171" s="118">
        <f>ROUND(C171*H171/100,0)</f>
        <v>0</v>
      </c>
    </row>
    <row r="172" spans="1:17" s="27" customFormat="1" ht="15.95" customHeight="1">
      <c r="A172" s="40" t="s">
        <v>263</v>
      </c>
      <c r="B172" s="143" t="s">
        <v>262</v>
      </c>
      <c r="C172" s="143"/>
      <c r="D172" s="143"/>
      <c r="E172" s="143"/>
      <c r="F172" s="143"/>
      <c r="G172" s="143"/>
      <c r="H172" s="143"/>
      <c r="I172" s="143"/>
      <c r="J172" s="143"/>
      <c r="K172" s="143"/>
      <c r="L172" s="143"/>
      <c r="M172" s="143"/>
      <c r="N172" s="143"/>
      <c r="O172" s="108"/>
      <c r="P172" s="26"/>
    </row>
    <row r="173" spans="1:17" s="20" customFormat="1" ht="15.95" hidden="1" customHeight="1">
      <c r="A173" s="18"/>
      <c r="B173" s="20" t="s">
        <v>241</v>
      </c>
      <c r="C173" s="53"/>
      <c r="D173" s="112">
        <v>1</v>
      </c>
      <c r="E173" s="53" t="s">
        <v>8</v>
      </c>
      <c r="F173" s="112">
        <v>1</v>
      </c>
      <c r="G173" s="112" t="s">
        <v>8</v>
      </c>
      <c r="H173" s="31">
        <v>9.5</v>
      </c>
      <c r="I173" s="112" t="s">
        <v>8</v>
      </c>
      <c r="J173" s="113">
        <v>8</v>
      </c>
      <c r="K173" s="112" t="s">
        <v>8</v>
      </c>
      <c r="L173" s="113">
        <v>1</v>
      </c>
      <c r="M173" s="20" t="s">
        <v>9</v>
      </c>
      <c r="N173" s="34">
        <f t="shared" ref="N173:N178" si="31">ROUND(D173*F173*H173*J173*L173,0)</f>
        <v>76</v>
      </c>
      <c r="P173" s="44"/>
    </row>
    <row r="174" spans="1:17" s="20" customFormat="1" ht="15.95" hidden="1" customHeight="1">
      <c r="A174" s="18"/>
      <c r="B174" s="20" t="s">
        <v>242</v>
      </c>
      <c r="C174" s="53"/>
      <c r="D174" s="112">
        <v>1</v>
      </c>
      <c r="E174" s="53" t="s">
        <v>8</v>
      </c>
      <c r="F174" s="112">
        <v>1</v>
      </c>
      <c r="G174" s="112" t="s">
        <v>8</v>
      </c>
      <c r="H174" s="31">
        <v>56.75</v>
      </c>
      <c r="I174" s="112" t="s">
        <v>8</v>
      </c>
      <c r="J174" s="113">
        <v>27.87</v>
      </c>
      <c r="K174" s="112" t="s">
        <v>8</v>
      </c>
      <c r="L174" s="113">
        <v>0.5</v>
      </c>
      <c r="M174" s="20" t="s">
        <v>9</v>
      </c>
      <c r="N174" s="34">
        <f t="shared" si="31"/>
        <v>791</v>
      </c>
      <c r="P174" s="44"/>
    </row>
    <row r="175" spans="1:17" s="20" customFormat="1" ht="15.95" hidden="1" customHeight="1">
      <c r="A175" s="18"/>
      <c r="B175" s="20" t="s">
        <v>243</v>
      </c>
      <c r="C175" s="53"/>
      <c r="D175" s="112">
        <v>1</v>
      </c>
      <c r="E175" s="53" t="s">
        <v>8</v>
      </c>
      <c r="F175" s="112">
        <v>1</v>
      </c>
      <c r="G175" s="112" t="s">
        <v>8</v>
      </c>
      <c r="H175" s="31">
        <v>27</v>
      </c>
      <c r="I175" s="112" t="s">
        <v>8</v>
      </c>
      <c r="J175" s="113">
        <v>23.25</v>
      </c>
      <c r="K175" s="112" t="s">
        <v>8</v>
      </c>
      <c r="L175" s="113">
        <v>0.5</v>
      </c>
      <c r="M175" s="20" t="s">
        <v>9</v>
      </c>
      <c r="N175" s="34">
        <f t="shared" si="31"/>
        <v>314</v>
      </c>
      <c r="P175" s="44"/>
    </row>
    <row r="176" spans="1:17" s="20" customFormat="1" ht="15.95" hidden="1" customHeight="1">
      <c r="A176" s="18"/>
      <c r="B176" s="20" t="s">
        <v>244</v>
      </c>
      <c r="C176" s="53"/>
      <c r="D176" s="112">
        <v>1</v>
      </c>
      <c r="E176" s="53" t="s">
        <v>8</v>
      </c>
      <c r="F176" s="112">
        <v>1</v>
      </c>
      <c r="G176" s="112" t="s">
        <v>8</v>
      </c>
      <c r="H176" s="31">
        <v>29.5</v>
      </c>
      <c r="I176" s="112" t="s">
        <v>8</v>
      </c>
      <c r="J176" s="113">
        <v>2.25</v>
      </c>
      <c r="K176" s="112" t="s">
        <v>8</v>
      </c>
      <c r="L176" s="113">
        <v>0.5</v>
      </c>
      <c r="M176" s="20" t="s">
        <v>9</v>
      </c>
      <c r="N176" s="34">
        <f t="shared" si="31"/>
        <v>33</v>
      </c>
      <c r="P176" s="44"/>
    </row>
    <row r="177" spans="1:17" s="20" customFormat="1" ht="15.95" hidden="1" customHeight="1">
      <c r="A177" s="18"/>
      <c r="B177" s="20" t="s">
        <v>244</v>
      </c>
      <c r="C177" s="53"/>
      <c r="D177" s="112">
        <v>1</v>
      </c>
      <c r="E177" s="53" t="s">
        <v>8</v>
      </c>
      <c r="F177" s="112">
        <v>2</v>
      </c>
      <c r="G177" s="112" t="s">
        <v>8</v>
      </c>
      <c r="H177" s="31">
        <v>28.25</v>
      </c>
      <c r="I177" s="112" t="s">
        <v>8</v>
      </c>
      <c r="J177" s="113">
        <v>2.25</v>
      </c>
      <c r="K177" s="112" t="s">
        <v>8</v>
      </c>
      <c r="L177" s="113">
        <v>0.5</v>
      </c>
      <c r="M177" s="20" t="s">
        <v>9</v>
      </c>
      <c r="N177" s="34">
        <f t="shared" si="31"/>
        <v>64</v>
      </c>
      <c r="P177" s="44"/>
    </row>
    <row r="178" spans="1:17" s="20" customFormat="1" ht="15.95" hidden="1" customHeight="1">
      <c r="A178" s="18"/>
      <c r="B178" s="20" t="s">
        <v>245</v>
      </c>
      <c r="C178" s="53"/>
      <c r="D178" s="112">
        <v>1</v>
      </c>
      <c r="E178" s="53" t="s">
        <v>8</v>
      </c>
      <c r="F178" s="112">
        <v>1</v>
      </c>
      <c r="G178" s="112" t="s">
        <v>8</v>
      </c>
      <c r="H178" s="31">
        <v>22.62</v>
      </c>
      <c r="I178" s="112" t="s">
        <v>8</v>
      </c>
      <c r="J178" s="113">
        <v>4.5</v>
      </c>
      <c r="K178" s="112" t="s">
        <v>8</v>
      </c>
      <c r="L178" s="113">
        <v>0.5</v>
      </c>
      <c r="M178" s="20" t="s">
        <v>9</v>
      </c>
      <c r="N178" s="34">
        <f t="shared" si="31"/>
        <v>51</v>
      </c>
      <c r="P178" s="44"/>
    </row>
    <row r="179" spans="1:17" s="20" customFormat="1" ht="15.95" hidden="1" customHeight="1">
      <c r="A179" s="18"/>
      <c r="C179" s="53"/>
      <c r="D179" s="60"/>
      <c r="E179" s="53"/>
      <c r="F179" s="112"/>
      <c r="G179" s="112"/>
      <c r="H179" s="31"/>
      <c r="I179" s="112"/>
      <c r="J179" s="113"/>
      <c r="K179" s="112"/>
      <c r="L179" s="28" t="s">
        <v>10</v>
      </c>
      <c r="M179" s="36"/>
      <c r="N179" s="21">
        <f>SUM(N173:N178)</f>
        <v>1329</v>
      </c>
      <c r="O179" s="22"/>
      <c r="P179" s="44"/>
    </row>
    <row r="180" spans="1:17" s="20" customFormat="1" ht="15.95" customHeight="1">
      <c r="A180" s="18"/>
      <c r="B180" s="110"/>
      <c r="C180" s="205">
        <f>N179</f>
        <v>1329</v>
      </c>
      <c r="D180" s="205"/>
      <c r="E180" s="96"/>
      <c r="F180" s="23" t="s">
        <v>11</v>
      </c>
      <c r="G180" s="24" t="s">
        <v>12</v>
      </c>
      <c r="H180" s="111">
        <v>1141.25</v>
      </c>
      <c r="I180" s="111"/>
      <c r="J180" s="111"/>
      <c r="K180" s="111"/>
      <c r="L180" s="154" t="s">
        <v>98</v>
      </c>
      <c r="M180" s="154"/>
      <c r="N180" s="94"/>
      <c r="O180" s="25" t="s">
        <v>14</v>
      </c>
      <c r="P180" s="122">
        <f>ROUND(C180*H180/100,0)</f>
        <v>15167</v>
      </c>
    </row>
    <row r="181" spans="1:17" s="20" customFormat="1" ht="37.5" customHeight="1">
      <c r="A181" s="89" t="s">
        <v>264</v>
      </c>
      <c r="B181" s="172" t="s">
        <v>161</v>
      </c>
      <c r="C181" s="172"/>
      <c r="D181" s="172"/>
      <c r="E181" s="172"/>
      <c r="F181" s="172"/>
      <c r="G181" s="172"/>
      <c r="H181" s="172"/>
      <c r="I181" s="172"/>
      <c r="J181" s="172"/>
      <c r="K181" s="172"/>
      <c r="L181" s="172"/>
      <c r="M181" s="172"/>
      <c r="N181" s="172"/>
      <c r="O181" s="172"/>
      <c r="P181" s="122"/>
      <c r="Q181" s="57"/>
    </row>
    <row r="182" spans="1:17" s="20" customFormat="1" ht="15.95" customHeight="1">
      <c r="A182" s="18"/>
      <c r="B182" s="20" t="s">
        <v>162</v>
      </c>
      <c r="C182" s="125"/>
      <c r="D182" s="112"/>
      <c r="E182" s="53"/>
      <c r="F182" s="112"/>
      <c r="G182" s="112"/>
      <c r="H182" s="31"/>
      <c r="I182" s="112"/>
      <c r="J182" s="113"/>
      <c r="K182" s="112"/>
      <c r="L182" s="113"/>
      <c r="N182" s="34"/>
      <c r="O182" s="22"/>
      <c r="P182" s="44"/>
    </row>
    <row r="183" spans="1:17" s="20" customFormat="1" ht="15.95" hidden="1" customHeight="1">
      <c r="A183" s="18"/>
      <c r="B183" s="20" t="s">
        <v>85</v>
      </c>
      <c r="C183" s="125"/>
      <c r="D183" s="112">
        <v>1</v>
      </c>
      <c r="E183" s="53" t="s">
        <v>8</v>
      </c>
      <c r="F183" s="112">
        <v>2</v>
      </c>
      <c r="G183" s="112" t="s">
        <v>8</v>
      </c>
      <c r="H183" s="31">
        <v>17.5</v>
      </c>
      <c r="I183" s="112"/>
      <c r="J183" s="113"/>
      <c r="K183" s="112"/>
      <c r="L183" s="113"/>
      <c r="M183" s="20" t="s">
        <v>9</v>
      </c>
      <c r="N183" s="34">
        <f>ROUND(D183*F183*H183,0)</f>
        <v>35</v>
      </c>
      <c r="O183" s="22"/>
      <c r="P183" s="44"/>
    </row>
    <row r="184" spans="1:17" s="20" customFormat="1" ht="15.95" hidden="1" customHeight="1" thickBot="1">
      <c r="A184" s="18"/>
      <c r="B184" s="20" t="s">
        <v>265</v>
      </c>
      <c r="C184" s="125"/>
      <c r="D184" s="112">
        <v>1</v>
      </c>
      <c r="E184" s="53" t="s">
        <v>8</v>
      </c>
      <c r="F184" s="112">
        <v>2</v>
      </c>
      <c r="G184" s="112" t="s">
        <v>8</v>
      </c>
      <c r="H184" s="31">
        <v>17</v>
      </c>
      <c r="I184" s="112"/>
      <c r="J184" s="113"/>
      <c r="K184" s="112"/>
      <c r="L184" s="113"/>
      <c r="M184" s="20" t="s">
        <v>9</v>
      </c>
      <c r="N184" s="34">
        <f>ROUND(D184*F184*H184,0)</f>
        <v>34</v>
      </c>
      <c r="O184" s="22"/>
      <c r="P184" s="44"/>
    </row>
    <row r="185" spans="1:17" s="20" customFormat="1" ht="15.95" hidden="1" customHeight="1" thickBot="1">
      <c r="A185" s="18"/>
      <c r="C185" s="65"/>
      <c r="D185" s="122"/>
      <c r="E185" s="53"/>
      <c r="F185" s="112"/>
      <c r="G185" s="112"/>
      <c r="H185" s="41"/>
      <c r="I185" s="55"/>
      <c r="J185" s="28"/>
      <c r="K185" s="55"/>
      <c r="L185" s="122" t="s">
        <v>10</v>
      </c>
      <c r="M185" s="55"/>
      <c r="N185" s="30">
        <f>SUM(N183:N184)</f>
        <v>69</v>
      </c>
      <c r="O185" s="110"/>
      <c r="P185" s="122"/>
    </row>
    <row r="186" spans="1:17" s="20" customFormat="1" ht="15.95" customHeight="1">
      <c r="A186" s="18"/>
      <c r="B186" s="57"/>
      <c r="C186" s="58">
        <f>N185</f>
        <v>69</v>
      </c>
      <c r="D186" s="173" t="s">
        <v>107</v>
      </c>
      <c r="E186" s="154"/>
      <c r="F186" s="55"/>
      <c r="G186" s="24" t="s">
        <v>12</v>
      </c>
      <c r="H186" s="144">
        <v>228.9</v>
      </c>
      <c r="I186" s="144"/>
      <c r="J186" s="144"/>
      <c r="K186" s="111"/>
      <c r="L186" s="173" t="s">
        <v>108</v>
      </c>
      <c r="M186" s="154"/>
      <c r="O186" s="110" t="s">
        <v>14</v>
      </c>
      <c r="P186" s="122">
        <f>ROUND(C186*H186,0)</f>
        <v>15794</v>
      </c>
    </row>
    <row r="187" spans="1:17" s="20" customFormat="1" ht="15.95" customHeight="1">
      <c r="A187" s="18"/>
      <c r="B187" s="20" t="s">
        <v>163</v>
      </c>
      <c r="C187" s="125"/>
      <c r="D187" s="112"/>
      <c r="E187" s="53"/>
      <c r="F187" s="112"/>
      <c r="G187" s="112"/>
      <c r="H187" s="31"/>
      <c r="I187" s="112"/>
      <c r="J187" s="113"/>
      <c r="K187" s="112"/>
      <c r="L187" s="113"/>
      <c r="N187" s="34"/>
      <c r="O187" s="22"/>
      <c r="P187" s="44"/>
    </row>
    <row r="188" spans="1:17" s="20" customFormat="1" ht="15.95" hidden="1" customHeight="1">
      <c r="A188" s="18"/>
      <c r="B188" s="20" t="s">
        <v>20</v>
      </c>
      <c r="C188" s="125"/>
      <c r="D188" s="112">
        <v>7</v>
      </c>
      <c r="E188" s="53" t="s">
        <v>8</v>
      </c>
      <c r="F188" s="112">
        <v>4</v>
      </c>
      <c r="G188" s="112" t="s">
        <v>8</v>
      </c>
      <c r="H188" s="31">
        <v>4</v>
      </c>
      <c r="I188" s="112"/>
      <c r="J188" s="113"/>
      <c r="K188" s="112"/>
      <c r="L188" s="113"/>
      <c r="M188" s="20" t="s">
        <v>9</v>
      </c>
      <c r="N188" s="34">
        <f>ROUND(D188*F188*H188,0)</f>
        <v>112</v>
      </c>
      <c r="O188" s="22"/>
      <c r="P188" s="44"/>
    </row>
    <row r="189" spans="1:17" s="20" customFormat="1" ht="15.95" hidden="1" customHeight="1" thickBot="1">
      <c r="A189" s="18"/>
      <c r="B189" s="20" t="s">
        <v>20</v>
      </c>
      <c r="C189" s="125"/>
      <c r="D189" s="112">
        <v>7</v>
      </c>
      <c r="E189" s="53" t="s">
        <v>8</v>
      </c>
      <c r="F189" s="112">
        <v>2</v>
      </c>
      <c r="G189" s="112" t="s">
        <v>8</v>
      </c>
      <c r="H189" s="31">
        <v>3</v>
      </c>
      <c r="I189" s="112"/>
      <c r="J189" s="113"/>
      <c r="K189" s="112"/>
      <c r="L189" s="113"/>
      <c r="M189" s="20" t="s">
        <v>9</v>
      </c>
      <c r="N189" s="34">
        <f>ROUND(D189*F189*H189,0)</f>
        <v>42</v>
      </c>
      <c r="O189" s="22"/>
      <c r="P189" s="44"/>
    </row>
    <row r="190" spans="1:17" s="20" customFormat="1" ht="15.95" hidden="1" customHeight="1" thickBot="1">
      <c r="A190" s="18"/>
      <c r="C190" s="65"/>
      <c r="D190" s="122"/>
      <c r="E190" s="53"/>
      <c r="F190" s="112"/>
      <c r="G190" s="112"/>
      <c r="H190" s="41"/>
      <c r="I190" s="55"/>
      <c r="J190" s="28"/>
      <c r="K190" s="55"/>
      <c r="L190" s="122" t="s">
        <v>10</v>
      </c>
      <c r="M190" s="55"/>
      <c r="N190" s="30">
        <f>SUM(N188:N189)</f>
        <v>154</v>
      </c>
      <c r="O190" s="110"/>
      <c r="P190" s="122"/>
    </row>
    <row r="191" spans="1:17" s="20" customFormat="1" ht="15.95" customHeight="1">
      <c r="A191" s="18"/>
      <c r="B191" s="57"/>
      <c r="C191" s="58">
        <f>N190</f>
        <v>154</v>
      </c>
      <c r="D191" s="173" t="s">
        <v>107</v>
      </c>
      <c r="E191" s="154"/>
      <c r="F191" s="55"/>
      <c r="G191" s="24" t="s">
        <v>12</v>
      </c>
      <c r="H191" s="144">
        <v>240.5</v>
      </c>
      <c r="I191" s="144"/>
      <c r="J191" s="144"/>
      <c r="K191" s="111"/>
      <c r="L191" s="173" t="s">
        <v>108</v>
      </c>
      <c r="M191" s="154"/>
      <c r="O191" s="110" t="s">
        <v>14</v>
      </c>
      <c r="P191" s="122">
        <f>ROUND(C191*H191,0)</f>
        <v>37037</v>
      </c>
    </row>
    <row r="192" spans="1:17" s="20" customFormat="1" ht="15.95" hidden="1" customHeight="1">
      <c r="A192" s="18"/>
      <c r="B192" s="57"/>
      <c r="C192" s="58"/>
      <c r="D192" s="129"/>
      <c r="E192" s="122"/>
      <c r="F192" s="55"/>
      <c r="G192" s="24"/>
      <c r="H192" s="111"/>
      <c r="I192" s="111"/>
      <c r="J192" s="111"/>
      <c r="K192" s="111"/>
      <c r="L192" s="129"/>
      <c r="M192" s="122"/>
      <c r="O192" s="110"/>
      <c r="P192" s="122"/>
    </row>
    <row r="193" spans="1:17" s="20" customFormat="1" ht="15.95" hidden="1" customHeight="1">
      <c r="A193" s="18"/>
      <c r="B193" s="57"/>
      <c r="C193" s="58"/>
      <c r="D193" s="129"/>
      <c r="E193" s="122"/>
      <c r="F193" s="55"/>
      <c r="G193" s="24"/>
      <c r="H193" s="111"/>
      <c r="I193" s="111"/>
      <c r="J193" s="111"/>
      <c r="K193" s="111"/>
      <c r="L193" s="129"/>
      <c r="M193" s="122"/>
      <c r="O193" s="110"/>
      <c r="P193" s="122"/>
    </row>
    <row r="194" spans="1:17" s="20" customFormat="1" ht="15.95" customHeight="1">
      <c r="A194" s="18"/>
      <c r="B194" s="57"/>
      <c r="C194" s="58"/>
      <c r="D194" s="129"/>
      <c r="E194" s="122"/>
      <c r="F194" s="55"/>
      <c r="G194" s="24"/>
      <c r="H194" s="111"/>
      <c r="I194" s="111"/>
      <c r="J194" s="111"/>
      <c r="K194" s="111"/>
      <c r="L194" s="129"/>
      <c r="M194" s="122"/>
      <c r="O194" s="110"/>
      <c r="P194" s="122"/>
    </row>
    <row r="195" spans="1:17" ht="33" customHeight="1">
      <c r="A195" s="81">
        <v>18</v>
      </c>
      <c r="B195" s="172" t="s">
        <v>186</v>
      </c>
      <c r="C195" s="172"/>
      <c r="D195" s="172"/>
      <c r="E195" s="172"/>
      <c r="F195" s="172"/>
      <c r="G195" s="172"/>
      <c r="H195" s="172"/>
      <c r="I195" s="172"/>
      <c r="J195" s="172"/>
      <c r="K195" s="172"/>
      <c r="L195" s="172"/>
      <c r="M195" s="172"/>
      <c r="N195" s="172"/>
      <c r="O195" s="119"/>
      <c r="P195" s="50"/>
      <c r="Q195" s="50"/>
    </row>
    <row r="196" spans="1:17" ht="15.95" hidden="1" customHeight="1">
      <c r="A196" s="1"/>
      <c r="B196" s="3" t="s">
        <v>266</v>
      </c>
      <c r="C196" s="126"/>
      <c r="D196" s="114">
        <v>3</v>
      </c>
      <c r="E196" s="128" t="s">
        <v>8</v>
      </c>
      <c r="F196" s="114">
        <v>3</v>
      </c>
      <c r="G196" s="114" t="s">
        <v>8</v>
      </c>
      <c r="H196" s="72">
        <v>1.125</v>
      </c>
      <c r="I196" s="114" t="s">
        <v>8</v>
      </c>
      <c r="J196" s="115">
        <v>3.67</v>
      </c>
      <c r="K196" s="114"/>
      <c r="L196" s="115"/>
      <c r="M196" s="3" t="s">
        <v>9</v>
      </c>
      <c r="N196" s="42">
        <f>ROUND(D196*F196*H196*J196,0)</f>
        <v>37</v>
      </c>
      <c r="O196" s="2"/>
    </row>
    <row r="197" spans="1:17" ht="15.95" hidden="1" customHeight="1" thickBot="1">
      <c r="A197" s="1"/>
      <c r="B197" s="3" t="s">
        <v>267</v>
      </c>
      <c r="C197" s="126"/>
      <c r="D197" s="114">
        <v>7</v>
      </c>
      <c r="E197" s="128" t="s">
        <v>8</v>
      </c>
      <c r="F197" s="114">
        <v>2</v>
      </c>
      <c r="G197" s="114" t="s">
        <v>8</v>
      </c>
      <c r="H197" s="72">
        <v>1.25</v>
      </c>
      <c r="I197" s="114" t="s">
        <v>8</v>
      </c>
      <c r="J197" s="115">
        <v>3.67</v>
      </c>
      <c r="K197" s="114"/>
      <c r="L197" s="115"/>
      <c r="M197" s="3" t="s">
        <v>9</v>
      </c>
      <c r="N197" s="42">
        <f>ROUND(D197*F197*H197*J197,0)</f>
        <v>64</v>
      </c>
      <c r="O197" s="2"/>
    </row>
    <row r="198" spans="1:17" ht="15.95" hidden="1" customHeight="1" thickBot="1">
      <c r="E198" s="49"/>
      <c r="G198" s="118"/>
      <c r="H198" s="72"/>
      <c r="I198" s="120"/>
      <c r="J198" s="15"/>
      <c r="K198" s="120"/>
      <c r="L198" s="15" t="s">
        <v>10</v>
      </c>
      <c r="M198" s="118"/>
      <c r="N198" s="17">
        <f>SUM(N196:N197)</f>
        <v>101</v>
      </c>
      <c r="O198" s="5"/>
    </row>
    <row r="199" spans="1:17" ht="15.95" customHeight="1">
      <c r="A199" s="1"/>
      <c r="C199" s="141">
        <f>N198</f>
        <v>101</v>
      </c>
      <c r="D199" s="141"/>
      <c r="E199" s="141"/>
      <c r="F199" s="118" t="s">
        <v>41</v>
      </c>
      <c r="G199" s="7" t="s">
        <v>12</v>
      </c>
      <c r="H199" s="174">
        <v>180.5</v>
      </c>
      <c r="I199" s="174"/>
      <c r="J199" s="174"/>
      <c r="K199" s="174"/>
      <c r="L199" s="138" t="s">
        <v>62</v>
      </c>
      <c r="M199" s="138"/>
      <c r="N199" s="13"/>
      <c r="O199" s="119" t="s">
        <v>14</v>
      </c>
      <c r="P199" s="118">
        <f>ROUND(C199*H199,0)</f>
        <v>18231</v>
      </c>
    </row>
    <row r="200" spans="1:17" s="20" customFormat="1" ht="33.75" customHeight="1">
      <c r="A200" s="90">
        <v>19</v>
      </c>
      <c r="B200" s="172" t="s">
        <v>102</v>
      </c>
      <c r="C200" s="172"/>
      <c r="D200" s="172"/>
      <c r="E200" s="172"/>
      <c r="F200" s="172"/>
      <c r="G200" s="172"/>
      <c r="H200" s="172"/>
      <c r="I200" s="172"/>
      <c r="J200" s="172"/>
      <c r="K200" s="172"/>
      <c r="L200" s="172"/>
      <c r="M200" s="172"/>
      <c r="N200" s="172"/>
      <c r="O200" s="110"/>
      <c r="P200" s="57"/>
      <c r="Q200" s="57"/>
    </row>
    <row r="201" spans="1:17" s="20" customFormat="1" ht="15.95" hidden="1" customHeight="1">
      <c r="A201" s="18"/>
      <c r="B201" s="20" t="s">
        <v>80</v>
      </c>
      <c r="C201" s="125"/>
      <c r="D201" s="112">
        <v>1</v>
      </c>
      <c r="E201" s="53" t="s">
        <v>8</v>
      </c>
      <c r="F201" s="112">
        <v>2</v>
      </c>
      <c r="G201" s="112" t="s">
        <v>8</v>
      </c>
      <c r="H201" s="31">
        <v>3.5</v>
      </c>
      <c r="I201" s="112" t="s">
        <v>8</v>
      </c>
      <c r="J201" s="113">
        <v>7</v>
      </c>
      <c r="K201" s="112"/>
      <c r="L201" s="113"/>
      <c r="M201" s="20" t="s">
        <v>9</v>
      </c>
      <c r="N201" s="34">
        <f>ROUND(D201*F201*H201*J201,0)</f>
        <v>49</v>
      </c>
      <c r="O201" s="19"/>
      <c r="P201" s="122"/>
    </row>
    <row r="202" spans="1:17" s="20" customFormat="1" ht="15.95" hidden="1" customHeight="1">
      <c r="A202" s="18"/>
      <c r="B202" s="20" t="s">
        <v>265</v>
      </c>
      <c r="C202" s="125"/>
      <c r="D202" s="112">
        <v>1</v>
      </c>
      <c r="E202" s="53" t="s">
        <v>8</v>
      </c>
      <c r="F202" s="112">
        <v>1</v>
      </c>
      <c r="G202" s="112" t="s">
        <v>8</v>
      </c>
      <c r="H202" s="31">
        <v>3</v>
      </c>
      <c r="I202" s="112" t="s">
        <v>8</v>
      </c>
      <c r="J202" s="113">
        <v>7</v>
      </c>
      <c r="K202" s="112"/>
      <c r="L202" s="113"/>
      <c r="M202" s="20" t="s">
        <v>9</v>
      </c>
      <c r="N202" s="34">
        <f>ROUND(D202*F202*H202*J202,0)</f>
        <v>21</v>
      </c>
      <c r="O202" s="19"/>
      <c r="P202" s="122"/>
    </row>
    <row r="203" spans="1:17" s="20" customFormat="1" ht="15.95" hidden="1" customHeight="1">
      <c r="A203" s="18"/>
      <c r="B203" s="20" t="s">
        <v>31</v>
      </c>
      <c r="C203" s="125"/>
      <c r="D203" s="112">
        <v>1</v>
      </c>
      <c r="E203" s="53" t="s">
        <v>8</v>
      </c>
      <c r="F203" s="112">
        <v>7</v>
      </c>
      <c r="G203" s="112" t="s">
        <v>8</v>
      </c>
      <c r="H203" s="31">
        <v>3</v>
      </c>
      <c r="I203" s="112" t="s">
        <v>8</v>
      </c>
      <c r="J203" s="113">
        <v>4</v>
      </c>
      <c r="K203" s="112"/>
      <c r="L203" s="113"/>
      <c r="M203" s="20" t="s">
        <v>9</v>
      </c>
      <c r="N203" s="34">
        <f>ROUND(D203*F203*H203*J203,0)</f>
        <v>84</v>
      </c>
      <c r="O203" s="19"/>
      <c r="P203" s="122"/>
    </row>
    <row r="204" spans="1:17" s="20" customFormat="1" ht="15.95" hidden="1" customHeight="1" thickBot="1">
      <c r="A204" s="18"/>
      <c r="B204" s="20" t="s">
        <v>32</v>
      </c>
      <c r="C204" s="125"/>
      <c r="D204" s="112">
        <v>1</v>
      </c>
      <c r="E204" s="53" t="s">
        <v>8</v>
      </c>
      <c r="F204" s="112">
        <v>2</v>
      </c>
      <c r="G204" s="112" t="s">
        <v>8</v>
      </c>
      <c r="H204" s="31">
        <v>2.5</v>
      </c>
      <c r="I204" s="112" t="s">
        <v>8</v>
      </c>
      <c r="J204" s="113">
        <v>7</v>
      </c>
      <c r="K204" s="112"/>
      <c r="L204" s="113"/>
      <c r="M204" s="20" t="s">
        <v>9</v>
      </c>
      <c r="N204" s="34">
        <f>ROUND(D204*F204*H204*J204,0)</f>
        <v>35</v>
      </c>
      <c r="O204" s="19"/>
      <c r="P204" s="122"/>
    </row>
    <row r="205" spans="1:17" s="20" customFormat="1" ht="15.95" hidden="1" customHeight="1" thickBot="1">
      <c r="A205" s="18"/>
      <c r="C205" s="94"/>
      <c r="D205" s="112"/>
      <c r="E205" s="54"/>
      <c r="F205" s="112"/>
      <c r="G205" s="122"/>
      <c r="H205" s="31"/>
      <c r="I205" s="111"/>
      <c r="J205" s="28"/>
      <c r="K205" s="111"/>
      <c r="L205" s="28" t="s">
        <v>10</v>
      </c>
      <c r="M205" s="122"/>
      <c r="N205" s="30">
        <f>SUM(N201:N204)</f>
        <v>189</v>
      </c>
      <c r="O205" s="22"/>
      <c r="P205" s="122"/>
    </row>
    <row r="206" spans="1:17" s="20" customFormat="1" ht="15.95" customHeight="1">
      <c r="A206" s="122"/>
      <c r="C206" s="152">
        <f>N205</f>
        <v>189</v>
      </c>
      <c r="D206" s="152"/>
      <c r="E206" s="152"/>
      <c r="F206" s="112"/>
      <c r="G206" s="24" t="s">
        <v>12</v>
      </c>
      <c r="H206" s="144">
        <v>902.93</v>
      </c>
      <c r="I206" s="144"/>
      <c r="J206" s="144"/>
      <c r="K206" s="144"/>
      <c r="L206" s="154" t="s">
        <v>62</v>
      </c>
      <c r="M206" s="154"/>
      <c r="N206" s="29"/>
      <c r="O206" s="110" t="s">
        <v>14</v>
      </c>
      <c r="P206" s="122">
        <f>ROUND(C206*H206,0)</f>
        <v>170654</v>
      </c>
    </row>
    <row r="207" spans="1:17" s="20" customFormat="1" ht="15.95" customHeight="1">
      <c r="A207" s="18">
        <v>20</v>
      </c>
      <c r="B207" s="179" t="s">
        <v>178</v>
      </c>
      <c r="C207" s="179"/>
      <c r="D207" s="179"/>
      <c r="E207" s="179"/>
      <c r="F207" s="179"/>
      <c r="G207" s="179"/>
      <c r="H207" s="179"/>
      <c r="I207" s="179"/>
      <c r="J207" s="179"/>
      <c r="K207" s="179"/>
      <c r="L207" s="179"/>
      <c r="M207" s="179"/>
      <c r="N207" s="179"/>
      <c r="O207" s="107"/>
      <c r="P207" s="122"/>
    </row>
    <row r="208" spans="1:17" s="20" customFormat="1" ht="15.95" hidden="1" customHeight="1">
      <c r="A208" s="18"/>
      <c r="B208" s="20" t="s">
        <v>85</v>
      </c>
      <c r="C208" s="125"/>
      <c r="D208" s="112">
        <v>1</v>
      </c>
      <c r="E208" s="53" t="s">
        <v>8</v>
      </c>
      <c r="F208" s="112">
        <v>2</v>
      </c>
      <c r="G208" s="112" t="s">
        <v>8</v>
      </c>
      <c r="H208" s="31">
        <v>15</v>
      </c>
      <c r="I208" s="112" t="s">
        <v>8</v>
      </c>
      <c r="J208" s="113">
        <v>11</v>
      </c>
      <c r="K208" s="112"/>
      <c r="L208" s="113"/>
      <c r="M208" s="20" t="s">
        <v>9</v>
      </c>
      <c r="N208" s="34">
        <f>ROUND(D208*F208*H208*J208,0)</f>
        <v>330</v>
      </c>
      <c r="O208" s="19"/>
      <c r="P208" s="122"/>
    </row>
    <row r="209" spans="1:16" s="20" customFormat="1" ht="15.95" hidden="1" customHeight="1" thickBot="1">
      <c r="A209" s="18"/>
      <c r="B209" s="20" t="s">
        <v>268</v>
      </c>
      <c r="C209" s="125"/>
      <c r="D209" s="112">
        <v>1</v>
      </c>
      <c r="E209" s="53" t="s">
        <v>8</v>
      </c>
      <c r="F209" s="112">
        <v>3</v>
      </c>
      <c r="G209" s="112" t="s">
        <v>8</v>
      </c>
      <c r="H209" s="31">
        <v>8</v>
      </c>
      <c r="I209" s="112" t="s">
        <v>8</v>
      </c>
      <c r="J209" s="113">
        <v>8</v>
      </c>
      <c r="K209" s="112"/>
      <c r="L209" s="113"/>
      <c r="M209" s="20" t="s">
        <v>9</v>
      </c>
      <c r="N209" s="34">
        <f>ROUND(D209*F209*H209*J209,0)</f>
        <v>192</v>
      </c>
      <c r="O209" s="19"/>
      <c r="P209" s="122"/>
    </row>
    <row r="210" spans="1:16" s="20" customFormat="1" ht="15.95" hidden="1" customHeight="1" thickBot="1">
      <c r="A210" s="122"/>
      <c r="C210" s="94">
        <f>N210</f>
        <v>522</v>
      </c>
      <c r="D210" s="20" t="s">
        <v>122</v>
      </c>
      <c r="E210" s="54"/>
      <c r="F210" s="193">
        <f>C210/112</f>
        <v>4.6607142857142856</v>
      </c>
      <c r="G210" s="193"/>
      <c r="H210" s="31"/>
      <c r="I210" s="111"/>
      <c r="J210" s="28"/>
      <c r="K210" s="111"/>
      <c r="L210" s="28" t="s">
        <v>10</v>
      </c>
      <c r="M210" s="122"/>
      <c r="N210" s="30">
        <f>SUM(N208:N209)</f>
        <v>522</v>
      </c>
      <c r="O210" s="22"/>
      <c r="P210" s="122"/>
    </row>
    <row r="211" spans="1:16" s="20" customFormat="1" ht="15.95" customHeight="1">
      <c r="A211" s="18"/>
      <c r="B211" s="57"/>
      <c r="C211" s="102">
        <f>F210</f>
        <v>4.6607142857142856</v>
      </c>
      <c r="D211" s="112" t="s">
        <v>179</v>
      </c>
      <c r="E211" s="124"/>
      <c r="F211" s="112"/>
      <c r="G211" s="57" t="s">
        <v>12</v>
      </c>
      <c r="H211" s="111">
        <v>3850</v>
      </c>
      <c r="I211" s="111"/>
      <c r="J211" s="113"/>
      <c r="K211" s="111"/>
      <c r="L211" s="122" t="s">
        <v>61</v>
      </c>
      <c r="M211" s="122"/>
      <c r="N211" s="57"/>
      <c r="O211" s="110" t="s">
        <v>14</v>
      </c>
      <c r="P211" s="122">
        <f>(C211*H211)</f>
        <v>17943.75</v>
      </c>
    </row>
    <row r="212" spans="1:16" s="20" customFormat="1" ht="15.95" customHeight="1">
      <c r="A212" s="18">
        <v>21</v>
      </c>
      <c r="B212" s="179" t="s">
        <v>180</v>
      </c>
      <c r="C212" s="179"/>
      <c r="D212" s="179"/>
      <c r="E212" s="179"/>
      <c r="F212" s="179"/>
      <c r="G212" s="179"/>
      <c r="H212" s="179"/>
      <c r="I212" s="179"/>
      <c r="J212" s="179"/>
      <c r="K212" s="179"/>
      <c r="L212" s="179"/>
      <c r="M212" s="179"/>
      <c r="N212" s="179"/>
      <c r="O212" s="107"/>
      <c r="P212" s="122"/>
    </row>
    <row r="213" spans="1:16" s="20" customFormat="1" ht="15.95" hidden="1" customHeight="1">
      <c r="A213" s="18"/>
      <c r="B213" s="20" t="s">
        <v>85</v>
      </c>
      <c r="C213" s="125"/>
      <c r="D213" s="112">
        <v>2</v>
      </c>
      <c r="E213" s="53" t="s">
        <v>8</v>
      </c>
      <c r="F213" s="112">
        <v>7</v>
      </c>
      <c r="G213" s="112" t="s">
        <v>8</v>
      </c>
      <c r="H213" s="31">
        <v>19</v>
      </c>
      <c r="I213" s="112" t="s">
        <v>8</v>
      </c>
      <c r="J213" s="113">
        <v>2.2400000000000002</v>
      </c>
      <c r="K213" s="112"/>
      <c r="L213" s="113"/>
      <c r="M213" s="20" t="s">
        <v>9</v>
      </c>
      <c r="N213" s="34">
        <f>ROUND(D213*F213*H213*J213,0)</f>
        <v>596</v>
      </c>
      <c r="O213" s="19"/>
      <c r="P213" s="122"/>
    </row>
    <row r="214" spans="1:16" s="20" customFormat="1" ht="15.95" hidden="1" customHeight="1" thickBot="1">
      <c r="A214" s="18"/>
      <c r="B214" s="20" t="s">
        <v>269</v>
      </c>
      <c r="C214" s="125"/>
      <c r="D214" s="112">
        <v>1</v>
      </c>
      <c r="E214" s="53" t="s">
        <v>8</v>
      </c>
      <c r="F214" s="112">
        <v>3</v>
      </c>
      <c r="G214" s="112" t="s">
        <v>8</v>
      </c>
      <c r="H214" s="31">
        <v>30</v>
      </c>
      <c r="I214" s="112" t="s">
        <v>8</v>
      </c>
      <c r="J214" s="113">
        <v>2.2400000000000002</v>
      </c>
      <c r="K214" s="112"/>
      <c r="L214" s="113"/>
      <c r="M214" s="20" t="s">
        <v>9</v>
      </c>
      <c r="N214" s="34">
        <f>ROUND(D214*F214*H214*J214,0)</f>
        <v>202</v>
      </c>
      <c r="O214" s="19"/>
      <c r="P214" s="122"/>
    </row>
    <row r="215" spans="1:16" s="20" customFormat="1" ht="15.95" hidden="1" customHeight="1" thickBot="1">
      <c r="A215" s="122"/>
      <c r="C215" s="94">
        <f>N215</f>
        <v>202</v>
      </c>
      <c r="D215" s="20" t="s">
        <v>122</v>
      </c>
      <c r="E215" s="54"/>
      <c r="F215" s="190">
        <f>C215/112</f>
        <v>1.8035714285714286</v>
      </c>
      <c r="G215" s="190"/>
      <c r="H215" s="31"/>
      <c r="I215" s="111"/>
      <c r="J215" s="28"/>
      <c r="K215" s="111"/>
      <c r="L215" s="28" t="s">
        <v>10</v>
      </c>
      <c r="M215" s="122"/>
      <c r="N215" s="30">
        <f>SUM(N214:N214)</f>
        <v>202</v>
      </c>
      <c r="O215" s="22"/>
      <c r="P215" s="122"/>
    </row>
    <row r="216" spans="1:16" s="20" customFormat="1" ht="15.95" customHeight="1">
      <c r="A216" s="18"/>
      <c r="B216" s="57"/>
      <c r="C216" s="64">
        <v>7.125</v>
      </c>
      <c r="D216" s="112" t="s">
        <v>179</v>
      </c>
      <c r="E216" s="124"/>
      <c r="F216" s="112"/>
      <c r="G216" s="57" t="s">
        <v>12</v>
      </c>
      <c r="H216" s="111">
        <v>3570</v>
      </c>
      <c r="I216" s="111"/>
      <c r="J216" s="113"/>
      <c r="K216" s="111"/>
      <c r="L216" s="122" t="s">
        <v>61</v>
      </c>
      <c r="M216" s="122"/>
      <c r="N216" s="57"/>
      <c r="O216" s="110" t="s">
        <v>14</v>
      </c>
      <c r="P216" s="122">
        <f>(C216*H216)</f>
        <v>25436.25</v>
      </c>
    </row>
    <row r="217" spans="1:16" s="20" customFormat="1" ht="15.95" customHeight="1">
      <c r="A217" s="18">
        <v>22</v>
      </c>
      <c r="B217" s="179" t="s">
        <v>181</v>
      </c>
      <c r="C217" s="179"/>
      <c r="D217" s="179"/>
      <c r="E217" s="179"/>
      <c r="F217" s="179"/>
      <c r="G217" s="179"/>
      <c r="H217" s="179"/>
      <c r="I217" s="179"/>
      <c r="J217" s="179"/>
      <c r="K217" s="179"/>
      <c r="L217" s="179"/>
      <c r="M217" s="179"/>
      <c r="N217" s="179"/>
      <c r="O217" s="107"/>
      <c r="P217" s="122"/>
    </row>
    <row r="218" spans="1:16" s="20" customFormat="1" ht="15.95" hidden="1" customHeight="1">
      <c r="A218" s="18"/>
      <c r="B218" s="20" t="s">
        <v>270</v>
      </c>
      <c r="C218" s="125"/>
      <c r="D218" s="112"/>
      <c r="E218" s="53"/>
      <c r="F218" s="112"/>
      <c r="G218" s="112"/>
      <c r="H218" s="31"/>
      <c r="I218" s="112"/>
      <c r="J218" s="113"/>
      <c r="K218" s="112"/>
      <c r="L218" s="113"/>
      <c r="M218" s="20" t="s">
        <v>9</v>
      </c>
      <c r="N218" s="97">
        <f>C216+C211</f>
        <v>11.785714285714285</v>
      </c>
      <c r="O218" s="19"/>
      <c r="P218" s="122"/>
    </row>
    <row r="219" spans="1:16" s="20" customFormat="1" ht="15.95" hidden="1" customHeight="1" thickBot="1">
      <c r="A219" s="18"/>
      <c r="B219" s="20" t="s">
        <v>271</v>
      </c>
      <c r="C219" s="125"/>
      <c r="D219" s="112"/>
      <c r="E219" s="53"/>
      <c r="F219" s="112"/>
      <c r="G219" s="112"/>
      <c r="H219" s="31"/>
      <c r="I219" s="112"/>
      <c r="J219" s="113"/>
      <c r="K219" s="112"/>
      <c r="L219" s="113"/>
      <c r="M219" s="20" t="s">
        <v>9</v>
      </c>
      <c r="N219" s="97">
        <f>C42</f>
        <v>17.044642857142858</v>
      </c>
      <c r="O219" s="19"/>
      <c r="P219" s="122"/>
    </row>
    <row r="220" spans="1:16" s="20" customFormat="1" ht="15.95" hidden="1" customHeight="1" thickBot="1">
      <c r="A220" s="122"/>
      <c r="C220" s="94"/>
      <c r="D220" s="112"/>
      <c r="E220" s="54"/>
      <c r="F220" s="112"/>
      <c r="G220" s="122"/>
      <c r="H220" s="31"/>
      <c r="I220" s="111"/>
      <c r="J220" s="28"/>
      <c r="K220" s="111"/>
      <c r="L220" s="28" t="s">
        <v>10</v>
      </c>
      <c r="M220" s="122"/>
      <c r="N220" s="98">
        <f>SUM(N218:N219)</f>
        <v>28.830357142857142</v>
      </c>
      <c r="O220" s="22"/>
      <c r="P220" s="122"/>
    </row>
    <row r="221" spans="1:16" s="20" customFormat="1" ht="15.95" customHeight="1">
      <c r="A221" s="18"/>
      <c r="B221" s="57"/>
      <c r="C221" s="64">
        <v>11.786</v>
      </c>
      <c r="D221" s="112" t="s">
        <v>179</v>
      </c>
      <c r="E221" s="124"/>
      <c r="F221" s="112"/>
      <c r="G221" s="57" t="s">
        <v>12</v>
      </c>
      <c r="H221" s="111">
        <v>186.34</v>
      </c>
      <c r="I221" s="111"/>
      <c r="J221" s="113"/>
      <c r="K221" s="111"/>
      <c r="L221" s="122" t="s">
        <v>61</v>
      </c>
      <c r="M221" s="122"/>
      <c r="N221" s="57"/>
      <c r="O221" s="110" t="s">
        <v>14</v>
      </c>
      <c r="P221" s="122">
        <f>(C221*H221)</f>
        <v>2196.2032399999998</v>
      </c>
    </row>
    <row r="222" spans="1:16" ht="63" customHeight="1">
      <c r="A222" s="81">
        <v>23</v>
      </c>
      <c r="B222" s="175" t="s">
        <v>182</v>
      </c>
      <c r="C222" s="175"/>
      <c r="D222" s="176"/>
      <c r="E222" s="175"/>
      <c r="F222" s="176"/>
      <c r="G222" s="175"/>
      <c r="H222" s="176"/>
      <c r="I222" s="175"/>
      <c r="J222" s="176"/>
      <c r="K222" s="175"/>
      <c r="L222" s="175"/>
      <c r="M222" s="175"/>
      <c r="N222" s="175"/>
      <c r="O222" s="175"/>
    </row>
    <row r="223" spans="1:16" ht="15.95" hidden="1" customHeight="1" thickBot="1">
      <c r="A223" s="1"/>
      <c r="B223" s="3" t="s">
        <v>85</v>
      </c>
      <c r="C223" s="126"/>
      <c r="D223" s="114">
        <v>1</v>
      </c>
      <c r="E223" s="128" t="s">
        <v>8</v>
      </c>
      <c r="F223" s="114">
        <v>1</v>
      </c>
      <c r="G223" s="114" t="s">
        <v>8</v>
      </c>
      <c r="H223" s="72">
        <v>31.375</v>
      </c>
      <c r="I223" s="114" t="s">
        <v>8</v>
      </c>
      <c r="J223" s="115">
        <v>27.375</v>
      </c>
      <c r="K223" s="114"/>
      <c r="L223" s="115"/>
      <c r="M223" s="3" t="s">
        <v>9</v>
      </c>
      <c r="N223" s="42">
        <f>ROUND(D223*F223*H223*J223,0)</f>
        <v>859</v>
      </c>
      <c r="O223" s="2"/>
    </row>
    <row r="224" spans="1:16" ht="15.95" hidden="1" customHeight="1" thickBot="1">
      <c r="E224" s="49"/>
      <c r="G224" s="118"/>
      <c r="H224" s="72"/>
      <c r="I224" s="120"/>
      <c r="J224" s="15"/>
      <c r="K224" s="120"/>
      <c r="L224" s="15" t="s">
        <v>10</v>
      </c>
      <c r="M224" s="118"/>
      <c r="N224" s="17">
        <f>SUM(N223:N223)</f>
        <v>859</v>
      </c>
      <c r="O224" s="5"/>
    </row>
    <row r="225" spans="1:17" ht="15.95" customHeight="1">
      <c r="A225" s="1"/>
      <c r="C225" s="51">
        <f>N224</f>
        <v>859</v>
      </c>
      <c r="D225" s="142" t="s">
        <v>41</v>
      </c>
      <c r="E225" s="181"/>
      <c r="G225" s="7" t="s">
        <v>12</v>
      </c>
      <c r="H225" s="174">
        <v>7607.25</v>
      </c>
      <c r="I225" s="174"/>
      <c r="J225" s="174"/>
      <c r="K225" s="174"/>
      <c r="L225" s="118" t="s">
        <v>73</v>
      </c>
      <c r="M225" s="118"/>
      <c r="O225" s="119" t="s">
        <v>14</v>
      </c>
      <c r="P225" s="118">
        <f>ROUND(C225*H225/100,0)</f>
        <v>65346</v>
      </c>
      <c r="Q225" s="50"/>
    </row>
    <row r="226" spans="1:17" ht="17.25" customHeight="1">
      <c r="A226" s="81">
        <v>24</v>
      </c>
      <c r="B226" s="191" t="s">
        <v>183</v>
      </c>
      <c r="C226" s="191"/>
      <c r="D226" s="192"/>
      <c r="E226" s="191"/>
      <c r="F226" s="192"/>
      <c r="G226" s="191"/>
      <c r="H226" s="192"/>
      <c r="I226" s="191"/>
      <c r="J226" s="192"/>
      <c r="K226" s="191"/>
      <c r="L226" s="191"/>
      <c r="M226" s="191"/>
      <c r="N226" s="191"/>
      <c r="O226" s="191"/>
    </row>
    <row r="227" spans="1:17" ht="15.95" hidden="1" customHeight="1" thickBot="1">
      <c r="A227" s="1"/>
      <c r="B227" s="3" t="s">
        <v>272</v>
      </c>
      <c r="C227" s="126"/>
      <c r="D227" s="114">
        <v>1</v>
      </c>
      <c r="E227" s="128" t="s">
        <v>8</v>
      </c>
      <c r="F227" s="114">
        <v>1</v>
      </c>
      <c r="G227" s="114" t="s">
        <v>8</v>
      </c>
      <c r="H227" s="72">
        <v>29.87</v>
      </c>
      <c r="I227" s="114" t="s">
        <v>8</v>
      </c>
      <c r="J227" s="115">
        <v>25.87</v>
      </c>
      <c r="K227" s="114"/>
      <c r="L227" s="115"/>
      <c r="M227" s="3" t="s">
        <v>9</v>
      </c>
      <c r="N227" s="42">
        <f>ROUND(D227*F227*H227*J227,0)</f>
        <v>773</v>
      </c>
      <c r="O227" s="2"/>
    </row>
    <row r="228" spans="1:17" ht="15.95" hidden="1" customHeight="1" thickBot="1">
      <c r="E228" s="49"/>
      <c r="G228" s="118"/>
      <c r="H228" s="72"/>
      <c r="I228" s="120"/>
      <c r="J228" s="15"/>
      <c r="K228" s="120"/>
      <c r="L228" s="15" t="s">
        <v>10</v>
      </c>
      <c r="M228" s="118"/>
      <c r="N228" s="17">
        <f>SUM(N227:N227)</f>
        <v>773</v>
      </c>
      <c r="O228" s="5"/>
    </row>
    <row r="229" spans="1:17" ht="15.95" customHeight="1">
      <c r="A229" s="1"/>
      <c r="C229" s="51">
        <f>N228</f>
        <v>773</v>
      </c>
      <c r="D229" s="142" t="s">
        <v>41</v>
      </c>
      <c r="E229" s="181"/>
      <c r="G229" s="7" t="s">
        <v>12</v>
      </c>
      <c r="H229" s="174">
        <v>1428.35</v>
      </c>
      <c r="I229" s="174"/>
      <c r="J229" s="174"/>
      <c r="K229" s="174"/>
      <c r="L229" s="118" t="s">
        <v>73</v>
      </c>
      <c r="M229" s="118"/>
      <c r="O229" s="119" t="s">
        <v>14</v>
      </c>
      <c r="P229" s="118">
        <f>ROUND(C229*H229/100,0)</f>
        <v>11041</v>
      </c>
      <c r="Q229" s="50"/>
    </row>
    <row r="230" spans="1:17" ht="17.25" hidden="1" customHeight="1">
      <c r="A230" s="81">
        <v>25</v>
      </c>
      <c r="B230" s="191" t="s">
        <v>184</v>
      </c>
      <c r="C230" s="191"/>
      <c r="D230" s="192"/>
      <c r="E230" s="191"/>
      <c r="F230" s="192"/>
      <c r="G230" s="191"/>
      <c r="H230" s="192"/>
      <c r="I230" s="191"/>
      <c r="J230" s="192"/>
      <c r="K230" s="191"/>
      <c r="L230" s="191"/>
      <c r="M230" s="191"/>
      <c r="N230" s="191"/>
      <c r="O230" s="191"/>
    </row>
    <row r="231" spans="1:17" ht="15.95" hidden="1" customHeight="1" thickBot="1">
      <c r="A231" s="1"/>
      <c r="B231" s="3" t="s">
        <v>117</v>
      </c>
      <c r="C231" s="126"/>
      <c r="D231" s="114">
        <v>1</v>
      </c>
      <c r="E231" s="128" t="s">
        <v>8</v>
      </c>
      <c r="F231" s="114">
        <v>4</v>
      </c>
      <c r="H231" s="72"/>
      <c r="I231" s="114"/>
      <c r="J231" s="115"/>
      <c r="K231" s="114"/>
      <c r="L231" s="115"/>
      <c r="M231" s="3" t="s">
        <v>9</v>
      </c>
      <c r="N231" s="42">
        <f>ROUND(D231*F231,0)</f>
        <v>4</v>
      </c>
      <c r="O231" s="2"/>
    </row>
    <row r="232" spans="1:17" ht="15.95" hidden="1" customHeight="1" thickBot="1">
      <c r="E232" s="49"/>
      <c r="G232" s="118"/>
      <c r="H232" s="72"/>
      <c r="I232" s="120"/>
      <c r="J232" s="15"/>
      <c r="K232" s="120"/>
      <c r="L232" s="15" t="s">
        <v>10</v>
      </c>
      <c r="M232" s="118"/>
      <c r="N232" s="17">
        <f>SUM(N231:N231)</f>
        <v>4</v>
      </c>
      <c r="O232" s="5"/>
    </row>
    <row r="233" spans="1:17" ht="15.95" hidden="1" customHeight="1">
      <c r="A233" s="1"/>
      <c r="C233" s="51"/>
      <c r="D233" s="142" t="s">
        <v>136</v>
      </c>
      <c r="E233" s="181"/>
      <c r="G233" s="7" t="s">
        <v>12</v>
      </c>
      <c r="H233" s="174">
        <v>1428.35</v>
      </c>
      <c r="I233" s="174"/>
      <c r="J233" s="174"/>
      <c r="K233" s="174"/>
      <c r="L233" s="118" t="s">
        <v>104</v>
      </c>
      <c r="M233" s="118"/>
      <c r="O233" s="119" t="s">
        <v>14</v>
      </c>
      <c r="P233" s="118">
        <f>ROUND(C233*H233,0)</f>
        <v>0</v>
      </c>
      <c r="Q233" s="50"/>
    </row>
    <row r="234" spans="1:17" ht="17.25" hidden="1" customHeight="1">
      <c r="A234" s="81">
        <v>26</v>
      </c>
      <c r="B234" s="191" t="s">
        <v>185</v>
      </c>
      <c r="C234" s="191"/>
      <c r="D234" s="192"/>
      <c r="E234" s="191"/>
      <c r="F234" s="192"/>
      <c r="G234" s="191"/>
      <c r="H234" s="192"/>
      <c r="I234" s="191"/>
      <c r="J234" s="192"/>
      <c r="K234" s="191"/>
      <c r="L234" s="191"/>
      <c r="M234" s="191"/>
      <c r="N234" s="191"/>
      <c r="O234" s="191"/>
    </row>
    <row r="235" spans="1:17" ht="15.95" hidden="1" customHeight="1" thickBot="1">
      <c r="A235" s="1"/>
      <c r="B235" s="3" t="s">
        <v>117</v>
      </c>
      <c r="C235" s="126"/>
      <c r="D235" s="114">
        <v>1</v>
      </c>
      <c r="E235" s="128" t="s">
        <v>8</v>
      </c>
      <c r="F235" s="114">
        <v>4</v>
      </c>
      <c r="H235" s="72"/>
      <c r="I235" s="114"/>
      <c r="J235" s="115"/>
      <c r="K235" s="114"/>
      <c r="L235" s="115"/>
      <c r="M235" s="3" t="s">
        <v>9</v>
      </c>
      <c r="N235" s="42">
        <f>ROUND(D235*F235,0)</f>
        <v>4</v>
      </c>
      <c r="O235" s="2"/>
    </row>
    <row r="236" spans="1:17" ht="15.95" hidden="1" customHeight="1" thickBot="1">
      <c r="E236" s="49"/>
      <c r="G236" s="118"/>
      <c r="H236" s="72"/>
      <c r="I236" s="120"/>
      <c r="J236" s="15"/>
      <c r="K236" s="120"/>
      <c r="L236" s="15" t="s">
        <v>10</v>
      </c>
      <c r="M236" s="118"/>
      <c r="N236" s="17">
        <f>SUM(N235:N235)</f>
        <v>4</v>
      </c>
      <c r="O236" s="5"/>
    </row>
    <row r="237" spans="1:17" ht="15.95" hidden="1" customHeight="1">
      <c r="A237" s="1"/>
      <c r="C237" s="51"/>
      <c r="D237" s="142" t="s">
        <v>136</v>
      </c>
      <c r="E237" s="181"/>
      <c r="G237" s="7" t="s">
        <v>12</v>
      </c>
      <c r="H237" s="174">
        <v>649.83000000000004</v>
      </c>
      <c r="I237" s="174"/>
      <c r="J237" s="174"/>
      <c r="K237" s="174"/>
      <c r="L237" s="118" t="s">
        <v>104</v>
      </c>
      <c r="M237" s="118"/>
      <c r="O237" s="119" t="s">
        <v>14</v>
      </c>
      <c r="P237" s="118">
        <f>ROUND(C237*H237,0)</f>
        <v>0</v>
      </c>
      <c r="Q237" s="50"/>
    </row>
    <row r="238" spans="1:17" ht="15.95" hidden="1" customHeight="1">
      <c r="A238" s="1"/>
      <c r="C238" s="51"/>
      <c r="D238" s="117"/>
      <c r="E238" s="119"/>
      <c r="G238" s="7"/>
      <c r="H238" s="120"/>
      <c r="I238" s="120"/>
      <c r="J238" s="120"/>
      <c r="K238" s="120"/>
      <c r="L238" s="118"/>
      <c r="M238" s="118"/>
      <c r="O238" s="119"/>
      <c r="Q238" s="50"/>
    </row>
    <row r="239" spans="1:17" ht="15.95" hidden="1" customHeight="1">
      <c r="A239" s="1"/>
      <c r="C239" s="51"/>
      <c r="D239" s="117"/>
      <c r="E239" s="119"/>
      <c r="G239" s="7"/>
      <c r="H239" s="120"/>
      <c r="I239" s="120"/>
      <c r="J239" s="120"/>
      <c r="K239" s="120"/>
      <c r="L239" s="118"/>
      <c r="M239" s="118"/>
      <c r="O239" s="119"/>
      <c r="Q239" s="50"/>
    </row>
    <row r="240" spans="1:17" s="20" customFormat="1" ht="15.95" customHeight="1">
      <c r="A240" s="18">
        <v>25</v>
      </c>
      <c r="B240" s="143" t="s">
        <v>103</v>
      </c>
      <c r="C240" s="143"/>
      <c r="D240" s="143"/>
      <c r="E240" s="143"/>
      <c r="F240" s="143"/>
      <c r="G240" s="143"/>
      <c r="H240" s="143"/>
      <c r="I240" s="143"/>
      <c r="J240" s="143"/>
      <c r="K240" s="143"/>
      <c r="L240" s="143"/>
      <c r="M240" s="143"/>
      <c r="N240" s="143"/>
      <c r="O240" s="110"/>
      <c r="P240" s="57"/>
      <c r="Q240" s="57"/>
    </row>
    <row r="241" spans="1:16" s="20" customFormat="1" ht="15.95" hidden="1" customHeight="1" thickBot="1">
      <c r="A241" s="18"/>
      <c r="B241" s="3" t="s">
        <v>117</v>
      </c>
      <c r="C241" s="126"/>
      <c r="D241" s="114">
        <v>1</v>
      </c>
      <c r="E241" s="128" t="s">
        <v>8</v>
      </c>
      <c r="F241" s="114">
        <v>4</v>
      </c>
      <c r="G241" s="114"/>
      <c r="H241" s="72"/>
      <c r="I241" s="114"/>
      <c r="J241" s="115"/>
      <c r="K241" s="114"/>
      <c r="L241" s="115"/>
      <c r="M241" s="3" t="s">
        <v>9</v>
      </c>
      <c r="N241" s="42">
        <f>ROUND(D241*F241,0)</f>
        <v>4</v>
      </c>
      <c r="O241" s="19"/>
      <c r="P241" s="122"/>
    </row>
    <row r="242" spans="1:16" s="20" customFormat="1" ht="15.95" hidden="1" customHeight="1" thickBot="1">
      <c r="A242" s="122"/>
      <c r="C242" s="94"/>
      <c r="D242" s="112"/>
      <c r="E242" s="54"/>
      <c r="F242" s="112"/>
      <c r="G242" s="122"/>
      <c r="H242" s="31"/>
      <c r="I242" s="111"/>
      <c r="J242" s="28"/>
      <c r="K242" s="111"/>
      <c r="L242" s="28" t="s">
        <v>10</v>
      </c>
      <c r="M242" s="122"/>
      <c r="N242" s="30">
        <f>SUM(N241:N241)</f>
        <v>4</v>
      </c>
      <c r="O242" s="22"/>
      <c r="P242" s="122"/>
    </row>
    <row r="243" spans="1:16" s="20" customFormat="1" ht="15.95" customHeight="1">
      <c r="A243" s="18"/>
      <c r="C243" s="152">
        <f>N242</f>
        <v>4</v>
      </c>
      <c r="D243" s="152"/>
      <c r="E243" s="152"/>
      <c r="F243" s="112"/>
      <c r="G243" s="24" t="s">
        <v>12</v>
      </c>
      <c r="H243" s="144">
        <v>261.25</v>
      </c>
      <c r="I243" s="144"/>
      <c r="J243" s="144"/>
      <c r="K243" s="144"/>
      <c r="L243" s="154" t="s">
        <v>104</v>
      </c>
      <c r="M243" s="154"/>
      <c r="N243" s="29"/>
      <c r="O243" s="110" t="s">
        <v>14</v>
      </c>
      <c r="P243" s="122">
        <f>ROUND(C243*H243,0)</f>
        <v>1045</v>
      </c>
    </row>
    <row r="244" spans="1:16" s="20" customFormat="1" ht="15.95" customHeight="1">
      <c r="A244" s="18">
        <v>26</v>
      </c>
      <c r="B244" s="143" t="s">
        <v>69</v>
      </c>
      <c r="C244" s="143"/>
      <c r="D244" s="143"/>
      <c r="E244" s="143"/>
      <c r="F244" s="143"/>
      <c r="G244" s="143"/>
      <c r="H244" s="143"/>
      <c r="I244" s="143"/>
      <c r="J244" s="143"/>
      <c r="K244" s="143"/>
      <c r="L244" s="143"/>
      <c r="M244" s="143"/>
      <c r="N244" s="143"/>
      <c r="O244" s="108"/>
      <c r="P244" s="122"/>
    </row>
    <row r="245" spans="1:16" ht="15.95" hidden="1" customHeight="1">
      <c r="A245" s="1"/>
      <c r="B245" s="71" t="s">
        <v>85</v>
      </c>
      <c r="C245" s="126"/>
      <c r="D245" s="114">
        <v>2</v>
      </c>
      <c r="E245" s="128" t="s">
        <v>8</v>
      </c>
      <c r="F245" s="114">
        <v>2</v>
      </c>
      <c r="G245" s="114" t="s">
        <v>17</v>
      </c>
      <c r="H245" s="72">
        <v>14</v>
      </c>
      <c r="I245" s="114" t="s">
        <v>18</v>
      </c>
      <c r="J245" s="115">
        <v>18</v>
      </c>
      <c r="K245" s="114" t="s">
        <v>19</v>
      </c>
      <c r="L245" s="115">
        <v>11.75</v>
      </c>
      <c r="M245" s="3" t="s">
        <v>9</v>
      </c>
      <c r="N245" s="80">
        <f t="shared" ref="N245:N248" si="32">ROUND(D245*F245*(H245+J245)*L245,0)</f>
        <v>1504</v>
      </c>
      <c r="O245" s="2"/>
    </row>
    <row r="246" spans="1:16" ht="15.95" hidden="1" customHeight="1">
      <c r="A246" s="1"/>
      <c r="B246" s="103" t="s">
        <v>273</v>
      </c>
      <c r="C246" s="126"/>
      <c r="D246" s="114">
        <v>1</v>
      </c>
      <c r="E246" s="128" t="s">
        <v>8</v>
      </c>
      <c r="F246" s="114">
        <v>2</v>
      </c>
      <c r="G246" s="114" t="s">
        <v>17</v>
      </c>
      <c r="H246" s="72">
        <v>19.5</v>
      </c>
      <c r="I246" s="114" t="s">
        <v>18</v>
      </c>
      <c r="J246" s="115">
        <v>6</v>
      </c>
      <c r="K246" s="114" t="s">
        <v>19</v>
      </c>
      <c r="L246" s="115">
        <v>11.75</v>
      </c>
      <c r="M246" s="3" t="s">
        <v>9</v>
      </c>
      <c r="N246" s="80">
        <f t="shared" ref="N246" si="33">ROUND(D246*F246*(H246+J246)*L246,0)</f>
        <v>599</v>
      </c>
      <c r="O246" s="2"/>
    </row>
    <row r="247" spans="1:16" ht="15.95" hidden="1" customHeight="1">
      <c r="A247" s="1"/>
      <c r="B247" s="71" t="s">
        <v>274</v>
      </c>
      <c r="C247" s="126"/>
      <c r="D247" s="112">
        <v>1</v>
      </c>
      <c r="E247" s="53" t="s">
        <v>8</v>
      </c>
      <c r="F247" s="112">
        <v>2</v>
      </c>
      <c r="G247" s="114" t="s">
        <v>17</v>
      </c>
      <c r="H247" s="72">
        <v>8.5</v>
      </c>
      <c r="I247" s="114" t="s">
        <v>18</v>
      </c>
      <c r="J247" s="115">
        <v>6</v>
      </c>
      <c r="K247" s="114" t="s">
        <v>19</v>
      </c>
      <c r="L247" s="115">
        <v>11.75</v>
      </c>
      <c r="M247" s="3" t="s">
        <v>9</v>
      </c>
      <c r="N247" s="80">
        <f t="shared" ref="N247" si="34">ROUND(D247*F247*(H247+J247)*L247,0)</f>
        <v>341</v>
      </c>
      <c r="O247" s="2"/>
    </row>
    <row r="248" spans="1:16" ht="15.95" hidden="1" customHeight="1">
      <c r="A248" s="1"/>
      <c r="B248" s="71" t="s">
        <v>275</v>
      </c>
      <c r="C248" s="126"/>
      <c r="D248" s="114">
        <v>1</v>
      </c>
      <c r="E248" s="128" t="s">
        <v>8</v>
      </c>
      <c r="F248" s="114">
        <v>2</v>
      </c>
      <c r="G248" s="114" t="s">
        <v>17</v>
      </c>
      <c r="H248" s="72">
        <v>31.37</v>
      </c>
      <c r="I248" s="114" t="s">
        <v>18</v>
      </c>
      <c r="J248" s="115">
        <v>25.87</v>
      </c>
      <c r="K248" s="114" t="s">
        <v>19</v>
      </c>
      <c r="L248" s="115">
        <v>14</v>
      </c>
      <c r="M248" s="3" t="s">
        <v>9</v>
      </c>
      <c r="N248" s="80">
        <f t="shared" si="32"/>
        <v>1603</v>
      </c>
      <c r="O248" s="2"/>
    </row>
    <row r="249" spans="1:16" ht="15.95" hidden="1" customHeight="1">
      <c r="A249" s="1"/>
      <c r="B249" s="71" t="s">
        <v>240</v>
      </c>
      <c r="C249" s="126"/>
      <c r="D249" s="114">
        <v>1</v>
      </c>
      <c r="E249" s="128" t="s">
        <v>8</v>
      </c>
      <c r="F249" s="114">
        <v>2</v>
      </c>
      <c r="G249" s="114" t="s">
        <v>17</v>
      </c>
      <c r="H249" s="72">
        <v>31.37</v>
      </c>
      <c r="I249" s="114" t="s">
        <v>18</v>
      </c>
      <c r="J249" s="115">
        <v>25.87</v>
      </c>
      <c r="K249" s="114" t="s">
        <v>19</v>
      </c>
      <c r="L249" s="115">
        <v>2.25</v>
      </c>
      <c r="M249" s="3" t="s">
        <v>9</v>
      </c>
      <c r="N249" s="80">
        <f t="shared" ref="N249" si="35">ROUND(D249*F249*(H249+J249)*L249,0)</f>
        <v>258</v>
      </c>
      <c r="O249" s="2"/>
    </row>
    <row r="250" spans="1:16" ht="15.95" hidden="1" customHeight="1">
      <c r="A250" s="1"/>
      <c r="B250" s="71" t="s">
        <v>175</v>
      </c>
      <c r="C250" s="126"/>
      <c r="D250" s="112">
        <v>2</v>
      </c>
      <c r="E250" s="53" t="s">
        <v>8</v>
      </c>
      <c r="F250" s="112">
        <v>2</v>
      </c>
      <c r="G250" s="114" t="s">
        <v>17</v>
      </c>
      <c r="H250" s="72">
        <v>4</v>
      </c>
      <c r="I250" s="114" t="s">
        <v>18</v>
      </c>
      <c r="J250" s="115">
        <v>4</v>
      </c>
      <c r="K250" s="114" t="s">
        <v>19</v>
      </c>
      <c r="L250" s="115">
        <v>8</v>
      </c>
      <c r="M250" s="3" t="s">
        <v>9</v>
      </c>
      <c r="N250" s="80">
        <f t="shared" ref="N250" si="36">ROUND(D250*F250*(H250+J250)*L250,0)</f>
        <v>256</v>
      </c>
      <c r="O250" s="2"/>
    </row>
    <row r="251" spans="1:16" ht="15.95" hidden="1" customHeight="1">
      <c r="A251" s="1"/>
      <c r="B251" s="71" t="s">
        <v>196</v>
      </c>
      <c r="C251" s="126"/>
      <c r="D251" s="112">
        <v>1</v>
      </c>
      <c r="E251" s="53" t="s">
        <v>8</v>
      </c>
      <c r="F251" s="112">
        <v>2</v>
      </c>
      <c r="G251" s="112" t="s">
        <v>8</v>
      </c>
      <c r="H251" s="31">
        <v>5.5</v>
      </c>
      <c r="I251" s="112" t="s">
        <v>8</v>
      </c>
      <c r="J251" s="113">
        <v>8</v>
      </c>
      <c r="K251" s="112"/>
      <c r="L251" s="113"/>
      <c r="M251" s="20" t="s">
        <v>9</v>
      </c>
      <c r="N251" s="34">
        <f t="shared" ref="N251:N253" si="37">ROUND(D251*F251*H251*J251,0)</f>
        <v>88</v>
      </c>
      <c r="O251" s="2"/>
    </row>
    <row r="252" spans="1:16" ht="15.95" hidden="1" customHeight="1">
      <c r="A252" s="1"/>
      <c r="B252" s="71" t="s">
        <v>232</v>
      </c>
      <c r="C252" s="126"/>
      <c r="D252" s="112">
        <v>1</v>
      </c>
      <c r="E252" s="53" t="s">
        <v>8</v>
      </c>
      <c r="F252" s="112">
        <v>2</v>
      </c>
      <c r="G252" s="112" t="s">
        <v>8</v>
      </c>
      <c r="H252" s="31">
        <v>5</v>
      </c>
      <c r="I252" s="112" t="s">
        <v>8</v>
      </c>
      <c r="J252" s="113">
        <v>3</v>
      </c>
      <c r="K252" s="112"/>
      <c r="L252" s="113"/>
      <c r="M252" s="20" t="s">
        <v>9</v>
      </c>
      <c r="N252" s="34">
        <f t="shared" si="37"/>
        <v>30</v>
      </c>
      <c r="O252" s="2"/>
    </row>
    <row r="253" spans="1:16" ht="15.95" hidden="1" customHeight="1">
      <c r="A253" s="1"/>
      <c r="B253" s="71" t="s">
        <v>276</v>
      </c>
      <c r="C253" s="126"/>
      <c r="D253" s="112">
        <v>1</v>
      </c>
      <c r="E253" s="53" t="s">
        <v>8</v>
      </c>
      <c r="F253" s="112">
        <v>3</v>
      </c>
      <c r="G253" s="112" t="s">
        <v>8</v>
      </c>
      <c r="H253" s="31">
        <v>5</v>
      </c>
      <c r="I253" s="112" t="s">
        <v>8</v>
      </c>
      <c r="J253" s="113">
        <v>2.5</v>
      </c>
      <c r="K253" s="112"/>
      <c r="L253" s="113"/>
      <c r="M253" s="20" t="s">
        <v>9</v>
      </c>
      <c r="N253" s="34">
        <f t="shared" si="37"/>
        <v>38</v>
      </c>
      <c r="O253" s="2"/>
    </row>
    <row r="254" spans="1:16" ht="15.95" hidden="1" customHeight="1">
      <c r="A254" s="1"/>
      <c r="B254" s="71" t="s">
        <v>278</v>
      </c>
      <c r="C254" s="126"/>
      <c r="D254" s="112">
        <v>1</v>
      </c>
      <c r="E254" s="53" t="s">
        <v>8</v>
      </c>
      <c r="F254" s="112">
        <v>2</v>
      </c>
      <c r="G254" s="112" t="s">
        <v>8</v>
      </c>
      <c r="H254" s="31">
        <v>248</v>
      </c>
      <c r="I254" s="112" t="s">
        <v>8</v>
      </c>
      <c r="J254" s="113">
        <v>2</v>
      </c>
      <c r="K254" s="112"/>
      <c r="L254" s="113"/>
      <c r="M254" s="20" t="s">
        <v>9</v>
      </c>
      <c r="N254" s="34">
        <f t="shared" ref="N254:N258" si="38">ROUND(D254*F254*H254*J254,0)</f>
        <v>992</v>
      </c>
      <c r="O254" s="2"/>
    </row>
    <row r="255" spans="1:16" ht="15.95" hidden="1" customHeight="1">
      <c r="A255" s="1"/>
      <c r="B255" s="71" t="s">
        <v>279</v>
      </c>
      <c r="C255" s="126"/>
      <c r="D255" s="112">
        <v>1</v>
      </c>
      <c r="E255" s="53" t="s">
        <v>8</v>
      </c>
      <c r="F255" s="112">
        <v>1</v>
      </c>
      <c r="G255" s="112" t="s">
        <v>8</v>
      </c>
      <c r="H255" s="31">
        <v>248</v>
      </c>
      <c r="I255" s="112" t="s">
        <v>8</v>
      </c>
      <c r="J255" s="113">
        <v>4</v>
      </c>
      <c r="K255" s="112"/>
      <c r="L255" s="113"/>
      <c r="M255" s="20" t="s">
        <v>9</v>
      </c>
      <c r="N255" s="34">
        <f t="shared" si="38"/>
        <v>992</v>
      </c>
      <c r="O255" s="2"/>
    </row>
    <row r="256" spans="1:16" ht="15.95" hidden="1" customHeight="1">
      <c r="A256" s="1"/>
      <c r="B256" s="71" t="s">
        <v>177</v>
      </c>
      <c r="C256" s="126"/>
      <c r="D256" s="112">
        <v>44</v>
      </c>
      <c r="E256" s="53" t="s">
        <v>8</v>
      </c>
      <c r="F256" s="112">
        <v>2</v>
      </c>
      <c r="G256" s="112" t="s">
        <v>8</v>
      </c>
      <c r="H256" s="31">
        <v>0.37</v>
      </c>
      <c r="I256" s="112" t="s">
        <v>8</v>
      </c>
      <c r="J256" s="113">
        <v>4</v>
      </c>
      <c r="K256" s="112"/>
      <c r="L256" s="113"/>
      <c r="M256" s="20" t="s">
        <v>9</v>
      </c>
      <c r="N256" s="34">
        <f t="shared" si="38"/>
        <v>130</v>
      </c>
      <c r="O256" s="2"/>
    </row>
    <row r="257" spans="1:17" ht="15.95" hidden="1" customHeight="1">
      <c r="A257" s="1"/>
      <c r="B257" s="71" t="s">
        <v>280</v>
      </c>
      <c r="C257" s="126"/>
      <c r="D257" s="112">
        <v>1</v>
      </c>
      <c r="E257" s="53" t="s">
        <v>8</v>
      </c>
      <c r="F257" s="112">
        <v>2</v>
      </c>
      <c r="G257" s="112" t="s">
        <v>8</v>
      </c>
      <c r="H257" s="31">
        <v>8</v>
      </c>
      <c r="I257" s="112" t="s">
        <v>8</v>
      </c>
      <c r="J257" s="113">
        <v>1.5</v>
      </c>
      <c r="K257" s="112"/>
      <c r="L257" s="113"/>
      <c r="M257" s="20" t="s">
        <v>9</v>
      </c>
      <c r="N257" s="34">
        <f t="shared" si="38"/>
        <v>24</v>
      </c>
      <c r="O257" s="2"/>
    </row>
    <row r="258" spans="1:17" ht="15.95" hidden="1" customHeight="1">
      <c r="A258" s="1"/>
      <c r="B258" s="71" t="s">
        <v>281</v>
      </c>
      <c r="C258" s="126"/>
      <c r="D258" s="112">
        <v>1</v>
      </c>
      <c r="E258" s="53" t="s">
        <v>8</v>
      </c>
      <c r="F258" s="112">
        <v>1</v>
      </c>
      <c r="G258" s="112" t="s">
        <v>8</v>
      </c>
      <c r="H258" s="31">
        <v>85</v>
      </c>
      <c r="I258" s="112" t="s">
        <v>8</v>
      </c>
      <c r="J258" s="113">
        <v>2</v>
      </c>
      <c r="K258" s="112"/>
      <c r="L258" s="113"/>
      <c r="M258" s="20" t="s">
        <v>9</v>
      </c>
      <c r="N258" s="34">
        <f t="shared" si="38"/>
        <v>170</v>
      </c>
      <c r="O258" s="2"/>
    </row>
    <row r="259" spans="1:17" ht="15.95" hidden="1" customHeight="1" thickBot="1">
      <c r="A259" s="1"/>
      <c r="B259" s="71" t="s">
        <v>282</v>
      </c>
      <c r="C259" s="126"/>
      <c r="D259" s="112">
        <v>1</v>
      </c>
      <c r="E259" s="53" t="s">
        <v>8</v>
      </c>
      <c r="F259" s="112">
        <v>1</v>
      </c>
      <c r="G259" s="114" t="s">
        <v>17</v>
      </c>
      <c r="H259" s="72">
        <v>29.5</v>
      </c>
      <c r="I259" s="114" t="s">
        <v>18</v>
      </c>
      <c r="J259" s="115">
        <v>28.25</v>
      </c>
      <c r="K259" s="114" t="s">
        <v>19</v>
      </c>
      <c r="L259" s="115">
        <v>2</v>
      </c>
      <c r="M259" s="3" t="s">
        <v>9</v>
      </c>
      <c r="N259" s="80">
        <f t="shared" ref="N259" si="39">ROUND(D259*F259*(H259+J259)*L259,0)</f>
        <v>116</v>
      </c>
      <c r="O259" s="2"/>
    </row>
    <row r="260" spans="1:17" s="20" customFormat="1" ht="15.95" hidden="1" customHeight="1" thickBot="1">
      <c r="A260" s="18"/>
      <c r="B260" s="56"/>
      <c r="C260" s="53"/>
      <c r="D260" s="112"/>
      <c r="E260" s="53"/>
      <c r="F260" s="112"/>
      <c r="G260" s="112"/>
      <c r="H260" s="37"/>
      <c r="I260" s="112"/>
      <c r="J260" s="113"/>
      <c r="K260" s="112"/>
      <c r="L260" s="28" t="s">
        <v>10</v>
      </c>
      <c r="N260" s="38">
        <f>SUM(N245:N259)</f>
        <v>7141</v>
      </c>
      <c r="O260" s="110"/>
      <c r="P260" s="122"/>
    </row>
    <row r="261" spans="1:17" s="20" customFormat="1" ht="15.95" hidden="1" customHeight="1">
      <c r="A261" s="18"/>
      <c r="B261" s="33" t="s">
        <v>29</v>
      </c>
      <c r="C261" s="53"/>
      <c r="D261" s="112"/>
      <c r="E261" s="110"/>
      <c r="F261" s="112"/>
      <c r="G261" s="122"/>
      <c r="H261" s="31"/>
      <c r="I261" s="111"/>
      <c r="J261" s="113"/>
      <c r="K261" s="122"/>
      <c r="L261" s="113"/>
      <c r="M261" s="57"/>
      <c r="N261" s="57"/>
      <c r="O261" s="110"/>
      <c r="P261" s="122"/>
      <c r="Q261" s="57"/>
    </row>
    <row r="262" spans="1:17" s="20" customFormat="1" ht="15.95" hidden="1" customHeight="1">
      <c r="A262" s="18"/>
      <c r="B262" s="20" t="s">
        <v>126</v>
      </c>
      <c r="C262" s="53"/>
      <c r="D262" s="112">
        <v>1</v>
      </c>
      <c r="E262" s="53" t="s">
        <v>8</v>
      </c>
      <c r="F262" s="112">
        <v>2</v>
      </c>
      <c r="G262" s="112" t="s">
        <v>8</v>
      </c>
      <c r="H262" s="31">
        <v>3.5</v>
      </c>
      <c r="I262" s="112" t="s">
        <v>8</v>
      </c>
      <c r="J262" s="113">
        <v>7</v>
      </c>
      <c r="K262" s="112" t="s">
        <v>8</v>
      </c>
      <c r="L262" s="113"/>
      <c r="M262" s="20" t="s">
        <v>9</v>
      </c>
      <c r="N262" s="34">
        <f>ROUND(D262*F262*H262*J262,0)</f>
        <v>49</v>
      </c>
      <c r="O262" s="22"/>
      <c r="P262" s="44"/>
    </row>
    <row r="263" spans="1:17" s="20" customFormat="1" ht="15.95" hidden="1" customHeight="1">
      <c r="A263" s="18"/>
      <c r="B263" s="20" t="s">
        <v>283</v>
      </c>
      <c r="C263" s="53"/>
      <c r="D263" s="112">
        <v>1</v>
      </c>
      <c r="E263" s="53" t="s">
        <v>8</v>
      </c>
      <c r="F263" s="112">
        <v>1</v>
      </c>
      <c r="G263" s="112" t="s">
        <v>8</v>
      </c>
      <c r="H263" s="31">
        <v>3</v>
      </c>
      <c r="I263" s="112" t="s">
        <v>8</v>
      </c>
      <c r="J263" s="113">
        <v>7</v>
      </c>
      <c r="K263" s="112" t="s">
        <v>8</v>
      </c>
      <c r="L263" s="113"/>
      <c r="M263" s="20" t="s">
        <v>9</v>
      </c>
      <c r="N263" s="34">
        <f>ROUND(D263*F263*H263*J263,0)</f>
        <v>21</v>
      </c>
      <c r="O263" s="22"/>
      <c r="P263" s="44"/>
    </row>
    <row r="264" spans="1:17" s="20" customFormat="1" ht="15.95" hidden="1" customHeight="1">
      <c r="A264" s="18"/>
      <c r="B264" s="20" t="s">
        <v>31</v>
      </c>
      <c r="C264" s="53"/>
      <c r="D264" s="112">
        <v>1</v>
      </c>
      <c r="E264" s="53" t="s">
        <v>8</v>
      </c>
      <c r="F264" s="112">
        <v>7</v>
      </c>
      <c r="G264" s="112" t="s">
        <v>8</v>
      </c>
      <c r="H264" s="31">
        <v>3</v>
      </c>
      <c r="I264" s="112" t="s">
        <v>8</v>
      </c>
      <c r="J264" s="113">
        <v>4</v>
      </c>
      <c r="K264" s="112" t="s">
        <v>8</v>
      </c>
      <c r="L264" s="113"/>
      <c r="M264" s="20" t="s">
        <v>9</v>
      </c>
      <c r="N264" s="34">
        <f>ROUND(D264*F264*H264*J264,0)</f>
        <v>84</v>
      </c>
      <c r="O264" s="22"/>
      <c r="P264" s="44"/>
    </row>
    <row r="265" spans="1:17" s="20" customFormat="1" ht="15.95" hidden="1" customHeight="1">
      <c r="A265" s="18"/>
      <c r="B265" s="20" t="s">
        <v>34</v>
      </c>
      <c r="C265" s="53"/>
      <c r="D265" s="112">
        <v>1</v>
      </c>
      <c r="E265" s="53" t="s">
        <v>8</v>
      </c>
      <c r="F265" s="112">
        <v>3</v>
      </c>
      <c r="G265" s="112" t="s">
        <v>8</v>
      </c>
      <c r="H265" s="31">
        <v>5.75</v>
      </c>
      <c r="I265" s="112" t="s">
        <v>8</v>
      </c>
      <c r="J265" s="113">
        <v>8</v>
      </c>
      <c r="K265" s="112" t="s">
        <v>8</v>
      </c>
      <c r="L265" s="113"/>
      <c r="M265" s="20" t="s">
        <v>9</v>
      </c>
      <c r="N265" s="34">
        <f>ROUND(D265*F265*H265*J265,0)</f>
        <v>138</v>
      </c>
      <c r="O265" s="22"/>
      <c r="P265" s="44"/>
    </row>
    <row r="266" spans="1:17" s="20" customFormat="1" ht="15.95" hidden="1" customHeight="1" thickBot="1">
      <c r="A266" s="18"/>
      <c r="B266" s="20" t="s">
        <v>34</v>
      </c>
      <c r="C266" s="53"/>
      <c r="D266" s="112">
        <v>1</v>
      </c>
      <c r="E266" s="53" t="s">
        <v>8</v>
      </c>
      <c r="F266" s="112">
        <v>1</v>
      </c>
      <c r="G266" s="112" t="s">
        <v>8</v>
      </c>
      <c r="H266" s="31">
        <v>5.25</v>
      </c>
      <c r="I266" s="112" t="s">
        <v>8</v>
      </c>
      <c r="J266" s="113">
        <v>8</v>
      </c>
      <c r="K266" s="112" t="s">
        <v>8</v>
      </c>
      <c r="L266" s="113"/>
      <c r="M266" s="20" t="s">
        <v>9</v>
      </c>
      <c r="N266" s="34">
        <f>ROUND(D266*F266*H266*J266,0)</f>
        <v>42</v>
      </c>
      <c r="O266" s="22"/>
      <c r="P266" s="44"/>
    </row>
    <row r="267" spans="1:17" s="20" customFormat="1" ht="15.95" hidden="1" customHeight="1" thickBot="1">
      <c r="A267" s="18"/>
      <c r="B267" s="112"/>
      <c r="D267" s="112"/>
      <c r="E267" s="110"/>
      <c r="F267" s="112"/>
      <c r="G267" s="122"/>
      <c r="H267" s="31"/>
      <c r="I267" s="111"/>
      <c r="J267" s="113"/>
      <c r="K267" s="122"/>
      <c r="L267" s="28" t="s">
        <v>10</v>
      </c>
      <c r="M267" s="20" t="s">
        <v>9</v>
      </c>
      <c r="N267" s="30">
        <f>SUM(N261:N266)</f>
        <v>334</v>
      </c>
      <c r="O267" s="110"/>
      <c r="P267" s="57"/>
      <c r="Q267" s="57"/>
    </row>
    <row r="268" spans="1:17" s="20" customFormat="1" ht="15.95" hidden="1" customHeight="1">
      <c r="A268" s="18"/>
      <c r="B268" s="33" t="s">
        <v>37</v>
      </c>
      <c r="C268" s="53"/>
      <c r="D268" s="112"/>
      <c r="E268" s="110"/>
      <c r="F268" s="112"/>
      <c r="G268" s="122"/>
      <c r="H268" s="31"/>
      <c r="I268" s="111"/>
      <c r="J268" s="113"/>
      <c r="K268" s="111"/>
      <c r="L268" s="122"/>
      <c r="M268" s="122"/>
      <c r="N268" s="57"/>
      <c r="O268" s="55"/>
      <c r="P268" s="57"/>
      <c r="Q268" s="57"/>
    </row>
    <row r="269" spans="1:17" s="20" customFormat="1" ht="15.95" hidden="1" customHeight="1">
      <c r="A269" s="18"/>
      <c r="C269" s="33"/>
      <c r="D269" s="157">
        <f>N260</f>
        <v>7141</v>
      </c>
      <c r="E269" s="157"/>
      <c r="F269" s="157"/>
      <c r="G269" s="122" t="s">
        <v>38</v>
      </c>
      <c r="H269" s="35">
        <f>N267</f>
        <v>334</v>
      </c>
      <c r="I269" s="28" t="s">
        <v>9</v>
      </c>
      <c r="J269" s="158">
        <f>D269-H269</f>
        <v>6807</v>
      </c>
      <c r="K269" s="158"/>
      <c r="L269" s="36" t="s">
        <v>39</v>
      </c>
      <c r="M269" s="122"/>
      <c r="N269" s="56"/>
      <c r="O269" s="110"/>
      <c r="P269" s="57"/>
      <c r="Q269" s="57"/>
    </row>
    <row r="270" spans="1:17" s="20" customFormat="1" ht="15.95" customHeight="1">
      <c r="A270" s="18"/>
      <c r="B270" s="112"/>
      <c r="C270" s="206">
        <v>6521</v>
      </c>
      <c r="D270" s="122" t="s">
        <v>41</v>
      </c>
      <c r="E270" s="110"/>
      <c r="F270" s="112"/>
      <c r="G270" s="24" t="s">
        <v>12</v>
      </c>
      <c r="H270" s="144">
        <v>2206.6</v>
      </c>
      <c r="I270" s="144"/>
      <c r="J270" s="113"/>
      <c r="K270" s="111"/>
      <c r="L270" s="122" t="s">
        <v>73</v>
      </c>
      <c r="M270" s="36"/>
      <c r="N270" s="107"/>
      <c r="O270" s="110" t="s">
        <v>71</v>
      </c>
      <c r="P270" s="122">
        <f>ROUND(C270*H270/100,0)</f>
        <v>143892</v>
      </c>
      <c r="Q270" s="57"/>
    </row>
    <row r="271" spans="1:17" s="20" customFormat="1" ht="15.95" customHeight="1">
      <c r="A271" s="18">
        <v>27</v>
      </c>
      <c r="B271" s="143" t="s">
        <v>82</v>
      </c>
      <c r="C271" s="143"/>
      <c r="D271" s="143"/>
      <c r="E271" s="143"/>
      <c r="F271" s="143"/>
      <c r="G271" s="143"/>
      <c r="H271" s="143"/>
      <c r="I271" s="143"/>
      <c r="J271" s="143"/>
      <c r="K271" s="143"/>
      <c r="L271" s="143"/>
      <c r="M271" s="143"/>
      <c r="N271" s="143"/>
      <c r="O271" s="108"/>
      <c r="P271" s="122"/>
    </row>
    <row r="272" spans="1:17" s="20" customFormat="1" ht="15.95" hidden="1" customHeight="1" thickBot="1">
      <c r="A272" s="18"/>
      <c r="B272" s="95" t="s">
        <v>284</v>
      </c>
      <c r="C272" s="125"/>
      <c r="D272" s="112"/>
      <c r="E272" s="53"/>
      <c r="F272" s="112"/>
      <c r="G272" s="112"/>
      <c r="H272" s="31"/>
      <c r="I272" s="112"/>
      <c r="J272" s="113"/>
      <c r="K272" s="112"/>
      <c r="L272" s="113"/>
      <c r="M272" s="20" t="s">
        <v>9</v>
      </c>
      <c r="N272" s="34">
        <f>C270</f>
        <v>6521</v>
      </c>
      <c r="O272" s="19"/>
      <c r="P272" s="122"/>
    </row>
    <row r="273" spans="1:17" s="20" customFormat="1" ht="15.95" hidden="1" customHeight="1" thickBot="1">
      <c r="A273" s="18"/>
      <c r="B273" s="56"/>
      <c r="C273" s="53"/>
      <c r="D273" s="112"/>
      <c r="E273" s="53"/>
      <c r="F273" s="112"/>
      <c r="G273" s="112"/>
      <c r="H273" s="37"/>
      <c r="I273" s="112"/>
      <c r="J273" s="113"/>
      <c r="K273" s="112"/>
      <c r="L273" s="28" t="s">
        <v>10</v>
      </c>
      <c r="N273" s="30">
        <f>N272</f>
        <v>6521</v>
      </c>
      <c r="O273" s="110"/>
      <c r="P273" s="122"/>
    </row>
    <row r="274" spans="1:17" s="20" customFormat="1" ht="15.95" customHeight="1">
      <c r="A274" s="18"/>
      <c r="C274" s="58">
        <v>6521</v>
      </c>
      <c r="D274" s="153" t="s">
        <v>41</v>
      </c>
      <c r="E274" s="189"/>
      <c r="F274" s="112"/>
      <c r="G274" s="24" t="s">
        <v>12</v>
      </c>
      <c r="H274" s="144">
        <v>2197.52</v>
      </c>
      <c r="I274" s="144"/>
      <c r="J274" s="144"/>
      <c r="K274" s="144"/>
      <c r="L274" s="122" t="s">
        <v>73</v>
      </c>
      <c r="M274" s="122"/>
      <c r="N274" s="94"/>
      <c r="O274" s="110" t="s">
        <v>14</v>
      </c>
      <c r="P274" s="122">
        <f>ROUND(C274*H274/100,0)</f>
        <v>143300</v>
      </c>
      <c r="Q274" s="57"/>
    </row>
    <row r="275" spans="1:17" s="20" customFormat="1" ht="15.95" customHeight="1">
      <c r="A275" s="18">
        <v>28</v>
      </c>
      <c r="B275" s="143" t="s">
        <v>118</v>
      </c>
      <c r="C275" s="143"/>
      <c r="D275" s="143"/>
      <c r="E275" s="143"/>
      <c r="F275" s="143"/>
      <c r="G275" s="143"/>
      <c r="H275" s="143"/>
      <c r="I275" s="143"/>
      <c r="J275" s="143"/>
      <c r="K275" s="143"/>
      <c r="L275" s="143"/>
      <c r="M275" s="143"/>
      <c r="N275" s="143"/>
      <c r="O275" s="107"/>
      <c r="P275" s="122"/>
    </row>
    <row r="276" spans="1:17" s="20" customFormat="1" ht="15.95" hidden="1" customHeight="1" thickBot="1">
      <c r="A276" s="18"/>
      <c r="B276" s="20" t="s">
        <v>119</v>
      </c>
      <c r="C276" s="125"/>
      <c r="D276" s="112">
        <v>1</v>
      </c>
      <c r="E276" s="53" t="s">
        <v>8</v>
      </c>
      <c r="F276" s="112">
        <v>2</v>
      </c>
      <c r="G276" s="112" t="s">
        <v>8</v>
      </c>
      <c r="H276" s="31">
        <v>8</v>
      </c>
      <c r="I276" s="112" t="s">
        <v>8</v>
      </c>
      <c r="J276" s="113">
        <v>4</v>
      </c>
      <c r="K276" s="112"/>
      <c r="L276" s="113"/>
      <c r="M276" s="20" t="s">
        <v>9</v>
      </c>
      <c r="N276" s="34">
        <f>ROUND(D276*F276*H276*J276,0)</f>
        <v>64</v>
      </c>
      <c r="O276" s="19"/>
      <c r="P276" s="122"/>
    </row>
    <row r="277" spans="1:17" s="20" customFormat="1" ht="15.95" hidden="1" customHeight="1" thickBot="1">
      <c r="A277" s="122"/>
      <c r="C277" s="94"/>
      <c r="D277" s="112"/>
      <c r="E277" s="54"/>
      <c r="F277" s="112"/>
      <c r="G277" s="122"/>
      <c r="H277" s="31"/>
      <c r="I277" s="111"/>
      <c r="J277" s="28"/>
      <c r="K277" s="111"/>
      <c r="L277" s="28" t="s">
        <v>10</v>
      </c>
      <c r="M277" s="122"/>
      <c r="N277" s="30">
        <f>SUM(N276:N276)</f>
        <v>64</v>
      </c>
      <c r="O277" s="22"/>
      <c r="P277" s="122"/>
    </row>
    <row r="278" spans="1:17" s="20" customFormat="1" ht="15.95" customHeight="1">
      <c r="A278" s="18"/>
      <c r="B278" s="57"/>
      <c r="C278" s="124">
        <f>N277</f>
        <v>64</v>
      </c>
      <c r="D278" s="112" t="s">
        <v>41</v>
      </c>
      <c r="E278" s="124"/>
      <c r="F278" s="112"/>
      <c r="G278" s="57" t="s">
        <v>12</v>
      </c>
      <c r="H278" s="111">
        <v>58.11</v>
      </c>
      <c r="I278" s="111"/>
      <c r="J278" s="113"/>
      <c r="K278" s="111"/>
      <c r="L278" s="122" t="s">
        <v>62</v>
      </c>
      <c r="M278" s="122"/>
      <c r="N278" s="57"/>
      <c r="O278" s="110" t="s">
        <v>14</v>
      </c>
      <c r="P278" s="122">
        <f>(C278*H278)</f>
        <v>3719.04</v>
      </c>
    </row>
    <row r="279" spans="1:17" ht="15.95" customHeight="1">
      <c r="A279" s="1">
        <v>29</v>
      </c>
      <c r="B279" s="143" t="s">
        <v>72</v>
      </c>
      <c r="C279" s="143"/>
      <c r="D279" s="143"/>
      <c r="E279" s="143"/>
      <c r="F279" s="143"/>
      <c r="G279" s="143"/>
      <c r="H279" s="143"/>
      <c r="I279" s="143"/>
      <c r="J279" s="143"/>
      <c r="K279" s="143"/>
      <c r="L279" s="143"/>
      <c r="M279" s="143"/>
      <c r="N279" s="143"/>
      <c r="O279" s="108"/>
    </row>
    <row r="280" spans="1:17" ht="15.95" hidden="1" customHeight="1">
      <c r="A280" s="1"/>
      <c r="B280" s="3" t="s">
        <v>70</v>
      </c>
      <c r="C280" s="126"/>
      <c r="D280" s="114">
        <v>1</v>
      </c>
      <c r="E280" s="128" t="s">
        <v>8</v>
      </c>
      <c r="F280" s="114">
        <v>1</v>
      </c>
      <c r="G280" s="114" t="s">
        <v>8</v>
      </c>
      <c r="H280" s="72">
        <v>248</v>
      </c>
      <c r="I280" s="114" t="s">
        <v>8</v>
      </c>
      <c r="J280" s="115">
        <v>3.5</v>
      </c>
      <c r="K280" s="114"/>
      <c r="L280" s="115"/>
      <c r="M280" s="3" t="s">
        <v>9</v>
      </c>
      <c r="N280" s="42">
        <f>ROUND(D280*F280*H280*J280,0)</f>
        <v>868</v>
      </c>
      <c r="O280" s="2"/>
    </row>
    <row r="281" spans="1:17" ht="15.95" hidden="1" customHeight="1">
      <c r="A281" s="1"/>
      <c r="B281" s="3" t="s">
        <v>175</v>
      </c>
      <c r="C281" s="126"/>
      <c r="D281" s="114">
        <v>1</v>
      </c>
      <c r="E281" s="128" t="s">
        <v>8</v>
      </c>
      <c r="F281" s="114">
        <v>1</v>
      </c>
      <c r="G281" s="114" t="s">
        <v>8</v>
      </c>
      <c r="H281" s="72">
        <v>9.25</v>
      </c>
      <c r="I281" s="114" t="s">
        <v>8</v>
      </c>
      <c r="J281" s="115">
        <v>7.5</v>
      </c>
      <c r="K281" s="114"/>
      <c r="L281" s="115"/>
      <c r="M281" s="3" t="s">
        <v>9</v>
      </c>
      <c r="N281" s="42">
        <f>ROUND(D281*F281*H281*J281,0)</f>
        <v>69</v>
      </c>
      <c r="O281" s="2"/>
    </row>
    <row r="282" spans="1:17" ht="15.95" hidden="1" customHeight="1">
      <c r="A282" s="1"/>
      <c r="B282" s="3" t="s">
        <v>285</v>
      </c>
      <c r="C282" s="126"/>
      <c r="D282" s="114">
        <v>1</v>
      </c>
      <c r="E282" s="128" t="s">
        <v>8</v>
      </c>
      <c r="F282" s="114">
        <v>1</v>
      </c>
      <c r="G282" s="114" t="s">
        <v>8</v>
      </c>
      <c r="H282" s="72">
        <v>21.25</v>
      </c>
      <c r="I282" s="114" t="s">
        <v>8</v>
      </c>
      <c r="J282" s="115">
        <v>11.5</v>
      </c>
      <c r="K282" s="114"/>
      <c r="L282" s="115"/>
      <c r="M282" s="3" t="s">
        <v>9</v>
      </c>
      <c r="N282" s="42">
        <f>ROUND(D282*F282*H282*J282,0)</f>
        <v>244</v>
      </c>
      <c r="O282" s="2"/>
    </row>
    <row r="283" spans="1:17" ht="15.95" hidden="1" customHeight="1" thickBot="1">
      <c r="A283" s="1"/>
      <c r="B283" s="104" t="s">
        <v>286</v>
      </c>
      <c r="C283" s="126"/>
      <c r="D283" s="114">
        <v>1</v>
      </c>
      <c r="E283" s="128" t="s">
        <v>8</v>
      </c>
      <c r="F283" s="114">
        <v>2</v>
      </c>
      <c r="G283" s="114" t="s">
        <v>8</v>
      </c>
      <c r="H283" s="72">
        <v>14.75</v>
      </c>
      <c r="I283" s="114" t="s">
        <v>8</v>
      </c>
      <c r="J283" s="115">
        <v>11.5</v>
      </c>
      <c r="K283" s="114"/>
      <c r="L283" s="115"/>
      <c r="M283" s="3" t="s">
        <v>9</v>
      </c>
      <c r="N283" s="42">
        <f>ROUND(D283*F283*H283*J283,0)</f>
        <v>339</v>
      </c>
      <c r="O283" s="2"/>
    </row>
    <row r="284" spans="1:17" ht="15.95" hidden="1" customHeight="1" thickBot="1">
      <c r="E284" s="49"/>
      <c r="G284" s="118"/>
      <c r="H284" s="72"/>
      <c r="I284" s="120"/>
      <c r="J284" s="15"/>
      <c r="K284" s="120"/>
      <c r="L284" s="15" t="s">
        <v>10</v>
      </c>
      <c r="M284" s="118"/>
      <c r="N284" s="17">
        <f>SUM(N280:N283)</f>
        <v>1520</v>
      </c>
      <c r="O284" s="5"/>
    </row>
    <row r="285" spans="1:17" ht="15.95" customHeight="1">
      <c r="A285" s="1"/>
      <c r="C285" s="51">
        <f>N284</f>
        <v>1520</v>
      </c>
      <c r="D285" s="142" t="s">
        <v>41</v>
      </c>
      <c r="E285" s="181"/>
      <c r="G285" s="7" t="s">
        <v>12</v>
      </c>
      <c r="H285" s="174">
        <v>1287.44</v>
      </c>
      <c r="I285" s="174"/>
      <c r="J285" s="174"/>
      <c r="K285" s="174"/>
      <c r="L285" s="118" t="s">
        <v>73</v>
      </c>
      <c r="M285" s="118"/>
      <c r="O285" s="119" t="s">
        <v>14</v>
      </c>
      <c r="P285" s="118">
        <f>ROUND(C285*H285/100,0)</f>
        <v>19569</v>
      </c>
      <c r="Q285" s="50"/>
    </row>
    <row r="286" spans="1:17" s="20" customFormat="1" ht="28.5" customHeight="1">
      <c r="A286" s="90">
        <v>30</v>
      </c>
      <c r="B286" s="172" t="s">
        <v>105</v>
      </c>
      <c r="C286" s="172"/>
      <c r="D286" s="172"/>
      <c r="E286" s="172"/>
      <c r="F286" s="172"/>
      <c r="G286" s="172"/>
      <c r="H286" s="172"/>
      <c r="I286" s="172"/>
      <c r="J286" s="172"/>
      <c r="K286" s="172"/>
      <c r="L286" s="172"/>
      <c r="M286" s="172"/>
      <c r="N286" s="172"/>
      <c r="O286" s="132"/>
      <c r="P286" s="122"/>
      <c r="Q286" s="57"/>
    </row>
    <row r="287" spans="1:17" s="20" customFormat="1" ht="15.95" hidden="1" customHeight="1" thickBot="1">
      <c r="A287" s="40"/>
      <c r="B287" s="20" t="s">
        <v>106</v>
      </c>
      <c r="C287" s="53"/>
      <c r="D287" s="112">
        <v>1</v>
      </c>
      <c r="E287" s="53" t="s">
        <v>8</v>
      </c>
      <c r="F287" s="112">
        <v>1</v>
      </c>
      <c r="G287" s="112" t="s">
        <v>8</v>
      </c>
      <c r="H287" s="31">
        <v>248</v>
      </c>
      <c r="I287" s="112"/>
      <c r="J287" s="113"/>
      <c r="K287" s="112"/>
      <c r="L287" s="113"/>
      <c r="M287" s="20" t="s">
        <v>9</v>
      </c>
      <c r="N287" s="34">
        <f>ROUND(D287*F287*H287,0)</f>
        <v>248</v>
      </c>
      <c r="O287" s="22"/>
      <c r="P287" s="44"/>
    </row>
    <row r="288" spans="1:17" s="20" customFormat="1" ht="15.95" hidden="1" customHeight="1" thickBot="1">
      <c r="A288" s="18"/>
      <c r="C288" s="65"/>
      <c r="D288" s="122"/>
      <c r="E288" s="53"/>
      <c r="F288" s="112"/>
      <c r="G288" s="112"/>
      <c r="H288" s="41"/>
      <c r="I288" s="55"/>
      <c r="J288" s="28"/>
      <c r="K288" s="55"/>
      <c r="L288" s="122" t="s">
        <v>10</v>
      </c>
      <c r="M288" s="55"/>
      <c r="N288" s="30">
        <f>SUM(N287:N287)</f>
        <v>248</v>
      </c>
      <c r="O288" s="110"/>
      <c r="P288" s="122"/>
    </row>
    <row r="289" spans="1:17" s="20" customFormat="1" ht="15.95" customHeight="1">
      <c r="A289" s="18"/>
      <c r="B289" s="57"/>
      <c r="C289" s="58">
        <f>N288</f>
        <v>248</v>
      </c>
      <c r="D289" s="173" t="s">
        <v>107</v>
      </c>
      <c r="E289" s="154"/>
      <c r="F289" s="55"/>
      <c r="G289" s="24" t="s">
        <v>12</v>
      </c>
      <c r="H289" s="144">
        <v>19.36</v>
      </c>
      <c r="I289" s="144"/>
      <c r="J289" s="144"/>
      <c r="K289" s="111"/>
      <c r="L289" s="178" t="s">
        <v>108</v>
      </c>
      <c r="M289" s="178"/>
      <c r="O289" s="110" t="s">
        <v>14</v>
      </c>
      <c r="P289" s="122">
        <f>ROUND(C289*H289,0)</f>
        <v>4801</v>
      </c>
    </row>
    <row r="290" spans="1:17" s="20" customFormat="1" ht="47.25" customHeight="1">
      <c r="A290" s="90">
        <v>31</v>
      </c>
      <c r="B290" s="172" t="s">
        <v>109</v>
      </c>
      <c r="C290" s="172"/>
      <c r="D290" s="172"/>
      <c r="E290" s="172"/>
      <c r="F290" s="172"/>
      <c r="G290" s="172"/>
      <c r="H290" s="172"/>
      <c r="I290" s="172"/>
      <c r="J290" s="172"/>
      <c r="K290" s="172"/>
      <c r="L290" s="172"/>
      <c r="M290" s="172"/>
      <c r="N290" s="172"/>
      <c r="O290" s="132"/>
      <c r="P290" s="122"/>
      <c r="Q290" s="57"/>
    </row>
    <row r="291" spans="1:17" s="20" customFormat="1" ht="15.95" hidden="1" customHeight="1">
      <c r="A291" s="40"/>
      <c r="B291" s="95" t="s">
        <v>95</v>
      </c>
      <c r="C291" s="125"/>
      <c r="D291" s="112">
        <v>2</v>
      </c>
      <c r="E291" s="53" t="s">
        <v>8</v>
      </c>
      <c r="F291" s="112">
        <v>2</v>
      </c>
      <c r="G291" s="112" t="s">
        <v>17</v>
      </c>
      <c r="H291" s="31">
        <v>31.37</v>
      </c>
      <c r="I291" s="112" t="s">
        <v>18</v>
      </c>
      <c r="J291" s="113">
        <v>27.87</v>
      </c>
      <c r="K291" s="112" t="s">
        <v>19</v>
      </c>
      <c r="L291" s="113"/>
      <c r="M291" s="20" t="s">
        <v>9</v>
      </c>
      <c r="N291" s="32">
        <f>ROUND(D291*F291*(H291+J291),0)</f>
        <v>237</v>
      </c>
      <c r="O291" s="19"/>
      <c r="P291" s="122"/>
    </row>
    <row r="292" spans="1:17" s="20" customFormat="1" ht="15.95" hidden="1" customHeight="1" thickBot="1">
      <c r="A292" s="40"/>
      <c r="B292" s="95" t="s">
        <v>277</v>
      </c>
      <c r="C292" s="125"/>
      <c r="D292" s="112">
        <v>1</v>
      </c>
      <c r="E292" s="53" t="s">
        <v>8</v>
      </c>
      <c r="F292" s="112">
        <v>2</v>
      </c>
      <c r="G292" s="112" t="s">
        <v>8</v>
      </c>
      <c r="H292" s="31">
        <v>248</v>
      </c>
      <c r="I292" s="112"/>
      <c r="J292" s="113"/>
      <c r="K292" s="112"/>
      <c r="L292" s="113"/>
      <c r="M292" s="20" t="s">
        <v>9</v>
      </c>
      <c r="N292" s="34">
        <f>ROUND(D292*F292*H292,0)</f>
        <v>496</v>
      </c>
      <c r="O292" s="19"/>
      <c r="P292" s="122"/>
    </row>
    <row r="293" spans="1:17" s="20" customFormat="1" ht="15.95" hidden="1" customHeight="1" thickBot="1">
      <c r="A293" s="18"/>
      <c r="C293" s="65"/>
      <c r="D293" s="122"/>
      <c r="E293" s="53"/>
      <c r="F293" s="112"/>
      <c r="G293" s="112"/>
      <c r="H293" s="41"/>
      <c r="I293" s="55"/>
      <c r="J293" s="28"/>
      <c r="K293" s="55"/>
      <c r="L293" s="122" t="s">
        <v>10</v>
      </c>
      <c r="M293" s="55"/>
      <c r="N293" s="30">
        <f>SUM(N291:N292)</f>
        <v>733</v>
      </c>
      <c r="O293" s="110"/>
      <c r="P293" s="122"/>
    </row>
    <row r="294" spans="1:17" s="20" customFormat="1" ht="15.95" customHeight="1">
      <c r="A294" s="18"/>
      <c r="B294" s="57"/>
      <c r="C294" s="58">
        <f>N293</f>
        <v>733</v>
      </c>
      <c r="D294" s="173" t="s">
        <v>107</v>
      </c>
      <c r="E294" s="154"/>
      <c r="F294" s="55"/>
      <c r="G294" s="24" t="s">
        <v>12</v>
      </c>
      <c r="H294" s="144">
        <v>7.71</v>
      </c>
      <c r="I294" s="144"/>
      <c r="J294" s="144"/>
      <c r="K294" s="111"/>
      <c r="L294" s="178" t="s">
        <v>108</v>
      </c>
      <c r="M294" s="178"/>
      <c r="O294" s="110" t="s">
        <v>14</v>
      </c>
      <c r="P294" s="122">
        <f>ROUND(C294*H294,0)</f>
        <v>5651</v>
      </c>
    </row>
    <row r="295" spans="1:17" s="20" customFormat="1" ht="44.25" customHeight="1">
      <c r="A295" s="90">
        <v>32</v>
      </c>
      <c r="B295" s="180" t="s">
        <v>101</v>
      </c>
      <c r="C295" s="180"/>
      <c r="D295" s="180"/>
      <c r="E295" s="180"/>
      <c r="F295" s="180"/>
      <c r="G295" s="180"/>
      <c r="H295" s="180"/>
      <c r="I295" s="180"/>
      <c r="J295" s="180"/>
      <c r="K295" s="180"/>
      <c r="L295" s="180"/>
      <c r="M295" s="180"/>
      <c r="N295" s="180"/>
      <c r="O295" s="107"/>
      <c r="P295" s="122"/>
    </row>
    <row r="296" spans="1:17" s="20" customFormat="1" ht="15.95" hidden="1" customHeight="1" thickBot="1">
      <c r="A296" s="18"/>
      <c r="B296" s="95" t="s">
        <v>88</v>
      </c>
      <c r="C296" s="125"/>
      <c r="D296" s="112">
        <v>1</v>
      </c>
      <c r="E296" s="53" t="s">
        <v>8</v>
      </c>
      <c r="F296" s="112">
        <v>2</v>
      </c>
      <c r="G296" s="112" t="s">
        <v>8</v>
      </c>
      <c r="H296" s="31">
        <v>4</v>
      </c>
      <c r="I296" s="112" t="s">
        <v>8</v>
      </c>
      <c r="J296" s="113">
        <v>4</v>
      </c>
      <c r="K296" s="112"/>
      <c r="L296" s="113"/>
      <c r="M296" s="20" t="s">
        <v>9</v>
      </c>
      <c r="N296" s="34">
        <f>ROUND(D296*F296*H296*J296,0)</f>
        <v>32</v>
      </c>
      <c r="O296" s="19"/>
      <c r="P296" s="122"/>
    </row>
    <row r="297" spans="1:17" s="20" customFormat="1" ht="15.95" hidden="1" customHeight="1" thickBot="1">
      <c r="A297" s="18"/>
      <c r="C297" s="94"/>
      <c r="D297" s="112"/>
      <c r="E297" s="54"/>
      <c r="F297" s="112"/>
      <c r="G297" s="122"/>
      <c r="H297" s="31"/>
      <c r="I297" s="111"/>
      <c r="J297" s="28"/>
      <c r="K297" s="111"/>
      <c r="L297" s="28" t="s">
        <v>10</v>
      </c>
      <c r="M297" s="122"/>
      <c r="N297" s="30">
        <f>SUM(N296:N296)</f>
        <v>32</v>
      </c>
      <c r="O297" s="22"/>
      <c r="P297" s="122"/>
    </row>
    <row r="298" spans="1:17" s="20" customFormat="1" ht="15.95" customHeight="1">
      <c r="A298" s="122"/>
      <c r="B298" s="57"/>
      <c r="C298" s="124">
        <f>N297</f>
        <v>32</v>
      </c>
      <c r="D298" s="112" t="s">
        <v>41</v>
      </c>
      <c r="E298" s="124"/>
      <c r="F298" s="112"/>
      <c r="G298" s="57" t="s">
        <v>12</v>
      </c>
      <c r="H298" s="111">
        <v>27747.06</v>
      </c>
      <c r="I298" s="111"/>
      <c r="J298" s="113"/>
      <c r="K298" s="111"/>
      <c r="L298" s="122" t="s">
        <v>66</v>
      </c>
      <c r="M298" s="122"/>
      <c r="N298" s="57"/>
      <c r="O298" s="110" t="s">
        <v>14</v>
      </c>
      <c r="P298" s="122">
        <f>(C298*H298/100)</f>
        <v>8879.0591999999997</v>
      </c>
    </row>
    <row r="299" spans="1:17" s="20" customFormat="1" ht="39.75" customHeight="1">
      <c r="A299" s="90">
        <v>33</v>
      </c>
      <c r="B299" s="180" t="s">
        <v>100</v>
      </c>
      <c r="C299" s="180"/>
      <c r="D299" s="180"/>
      <c r="E299" s="180"/>
      <c r="F299" s="180"/>
      <c r="G299" s="180"/>
      <c r="H299" s="180"/>
      <c r="I299" s="180"/>
      <c r="J299" s="180"/>
      <c r="K299" s="180"/>
      <c r="L299" s="180"/>
      <c r="M299" s="180"/>
      <c r="N299" s="180"/>
      <c r="O299" s="107"/>
      <c r="P299" s="122"/>
    </row>
    <row r="300" spans="1:17" s="20" customFormat="1" ht="15.95" hidden="1" customHeight="1" thickBot="1">
      <c r="A300" s="18"/>
      <c r="B300" s="20" t="s">
        <v>187</v>
      </c>
      <c r="C300" s="125"/>
      <c r="D300" s="114">
        <v>1</v>
      </c>
      <c r="E300" s="128" t="s">
        <v>8</v>
      </c>
      <c r="F300" s="114">
        <v>2</v>
      </c>
      <c r="G300" s="114" t="s">
        <v>17</v>
      </c>
      <c r="H300" s="72">
        <v>4</v>
      </c>
      <c r="I300" s="114" t="s">
        <v>18</v>
      </c>
      <c r="J300" s="115">
        <v>4</v>
      </c>
      <c r="K300" s="114" t="s">
        <v>19</v>
      </c>
      <c r="L300" s="115">
        <v>4</v>
      </c>
      <c r="M300" s="3" t="s">
        <v>9</v>
      </c>
      <c r="N300" s="80">
        <f>ROUND(D300*F300*(H300+J300)*L300,0)</f>
        <v>64</v>
      </c>
      <c r="O300" s="107"/>
      <c r="P300" s="122"/>
    </row>
    <row r="301" spans="1:17" s="20" customFormat="1" ht="15.95" hidden="1" customHeight="1" thickBot="1">
      <c r="A301" s="18"/>
      <c r="C301" s="94"/>
      <c r="D301" s="112"/>
      <c r="E301" s="54"/>
      <c r="F301" s="112"/>
      <c r="G301" s="122"/>
      <c r="H301" s="31"/>
      <c r="I301" s="111"/>
      <c r="J301" s="28"/>
      <c r="K301" s="111"/>
      <c r="L301" s="28" t="s">
        <v>10</v>
      </c>
      <c r="M301" s="122"/>
      <c r="N301" s="30">
        <f>SUM(N300:N300)</f>
        <v>64</v>
      </c>
      <c r="O301" s="22"/>
      <c r="P301" s="122"/>
    </row>
    <row r="302" spans="1:17" s="20" customFormat="1" ht="15.95" customHeight="1">
      <c r="A302" s="122"/>
      <c r="B302" s="57"/>
      <c r="C302" s="124">
        <v>64</v>
      </c>
      <c r="D302" s="112" t="s">
        <v>41</v>
      </c>
      <c r="E302" s="124"/>
      <c r="F302" s="112"/>
      <c r="G302" s="57" t="s">
        <v>12</v>
      </c>
      <c r="H302" s="111">
        <v>28299.3</v>
      </c>
      <c r="I302" s="111"/>
      <c r="J302" s="113"/>
      <c r="K302" s="111"/>
      <c r="L302" s="122" t="s">
        <v>66</v>
      </c>
      <c r="M302" s="122"/>
      <c r="N302" s="57"/>
      <c r="O302" s="110" t="s">
        <v>14</v>
      </c>
      <c r="P302" s="122">
        <f>(C302*H302/100)</f>
        <v>18111.552</v>
      </c>
    </row>
    <row r="303" spans="1:17" s="20" customFormat="1" ht="67.5" hidden="1" customHeight="1">
      <c r="A303" s="90">
        <v>36</v>
      </c>
      <c r="B303" s="156" t="s">
        <v>188</v>
      </c>
      <c r="C303" s="156"/>
      <c r="D303" s="156"/>
      <c r="E303" s="156"/>
      <c r="F303" s="156"/>
      <c r="G303" s="156"/>
      <c r="H303" s="156"/>
      <c r="I303" s="156"/>
      <c r="J303" s="156"/>
      <c r="K303" s="156"/>
      <c r="L303" s="156"/>
      <c r="M303" s="156"/>
      <c r="N303" s="156"/>
      <c r="O303" s="156"/>
      <c r="P303" s="122"/>
    </row>
    <row r="304" spans="1:17" s="20" customFormat="1" ht="15.95" hidden="1" customHeight="1" thickBot="1">
      <c r="A304" s="18"/>
      <c r="B304" s="20" t="s">
        <v>289</v>
      </c>
      <c r="C304" s="125"/>
      <c r="D304" s="114">
        <v>1</v>
      </c>
      <c r="E304" s="128" t="s">
        <v>8</v>
      </c>
      <c r="F304" s="112">
        <v>6</v>
      </c>
      <c r="G304" s="112" t="s">
        <v>8</v>
      </c>
      <c r="H304" s="31">
        <v>0.5</v>
      </c>
      <c r="I304" s="112" t="s">
        <v>8</v>
      </c>
      <c r="J304" s="113">
        <v>12</v>
      </c>
      <c r="K304" s="112"/>
      <c r="L304" s="113"/>
      <c r="M304" s="20" t="s">
        <v>9</v>
      </c>
      <c r="N304" s="34">
        <f>ROUND(D304*F304*H304*J304,0)</f>
        <v>36</v>
      </c>
      <c r="O304" s="19"/>
      <c r="P304" s="122"/>
    </row>
    <row r="305" spans="1:16" s="20" customFormat="1" ht="15.95" hidden="1" customHeight="1" thickBot="1">
      <c r="A305" s="18"/>
      <c r="C305" s="94"/>
      <c r="D305" s="112"/>
      <c r="E305" s="54"/>
      <c r="F305" s="112"/>
      <c r="G305" s="122"/>
      <c r="H305" s="31"/>
      <c r="I305" s="111"/>
      <c r="J305" s="28"/>
      <c r="K305" s="111"/>
      <c r="L305" s="28" t="s">
        <v>10</v>
      </c>
      <c r="M305" s="122"/>
      <c r="N305" s="30">
        <f>SUM(N304:N304)</f>
        <v>36</v>
      </c>
      <c r="O305" s="22"/>
      <c r="P305" s="122"/>
    </row>
    <row r="306" spans="1:16" s="20" customFormat="1" ht="15.95" hidden="1" customHeight="1">
      <c r="A306" s="122"/>
      <c r="B306" s="57"/>
      <c r="C306" s="124"/>
      <c r="D306" s="112" t="s">
        <v>41</v>
      </c>
      <c r="E306" s="124"/>
      <c r="F306" s="112"/>
      <c r="G306" s="57" t="s">
        <v>12</v>
      </c>
      <c r="H306" s="111">
        <v>47651.56</v>
      </c>
      <c r="I306" s="111"/>
      <c r="J306" s="113"/>
      <c r="K306" s="111"/>
      <c r="L306" s="122" t="s">
        <v>66</v>
      </c>
      <c r="M306" s="122"/>
      <c r="N306" s="57"/>
      <c r="O306" s="110" t="s">
        <v>14</v>
      </c>
      <c r="P306" s="122">
        <f>(C306*H306/100)</f>
        <v>0</v>
      </c>
    </row>
    <row r="307" spans="1:16" s="20" customFormat="1" ht="54.75" customHeight="1">
      <c r="A307" s="90">
        <v>34</v>
      </c>
      <c r="B307" s="156" t="s">
        <v>210</v>
      </c>
      <c r="C307" s="156"/>
      <c r="D307" s="156"/>
      <c r="E307" s="156"/>
      <c r="F307" s="156"/>
      <c r="G307" s="156"/>
      <c r="H307" s="156"/>
      <c r="I307" s="156"/>
      <c r="J307" s="156"/>
      <c r="K307" s="156"/>
      <c r="L307" s="156"/>
      <c r="M307" s="156"/>
      <c r="N307" s="156"/>
      <c r="O307" s="156"/>
      <c r="P307" s="122"/>
    </row>
    <row r="308" spans="1:16" s="20" customFormat="1" ht="15.95" hidden="1" customHeight="1" thickBot="1">
      <c r="A308" s="18"/>
      <c r="B308" s="95" t="s">
        <v>111</v>
      </c>
      <c r="C308" s="125"/>
      <c r="D308" s="112">
        <v>1</v>
      </c>
      <c r="E308" s="53" t="s">
        <v>8</v>
      </c>
      <c r="F308" s="112">
        <v>64</v>
      </c>
      <c r="G308" s="112"/>
      <c r="H308" s="31"/>
      <c r="I308" s="112"/>
      <c r="J308" s="113"/>
      <c r="K308" s="112"/>
      <c r="L308" s="113"/>
      <c r="M308" s="20" t="s">
        <v>9</v>
      </c>
      <c r="N308" s="34">
        <f>D308*F308</f>
        <v>64</v>
      </c>
      <c r="O308" s="19"/>
      <c r="P308" s="122"/>
    </row>
    <row r="309" spans="1:16" s="20" customFormat="1" ht="15.95" hidden="1" customHeight="1" thickBot="1">
      <c r="A309" s="18"/>
      <c r="C309" s="53"/>
      <c r="D309" s="60"/>
      <c r="E309" s="53"/>
      <c r="F309" s="112"/>
      <c r="G309" s="112"/>
      <c r="H309" s="31"/>
      <c r="I309" s="112"/>
      <c r="J309" s="113"/>
      <c r="K309" s="112"/>
      <c r="L309" s="28" t="s">
        <v>10</v>
      </c>
      <c r="M309" s="36"/>
      <c r="N309" s="30">
        <f>SUM(N308:N308)</f>
        <v>64</v>
      </c>
      <c r="O309" s="22"/>
      <c r="P309" s="44"/>
    </row>
    <row r="310" spans="1:16" s="20" customFormat="1" ht="15.95" customHeight="1">
      <c r="A310" s="18"/>
      <c r="C310" s="152">
        <f>N309</f>
        <v>64</v>
      </c>
      <c r="D310" s="153"/>
      <c r="E310" s="152"/>
      <c r="F310" s="23" t="s">
        <v>136</v>
      </c>
      <c r="G310" s="24" t="s">
        <v>12</v>
      </c>
      <c r="H310" s="144">
        <v>222</v>
      </c>
      <c r="I310" s="144"/>
      <c r="J310" s="144"/>
      <c r="K310" s="111"/>
      <c r="L310" s="154" t="s">
        <v>104</v>
      </c>
      <c r="M310" s="154"/>
      <c r="N310" s="94"/>
      <c r="O310" s="25" t="s">
        <v>14</v>
      </c>
      <c r="P310" s="122">
        <f>ROUND(C310*H310,0)</f>
        <v>14208</v>
      </c>
    </row>
    <row r="311" spans="1:16" s="20" customFormat="1" ht="67.5" customHeight="1">
      <c r="A311" s="90">
        <v>35</v>
      </c>
      <c r="B311" s="172" t="s">
        <v>141</v>
      </c>
      <c r="C311" s="172"/>
      <c r="D311" s="172"/>
      <c r="E311" s="172"/>
      <c r="F311" s="172"/>
      <c r="G311" s="172"/>
      <c r="H311" s="172"/>
      <c r="I311" s="172"/>
      <c r="J311" s="172"/>
      <c r="K311" s="172"/>
      <c r="L311" s="172"/>
      <c r="M311" s="172"/>
      <c r="N311" s="172"/>
      <c r="O311" s="132"/>
      <c r="P311" s="122"/>
    </row>
    <row r="312" spans="1:16" s="20" customFormat="1" ht="15.95" hidden="1" customHeight="1">
      <c r="A312" s="18"/>
      <c r="B312" s="95" t="s">
        <v>111</v>
      </c>
      <c r="C312" s="125"/>
      <c r="D312" s="112">
        <v>1</v>
      </c>
      <c r="E312" s="53" t="s">
        <v>8</v>
      </c>
      <c r="F312" s="112">
        <v>2</v>
      </c>
      <c r="G312" s="112" t="s">
        <v>8</v>
      </c>
      <c r="H312" s="31">
        <v>0.67</v>
      </c>
      <c r="I312" s="112" t="s">
        <v>8</v>
      </c>
      <c r="J312" s="113">
        <v>8</v>
      </c>
      <c r="K312" s="112"/>
      <c r="L312" s="113"/>
      <c r="M312" s="20" t="s">
        <v>9</v>
      </c>
      <c r="N312" s="34">
        <f>ROUND(D312*F312*H312*J312,0)</f>
        <v>11</v>
      </c>
      <c r="O312" s="19"/>
      <c r="P312" s="122"/>
    </row>
    <row r="313" spans="1:16" s="20" customFormat="1" ht="15.95" hidden="1" customHeight="1">
      <c r="A313" s="18"/>
      <c r="C313" s="53"/>
      <c r="D313" s="60"/>
      <c r="E313" s="53"/>
      <c r="F313" s="112"/>
      <c r="G313" s="112"/>
      <c r="H313" s="31"/>
      <c r="I313" s="112"/>
      <c r="J313" s="113"/>
      <c r="K313" s="112"/>
      <c r="L313" s="28" t="s">
        <v>10</v>
      </c>
      <c r="M313" s="36"/>
      <c r="N313" s="21">
        <f>SUM(N312:N312)</f>
        <v>11</v>
      </c>
      <c r="O313" s="22"/>
      <c r="P313" s="44"/>
    </row>
    <row r="314" spans="1:16" s="20" customFormat="1" ht="15.95" customHeight="1">
      <c r="A314" s="18"/>
      <c r="C314" s="124">
        <v>11</v>
      </c>
      <c r="D314" s="109"/>
      <c r="E314" s="124"/>
      <c r="F314" s="23" t="s">
        <v>41</v>
      </c>
      <c r="G314" s="24" t="s">
        <v>12</v>
      </c>
      <c r="H314" s="144">
        <v>34520.31</v>
      </c>
      <c r="I314" s="144"/>
      <c r="J314" s="144"/>
      <c r="K314" s="111"/>
      <c r="L314" s="154" t="s">
        <v>66</v>
      </c>
      <c r="M314" s="154"/>
      <c r="N314" s="94"/>
      <c r="O314" s="25" t="s">
        <v>14</v>
      </c>
      <c r="P314" s="122">
        <f>ROUND(C314*H314/100,0)</f>
        <v>3797</v>
      </c>
    </row>
    <row r="315" spans="1:16" s="20" customFormat="1" ht="35.25" customHeight="1">
      <c r="A315" s="90">
        <v>36</v>
      </c>
      <c r="B315" s="159" t="s">
        <v>123</v>
      </c>
      <c r="C315" s="159"/>
      <c r="D315" s="160"/>
      <c r="E315" s="159"/>
      <c r="F315" s="160"/>
      <c r="G315" s="159"/>
      <c r="H315" s="160"/>
      <c r="I315" s="159"/>
      <c r="J315" s="160"/>
      <c r="K315" s="159"/>
      <c r="L315" s="159"/>
      <c r="M315" s="159"/>
      <c r="N315" s="159"/>
      <c r="O315" s="159"/>
      <c r="P315" s="122"/>
    </row>
    <row r="316" spans="1:16" s="20" customFormat="1" ht="15.95" hidden="1" customHeight="1">
      <c r="A316" s="18"/>
      <c r="B316" s="20" t="s">
        <v>119</v>
      </c>
      <c r="C316" s="125"/>
      <c r="D316" s="112">
        <v>1</v>
      </c>
      <c r="E316" s="53" t="s">
        <v>8</v>
      </c>
      <c r="F316" s="112">
        <v>2</v>
      </c>
      <c r="G316" s="112" t="s">
        <v>8</v>
      </c>
      <c r="H316" s="31">
        <v>18</v>
      </c>
      <c r="I316" s="112" t="s">
        <v>8</v>
      </c>
      <c r="J316" s="113">
        <v>14</v>
      </c>
      <c r="K316" s="112"/>
      <c r="L316" s="113"/>
      <c r="M316" s="20" t="s">
        <v>9</v>
      </c>
      <c r="N316" s="34">
        <f>ROUND(D316*F316*H316*J316,0)</f>
        <v>504</v>
      </c>
      <c r="O316" s="19"/>
      <c r="P316" s="122"/>
    </row>
    <row r="317" spans="1:16" s="20" customFormat="1" ht="15.95" hidden="1" customHeight="1">
      <c r="A317" s="18"/>
      <c r="B317" s="20" t="s">
        <v>189</v>
      </c>
      <c r="C317" s="125"/>
      <c r="D317" s="112">
        <v>2</v>
      </c>
      <c r="E317" s="53" t="s">
        <v>8</v>
      </c>
      <c r="F317" s="114">
        <v>2</v>
      </c>
      <c r="G317" s="114" t="s">
        <v>17</v>
      </c>
      <c r="H317" s="72">
        <v>18</v>
      </c>
      <c r="I317" s="114" t="s">
        <v>18</v>
      </c>
      <c r="J317" s="115">
        <v>14</v>
      </c>
      <c r="K317" s="114" t="s">
        <v>19</v>
      </c>
      <c r="L317" s="115">
        <v>0.67</v>
      </c>
      <c r="M317" s="3" t="s">
        <v>9</v>
      </c>
      <c r="N317" s="80">
        <f>ROUND(D317*F317*(H317+J317)*L317,0)</f>
        <v>86</v>
      </c>
      <c r="O317" s="19"/>
      <c r="P317" s="122"/>
    </row>
    <row r="318" spans="1:16" s="20" customFormat="1" ht="15.95" hidden="1" customHeight="1">
      <c r="A318" s="18"/>
      <c r="B318" s="20" t="s">
        <v>287</v>
      </c>
      <c r="C318" s="125"/>
      <c r="D318" s="112">
        <v>1</v>
      </c>
      <c r="E318" s="53" t="s">
        <v>8</v>
      </c>
      <c r="F318" s="114">
        <v>2</v>
      </c>
      <c r="G318" s="112" t="s">
        <v>8</v>
      </c>
      <c r="H318" s="31">
        <v>20</v>
      </c>
      <c r="I318" s="112" t="s">
        <v>8</v>
      </c>
      <c r="J318" s="113">
        <v>14</v>
      </c>
      <c r="K318" s="112"/>
      <c r="L318" s="113"/>
      <c r="M318" s="20" t="s">
        <v>9</v>
      </c>
      <c r="N318" s="34">
        <f>ROUND(D318*F318*H318*J318,0)</f>
        <v>560</v>
      </c>
      <c r="O318" s="19"/>
      <c r="P318" s="122"/>
    </row>
    <row r="319" spans="1:16" s="20" customFormat="1" ht="15.95" hidden="1" customHeight="1">
      <c r="A319" s="18"/>
      <c r="B319" s="20" t="s">
        <v>288</v>
      </c>
      <c r="C319" s="125"/>
      <c r="D319" s="112">
        <v>1</v>
      </c>
      <c r="E319" s="53" t="s">
        <v>8</v>
      </c>
      <c r="F319" s="114">
        <v>2</v>
      </c>
      <c r="G319" s="114" t="s">
        <v>17</v>
      </c>
      <c r="H319" s="72">
        <v>20</v>
      </c>
      <c r="I319" s="114" t="s">
        <v>18</v>
      </c>
      <c r="J319" s="115">
        <v>14</v>
      </c>
      <c r="K319" s="114" t="s">
        <v>19</v>
      </c>
      <c r="L319" s="115">
        <v>0.67</v>
      </c>
      <c r="M319" s="3" t="s">
        <v>9</v>
      </c>
      <c r="N319" s="80">
        <f>ROUND(D319*F319*(H319+J319)*L319,0)</f>
        <v>46</v>
      </c>
      <c r="O319" s="19"/>
      <c r="P319" s="122"/>
    </row>
    <row r="320" spans="1:16" s="20" customFormat="1" ht="15.95" hidden="1" customHeight="1" thickBot="1">
      <c r="A320" s="18"/>
      <c r="B320" s="20" t="s">
        <v>238</v>
      </c>
      <c r="C320" s="125"/>
      <c r="D320" s="112">
        <v>1</v>
      </c>
      <c r="E320" s="53" t="s">
        <v>8</v>
      </c>
      <c r="F320" s="112">
        <v>1</v>
      </c>
      <c r="G320" s="112" t="s">
        <v>8</v>
      </c>
      <c r="H320" s="31">
        <v>11</v>
      </c>
      <c r="I320" s="112" t="s">
        <v>8</v>
      </c>
      <c r="J320" s="113">
        <v>8</v>
      </c>
      <c r="K320" s="112"/>
      <c r="L320" s="113"/>
      <c r="M320" s="20" t="s">
        <v>9</v>
      </c>
      <c r="N320" s="34">
        <f>ROUND(D320*F320*H320*J320,0)</f>
        <v>88</v>
      </c>
      <c r="O320" s="19"/>
      <c r="P320" s="122"/>
    </row>
    <row r="321" spans="1:17" s="20" customFormat="1" ht="15.95" hidden="1" customHeight="1" thickBot="1">
      <c r="A321" s="122"/>
      <c r="C321" s="94"/>
      <c r="D321" s="112"/>
      <c r="E321" s="54"/>
      <c r="F321" s="112"/>
      <c r="G321" s="122"/>
      <c r="H321" s="31"/>
      <c r="I321" s="111"/>
      <c r="J321" s="28"/>
      <c r="K321" s="111"/>
      <c r="L321" s="28" t="s">
        <v>10</v>
      </c>
      <c r="M321" s="122"/>
      <c r="N321" s="30">
        <f>SUM(N316:N320)</f>
        <v>1284</v>
      </c>
      <c r="O321" s="22"/>
      <c r="P321" s="122"/>
    </row>
    <row r="322" spans="1:17" s="20" customFormat="1" ht="15.95" customHeight="1">
      <c r="A322" s="18"/>
      <c r="B322" s="57"/>
      <c r="C322" s="207">
        <v>1152</v>
      </c>
      <c r="D322" s="112" t="s">
        <v>41</v>
      </c>
      <c r="E322" s="124"/>
      <c r="F322" s="112"/>
      <c r="G322" s="57" t="s">
        <v>12</v>
      </c>
      <c r="H322" s="111">
        <v>10962.34</v>
      </c>
      <c r="I322" s="111"/>
      <c r="J322" s="113"/>
      <c r="K322" s="111"/>
      <c r="L322" s="122" t="s">
        <v>66</v>
      </c>
      <c r="M322" s="122"/>
      <c r="N322" s="57"/>
      <c r="O322" s="110" t="s">
        <v>14</v>
      </c>
      <c r="P322" s="122">
        <f>(C322*H322/100)</f>
        <v>126286.1568</v>
      </c>
    </row>
    <row r="323" spans="1:17" ht="63" customHeight="1">
      <c r="A323" s="81">
        <v>37</v>
      </c>
      <c r="B323" s="159" t="s">
        <v>67</v>
      </c>
      <c r="C323" s="208"/>
      <c r="D323" s="208"/>
      <c r="E323" s="208"/>
      <c r="F323" s="208"/>
      <c r="G323" s="208"/>
      <c r="H323" s="208"/>
      <c r="I323" s="208"/>
      <c r="J323" s="208"/>
      <c r="K323" s="208"/>
      <c r="L323" s="208"/>
      <c r="M323" s="208"/>
      <c r="N323" s="208"/>
      <c r="O323" s="208"/>
    </row>
    <row r="324" spans="1:17" s="20" customFormat="1" ht="15.95" hidden="1" customHeight="1">
      <c r="A324" s="18"/>
      <c r="B324" s="20" t="s">
        <v>22</v>
      </c>
      <c r="C324" s="125"/>
      <c r="D324" s="112">
        <v>1</v>
      </c>
      <c r="E324" s="53" t="s">
        <v>8</v>
      </c>
      <c r="F324" s="112">
        <v>1</v>
      </c>
      <c r="G324" s="112" t="s">
        <v>8</v>
      </c>
      <c r="H324" s="31">
        <v>40.75</v>
      </c>
      <c r="I324" s="112" t="s">
        <v>8</v>
      </c>
      <c r="J324" s="113">
        <v>7</v>
      </c>
      <c r="K324" s="112"/>
      <c r="L324" s="113"/>
      <c r="M324" s="20" t="s">
        <v>9</v>
      </c>
      <c r="N324" s="34">
        <f>ROUND(D324*F324*H324*J324,0)</f>
        <v>285</v>
      </c>
      <c r="O324" s="19"/>
      <c r="P324" s="122"/>
    </row>
    <row r="325" spans="1:17" s="20" customFormat="1" ht="15.95" hidden="1" customHeight="1" thickBot="1">
      <c r="A325" s="18"/>
      <c r="B325" s="20" t="s">
        <v>197</v>
      </c>
      <c r="C325" s="125"/>
      <c r="D325" s="112">
        <v>1</v>
      </c>
      <c r="E325" s="53" t="s">
        <v>8</v>
      </c>
      <c r="F325" s="114">
        <v>2</v>
      </c>
      <c r="G325" s="114" t="s">
        <v>17</v>
      </c>
      <c r="H325" s="72">
        <v>40.75</v>
      </c>
      <c r="I325" s="114" t="s">
        <v>18</v>
      </c>
      <c r="J325" s="115">
        <v>7</v>
      </c>
      <c r="K325" s="114" t="s">
        <v>19</v>
      </c>
      <c r="L325" s="115">
        <v>0.67</v>
      </c>
      <c r="M325" s="3" t="s">
        <v>9</v>
      </c>
      <c r="N325" s="80">
        <f>ROUND(D325*F325*(H325+J325)*L325,0)</f>
        <v>64</v>
      </c>
      <c r="O325" s="19"/>
      <c r="P325" s="122"/>
    </row>
    <row r="326" spans="1:17" ht="15.95" hidden="1" customHeight="1" thickBot="1">
      <c r="A326" s="1"/>
      <c r="E326" s="49"/>
      <c r="G326" s="118"/>
      <c r="H326" s="72"/>
      <c r="I326" s="120"/>
      <c r="J326" s="15"/>
      <c r="K326" s="120"/>
      <c r="L326" s="15" t="s">
        <v>10</v>
      </c>
      <c r="M326" s="118"/>
      <c r="N326" s="17">
        <f>SUM(N324:N325)</f>
        <v>349</v>
      </c>
      <c r="O326" s="5"/>
    </row>
    <row r="327" spans="1:17" ht="15.95" customHeight="1">
      <c r="B327" s="50"/>
      <c r="C327" s="116">
        <f>285+288</f>
        <v>573</v>
      </c>
      <c r="D327" s="114" t="s">
        <v>41</v>
      </c>
      <c r="E327" s="116"/>
      <c r="G327" s="50" t="s">
        <v>12</v>
      </c>
      <c r="H327" s="120">
        <v>310.43</v>
      </c>
      <c r="I327" s="120"/>
      <c r="J327" s="115"/>
      <c r="K327" s="120"/>
      <c r="L327" s="118" t="s">
        <v>62</v>
      </c>
      <c r="M327" s="118"/>
      <c r="N327" s="50"/>
      <c r="O327" s="119" t="s">
        <v>14</v>
      </c>
      <c r="P327" s="118">
        <f>(C327*H327)</f>
        <v>177876.39</v>
      </c>
    </row>
    <row r="328" spans="1:17" s="20" customFormat="1" ht="33" customHeight="1">
      <c r="A328" s="90">
        <v>38</v>
      </c>
      <c r="B328" s="172" t="s">
        <v>114</v>
      </c>
      <c r="C328" s="172"/>
      <c r="D328" s="172"/>
      <c r="E328" s="172"/>
      <c r="F328" s="172"/>
      <c r="G328" s="172"/>
      <c r="H328" s="172"/>
      <c r="I328" s="172"/>
      <c r="J328" s="172"/>
      <c r="K328" s="172"/>
      <c r="L328" s="172"/>
      <c r="M328" s="172"/>
      <c r="N328" s="172"/>
      <c r="O328" s="132"/>
      <c r="P328" s="122"/>
      <c r="Q328" s="57"/>
    </row>
    <row r="329" spans="1:17" s="20" customFormat="1" ht="15.95" hidden="1" customHeight="1" thickBot="1">
      <c r="A329" s="40"/>
      <c r="B329" s="20" t="s">
        <v>115</v>
      </c>
      <c r="C329" s="53"/>
      <c r="D329" s="112">
        <v>1</v>
      </c>
      <c r="E329" s="53" t="s">
        <v>8</v>
      </c>
      <c r="F329" s="112">
        <v>1</v>
      </c>
      <c r="G329" s="112" t="s">
        <v>8</v>
      </c>
      <c r="H329" s="31">
        <v>3</v>
      </c>
      <c r="I329" s="112" t="s">
        <v>8</v>
      </c>
      <c r="J329" s="113">
        <v>6</v>
      </c>
      <c r="K329" s="112"/>
      <c r="L329" s="113"/>
      <c r="M329" s="20" t="s">
        <v>9</v>
      </c>
      <c r="N329" s="34">
        <f>ROUND(D329*F329*H329*J329,0)</f>
        <v>18</v>
      </c>
      <c r="O329" s="22"/>
      <c r="P329" s="44"/>
    </row>
    <row r="330" spans="1:17" s="20" customFormat="1" ht="15.95" hidden="1" customHeight="1" thickBot="1">
      <c r="A330" s="18"/>
      <c r="C330" s="65"/>
      <c r="D330" s="122"/>
      <c r="E330" s="53"/>
      <c r="F330" s="112"/>
      <c r="G330" s="112"/>
      <c r="H330" s="41"/>
      <c r="I330" s="55"/>
      <c r="J330" s="28"/>
      <c r="K330" s="55"/>
      <c r="L330" s="122" t="s">
        <v>10</v>
      </c>
      <c r="M330" s="55"/>
      <c r="N330" s="30">
        <f>SUM(N329:N329)</f>
        <v>18</v>
      </c>
      <c r="O330" s="110" t="s">
        <v>41</v>
      </c>
      <c r="P330" s="122"/>
    </row>
    <row r="331" spans="1:17" s="20" customFormat="1" ht="15.95" customHeight="1">
      <c r="A331" s="18"/>
      <c r="B331" s="57"/>
      <c r="C331" s="58">
        <f>N330</f>
        <v>18</v>
      </c>
      <c r="D331" s="173" t="s">
        <v>41</v>
      </c>
      <c r="E331" s="154"/>
      <c r="F331" s="55"/>
      <c r="G331" s="24" t="s">
        <v>12</v>
      </c>
      <c r="H331" s="144">
        <v>726.72</v>
      </c>
      <c r="I331" s="144"/>
      <c r="J331" s="144"/>
      <c r="K331" s="111"/>
      <c r="L331" s="178" t="s">
        <v>62</v>
      </c>
      <c r="M331" s="178"/>
      <c r="O331" s="110" t="s">
        <v>14</v>
      </c>
      <c r="P331" s="122">
        <f>ROUND(C331*H331,0)</f>
        <v>13081</v>
      </c>
    </row>
    <row r="332" spans="1:17" s="20" customFormat="1" ht="30.75" customHeight="1">
      <c r="A332" s="90">
        <v>39</v>
      </c>
      <c r="B332" s="150" t="s">
        <v>96</v>
      </c>
      <c r="C332" s="150"/>
      <c r="D332" s="150"/>
      <c r="E332" s="150"/>
      <c r="F332" s="150"/>
      <c r="G332" s="150"/>
      <c r="H332" s="150"/>
      <c r="I332" s="150"/>
      <c r="J332" s="150"/>
      <c r="K332" s="150"/>
      <c r="L332" s="150"/>
      <c r="M332" s="150"/>
      <c r="N332" s="150"/>
      <c r="O332" s="107"/>
      <c r="P332" s="122"/>
    </row>
    <row r="333" spans="1:17" s="20" customFormat="1" ht="15.95" hidden="1" customHeight="1">
      <c r="A333" s="18"/>
      <c r="B333" s="3" t="s">
        <v>44</v>
      </c>
      <c r="C333" s="128"/>
      <c r="D333" s="114">
        <v>1</v>
      </c>
      <c r="E333" s="128" t="s">
        <v>8</v>
      </c>
      <c r="F333" s="114">
        <v>1</v>
      </c>
      <c r="G333" s="114" t="s">
        <v>8</v>
      </c>
      <c r="H333" s="72">
        <v>20</v>
      </c>
      <c r="I333" s="114" t="s">
        <v>8</v>
      </c>
      <c r="J333" s="115">
        <v>14</v>
      </c>
      <c r="K333" s="114"/>
      <c r="L333" s="115"/>
      <c r="M333" s="3" t="s">
        <v>9</v>
      </c>
      <c r="N333" s="34">
        <f>ROUND(D333*F333*H333*J333,0)</f>
        <v>280</v>
      </c>
      <c r="O333" s="19"/>
      <c r="P333" s="122"/>
    </row>
    <row r="334" spans="1:17" s="20" customFormat="1" ht="15.95" hidden="1" customHeight="1" thickBot="1">
      <c r="A334" s="18"/>
      <c r="B334" s="3" t="s">
        <v>22</v>
      </c>
      <c r="C334" s="128"/>
      <c r="D334" s="114">
        <v>1</v>
      </c>
      <c r="E334" s="128" t="s">
        <v>8</v>
      </c>
      <c r="F334" s="114">
        <v>1</v>
      </c>
      <c r="G334" s="114" t="s">
        <v>8</v>
      </c>
      <c r="H334" s="72">
        <v>20</v>
      </c>
      <c r="I334" s="114" t="s">
        <v>8</v>
      </c>
      <c r="J334" s="115">
        <v>6</v>
      </c>
      <c r="K334" s="114"/>
      <c r="L334" s="115"/>
      <c r="M334" s="3" t="s">
        <v>9</v>
      </c>
      <c r="N334" s="34">
        <f>ROUND(D334*F334*H334*J334,0)</f>
        <v>120</v>
      </c>
      <c r="O334" s="19"/>
      <c r="P334" s="122"/>
    </row>
    <row r="335" spans="1:17" s="20" customFormat="1" ht="15.95" hidden="1" customHeight="1" thickBot="1">
      <c r="A335" s="18"/>
      <c r="C335" s="94"/>
      <c r="D335" s="112"/>
      <c r="E335" s="54"/>
      <c r="F335" s="112"/>
      <c r="G335" s="122"/>
      <c r="H335" s="31"/>
      <c r="I335" s="111"/>
      <c r="J335" s="28"/>
      <c r="K335" s="111"/>
      <c r="L335" s="28" t="s">
        <v>10</v>
      </c>
      <c r="M335" s="122"/>
      <c r="N335" s="30">
        <f>SUM(N333:N334)</f>
        <v>400</v>
      </c>
      <c r="O335" s="22"/>
      <c r="P335" s="122"/>
    </row>
    <row r="336" spans="1:17" s="20" customFormat="1" ht="15.95" customHeight="1">
      <c r="A336" s="122"/>
      <c r="B336" s="57"/>
      <c r="C336" s="124">
        <f>N335</f>
        <v>400</v>
      </c>
      <c r="D336" s="112" t="s">
        <v>41</v>
      </c>
      <c r="E336" s="124"/>
      <c r="F336" s="112"/>
      <c r="G336" s="57" t="s">
        <v>12</v>
      </c>
      <c r="H336" s="111">
        <v>1029.05</v>
      </c>
      <c r="I336" s="111"/>
      <c r="J336" s="113"/>
      <c r="K336" s="111"/>
      <c r="L336" s="122" t="s">
        <v>66</v>
      </c>
      <c r="M336" s="122"/>
      <c r="N336" s="57"/>
      <c r="O336" s="110" t="s">
        <v>14</v>
      </c>
      <c r="P336" s="122">
        <f>(C336*H336/100)</f>
        <v>4116.2</v>
      </c>
    </row>
    <row r="337" spans="1:17" s="20" customFormat="1" ht="15.95" customHeight="1">
      <c r="A337" s="18"/>
      <c r="B337" s="112"/>
      <c r="C337" s="63"/>
      <c r="D337" s="112"/>
      <c r="E337" s="110"/>
      <c r="F337" s="112"/>
      <c r="G337" s="24"/>
      <c r="H337" s="111"/>
      <c r="I337" s="111"/>
      <c r="J337" s="113"/>
      <c r="K337" s="111"/>
      <c r="L337" s="122"/>
      <c r="M337" s="36"/>
      <c r="N337" s="107"/>
      <c r="O337" s="110"/>
      <c r="P337" s="122"/>
      <c r="Q337" s="57"/>
    </row>
    <row r="338" spans="1:17" s="20" customFormat="1" ht="31.5" customHeight="1">
      <c r="A338" s="90">
        <v>40</v>
      </c>
      <c r="B338" s="150" t="s">
        <v>64</v>
      </c>
      <c r="C338" s="150"/>
      <c r="D338" s="150"/>
      <c r="E338" s="150"/>
      <c r="F338" s="150"/>
      <c r="G338" s="150"/>
      <c r="H338" s="150"/>
      <c r="I338" s="150"/>
      <c r="J338" s="150"/>
      <c r="K338" s="150"/>
      <c r="L338" s="150"/>
      <c r="M338" s="150"/>
      <c r="N338" s="150"/>
      <c r="O338" s="107"/>
      <c r="P338" s="122"/>
    </row>
    <row r="339" spans="1:17" s="20" customFormat="1" ht="15.95" hidden="1" customHeight="1">
      <c r="A339" s="18"/>
      <c r="B339" s="20" t="s">
        <v>65</v>
      </c>
      <c r="C339" s="125"/>
      <c r="D339" s="112">
        <v>1</v>
      </c>
      <c r="E339" s="53" t="s">
        <v>8</v>
      </c>
      <c r="F339" s="112">
        <v>1</v>
      </c>
      <c r="G339" s="112" t="s">
        <v>8</v>
      </c>
      <c r="H339" s="31">
        <v>25.25</v>
      </c>
      <c r="I339" s="112" t="s">
        <v>8</v>
      </c>
      <c r="J339" s="113">
        <v>26.37</v>
      </c>
      <c r="K339" s="112"/>
      <c r="L339" s="113"/>
      <c r="M339" s="20" t="s">
        <v>9</v>
      </c>
      <c r="N339" s="34">
        <f>ROUND(D339*F339*H339*J339,0)</f>
        <v>666</v>
      </c>
      <c r="O339" s="19"/>
      <c r="P339" s="122"/>
    </row>
    <row r="340" spans="1:17" s="20" customFormat="1" ht="15.95" hidden="1" customHeight="1" thickBot="1">
      <c r="A340" s="18"/>
      <c r="B340" s="20" t="s">
        <v>175</v>
      </c>
      <c r="C340" s="125"/>
      <c r="D340" s="112">
        <v>1</v>
      </c>
      <c r="E340" s="53" t="s">
        <v>8</v>
      </c>
      <c r="F340" s="112">
        <v>1</v>
      </c>
      <c r="G340" s="112" t="s">
        <v>8</v>
      </c>
      <c r="H340" s="31">
        <v>12.25</v>
      </c>
      <c r="I340" s="112" t="s">
        <v>8</v>
      </c>
      <c r="J340" s="113">
        <v>7.25</v>
      </c>
      <c r="K340" s="112"/>
      <c r="L340" s="113"/>
      <c r="M340" s="20" t="s">
        <v>9</v>
      </c>
      <c r="N340" s="34">
        <f>ROUND(D340*F340*H340*J340,0)</f>
        <v>89</v>
      </c>
      <c r="O340" s="19"/>
      <c r="P340" s="122"/>
    </row>
    <row r="341" spans="1:17" s="20" customFormat="1" ht="15.95" hidden="1" customHeight="1" thickBot="1">
      <c r="A341" s="18"/>
      <c r="C341" s="94"/>
      <c r="D341" s="112"/>
      <c r="E341" s="54"/>
      <c r="F341" s="112"/>
      <c r="G341" s="122"/>
      <c r="H341" s="31"/>
      <c r="I341" s="111"/>
      <c r="J341" s="28"/>
      <c r="K341" s="111"/>
      <c r="L341" s="28" t="s">
        <v>10</v>
      </c>
      <c r="M341" s="122"/>
      <c r="N341" s="30">
        <f>SUM(N339:N340)</f>
        <v>755</v>
      </c>
      <c r="O341" s="22"/>
      <c r="P341" s="122"/>
    </row>
    <row r="342" spans="1:17" s="20" customFormat="1" ht="15.95" customHeight="1">
      <c r="A342" s="122"/>
      <c r="B342" s="57"/>
      <c r="C342" s="124">
        <v>666</v>
      </c>
      <c r="D342" s="112" t="s">
        <v>41</v>
      </c>
      <c r="E342" s="124"/>
      <c r="F342" s="112"/>
      <c r="G342" s="57" t="s">
        <v>12</v>
      </c>
      <c r="H342" s="111">
        <v>1887.4</v>
      </c>
      <c r="I342" s="111"/>
      <c r="J342" s="113"/>
      <c r="K342" s="111"/>
      <c r="L342" s="122" t="s">
        <v>66</v>
      </c>
      <c r="M342" s="122"/>
      <c r="N342" s="57"/>
      <c r="O342" s="110" t="s">
        <v>14</v>
      </c>
      <c r="P342" s="122">
        <f>(C342*H342/100)</f>
        <v>12570.084000000001</v>
      </c>
    </row>
    <row r="343" spans="1:17" s="20" customFormat="1" ht="15.95" customHeight="1">
      <c r="A343" s="18">
        <v>41</v>
      </c>
      <c r="B343" s="143" t="s">
        <v>291</v>
      </c>
      <c r="C343" s="143"/>
      <c r="D343" s="143"/>
      <c r="E343" s="143"/>
      <c r="F343" s="143"/>
      <c r="G343" s="143"/>
      <c r="H343" s="143"/>
      <c r="I343" s="143"/>
      <c r="J343" s="143"/>
      <c r="K343" s="143"/>
      <c r="L343" s="143"/>
      <c r="M343" s="143"/>
      <c r="N343" s="143"/>
      <c r="O343" s="108"/>
      <c r="P343" s="122"/>
    </row>
    <row r="344" spans="1:17" s="20" customFormat="1" ht="15.95" hidden="1" customHeight="1" thickBot="1">
      <c r="A344" s="18"/>
      <c r="B344" s="95" t="s">
        <v>296</v>
      </c>
      <c r="C344" s="125"/>
      <c r="D344" s="112"/>
      <c r="E344" s="53"/>
      <c r="F344" s="112"/>
      <c r="G344" s="112"/>
      <c r="H344" s="31"/>
      <c r="I344" s="112"/>
      <c r="J344" s="113"/>
      <c r="K344" s="112"/>
      <c r="L344" s="113"/>
      <c r="M344" s="20" t="s">
        <v>9</v>
      </c>
      <c r="N344" s="34">
        <f>C336</f>
        <v>400</v>
      </c>
      <c r="O344" s="19"/>
      <c r="P344" s="122"/>
    </row>
    <row r="345" spans="1:17" s="20" customFormat="1" ht="15.95" hidden="1" customHeight="1" thickBot="1">
      <c r="A345" s="18"/>
      <c r="B345" s="56"/>
      <c r="C345" s="53"/>
      <c r="D345" s="112"/>
      <c r="E345" s="53"/>
      <c r="F345" s="112"/>
      <c r="G345" s="112"/>
      <c r="H345" s="37"/>
      <c r="I345" s="112"/>
      <c r="J345" s="113"/>
      <c r="K345" s="112"/>
      <c r="L345" s="28" t="s">
        <v>10</v>
      </c>
      <c r="N345" s="30">
        <f>N344</f>
        <v>400</v>
      </c>
      <c r="O345" s="110"/>
      <c r="P345" s="122"/>
    </row>
    <row r="346" spans="1:17" s="20" customFormat="1" ht="15.95" customHeight="1">
      <c r="A346" s="18"/>
      <c r="C346" s="58">
        <f>N345</f>
        <v>400</v>
      </c>
      <c r="D346" s="153" t="s">
        <v>41</v>
      </c>
      <c r="E346" s="189"/>
      <c r="F346" s="112"/>
      <c r="G346" s="24" t="s">
        <v>12</v>
      </c>
      <c r="H346" s="144">
        <v>3015.76</v>
      </c>
      <c r="I346" s="144"/>
      <c r="J346" s="144"/>
      <c r="K346" s="144"/>
      <c r="L346" s="122" t="s">
        <v>73</v>
      </c>
      <c r="M346" s="122"/>
      <c r="N346" s="94"/>
      <c r="O346" s="110" t="s">
        <v>14</v>
      </c>
      <c r="P346" s="122">
        <f>ROUND(C346*H346/100,0)</f>
        <v>12063</v>
      </c>
      <c r="Q346" s="57"/>
    </row>
    <row r="347" spans="1:17" s="57" customFormat="1" ht="33" customHeight="1">
      <c r="A347" s="90">
        <v>42</v>
      </c>
      <c r="B347" s="156" t="s">
        <v>130</v>
      </c>
      <c r="C347" s="156"/>
      <c r="D347" s="156"/>
      <c r="E347" s="156"/>
      <c r="F347" s="156"/>
      <c r="G347" s="156"/>
      <c r="H347" s="156"/>
      <c r="I347" s="156"/>
      <c r="J347" s="156"/>
      <c r="K347" s="156"/>
      <c r="L347" s="156"/>
      <c r="M347" s="156"/>
      <c r="N347" s="156"/>
      <c r="O347" s="110"/>
      <c r="P347" s="122"/>
      <c r="Q347" s="59"/>
    </row>
    <row r="348" spans="1:17" s="57" customFormat="1" ht="15.95" hidden="1" customHeight="1">
      <c r="A348" s="18"/>
      <c r="B348" s="125" t="s">
        <v>131</v>
      </c>
      <c r="C348" s="125"/>
      <c r="D348" s="125"/>
      <c r="E348" s="125"/>
      <c r="F348" s="125"/>
      <c r="G348" s="125"/>
      <c r="H348" s="125"/>
      <c r="I348" s="125"/>
      <c r="J348" s="125"/>
      <c r="K348" s="125"/>
      <c r="L348" s="125"/>
      <c r="M348" s="125"/>
      <c r="N348" s="125"/>
      <c r="O348" s="110"/>
      <c r="P348" s="122"/>
      <c r="Q348" s="59"/>
    </row>
    <row r="349" spans="1:17" s="20" customFormat="1" ht="15.95" hidden="1" customHeight="1">
      <c r="A349" s="18"/>
      <c r="B349" s="95" t="s">
        <v>176</v>
      </c>
      <c r="C349" s="125"/>
      <c r="D349" s="112">
        <v>1</v>
      </c>
      <c r="E349" s="53" t="s">
        <v>8</v>
      </c>
      <c r="F349" s="112">
        <v>1</v>
      </c>
      <c r="G349" s="112" t="s">
        <v>8</v>
      </c>
      <c r="H349" s="31">
        <v>29.5</v>
      </c>
      <c r="I349" s="112" t="s">
        <v>8</v>
      </c>
      <c r="J349" s="113">
        <v>3</v>
      </c>
      <c r="K349" s="112"/>
      <c r="L349" s="113"/>
      <c r="M349" s="20" t="s">
        <v>9</v>
      </c>
      <c r="N349" s="34">
        <f>ROUND(D349*F349*H349*J349,0)</f>
        <v>89</v>
      </c>
      <c r="O349" s="19"/>
      <c r="P349" s="44"/>
    </row>
    <row r="350" spans="1:17" s="20" customFormat="1" ht="15.95" hidden="1" customHeight="1">
      <c r="A350" s="18"/>
      <c r="B350" s="95" t="s">
        <v>176</v>
      </c>
      <c r="C350" s="125"/>
      <c r="D350" s="112">
        <v>1</v>
      </c>
      <c r="E350" s="53" t="s">
        <v>8</v>
      </c>
      <c r="F350" s="112">
        <v>2</v>
      </c>
      <c r="G350" s="112" t="s">
        <v>8</v>
      </c>
      <c r="H350" s="31">
        <v>28.25</v>
      </c>
      <c r="I350" s="112" t="s">
        <v>8</v>
      </c>
      <c r="J350" s="113">
        <v>3</v>
      </c>
      <c r="K350" s="112"/>
      <c r="L350" s="113"/>
      <c r="M350" s="20" t="s">
        <v>9</v>
      </c>
      <c r="N350" s="34">
        <f>ROUND(D350*F350*H350*J350,0)</f>
        <v>170</v>
      </c>
      <c r="O350" s="19"/>
      <c r="P350" s="44"/>
    </row>
    <row r="351" spans="1:17" s="20" customFormat="1" ht="15.95" hidden="1" customHeight="1">
      <c r="A351" s="18"/>
      <c r="B351" s="95" t="s">
        <v>290</v>
      </c>
      <c r="C351" s="125"/>
      <c r="D351" s="112">
        <v>1</v>
      </c>
      <c r="E351" s="53" t="s">
        <v>8</v>
      </c>
      <c r="F351" s="112">
        <v>1</v>
      </c>
      <c r="G351" s="112" t="s">
        <v>8</v>
      </c>
      <c r="H351" s="31">
        <v>22.62</v>
      </c>
      <c r="I351" s="112" t="s">
        <v>8</v>
      </c>
      <c r="J351" s="113">
        <v>4.5</v>
      </c>
      <c r="K351" s="112"/>
      <c r="L351" s="113"/>
      <c r="M351" s="20" t="s">
        <v>9</v>
      </c>
      <c r="N351" s="34">
        <f>ROUND(D351*F351*H351*J351,0)</f>
        <v>102</v>
      </c>
      <c r="O351" s="19"/>
      <c r="P351" s="44"/>
    </row>
    <row r="352" spans="1:17" s="20" customFormat="1" ht="15.95" hidden="1" customHeight="1">
      <c r="A352" s="18"/>
      <c r="C352" s="53"/>
      <c r="D352" s="60"/>
      <c r="E352" s="53"/>
      <c r="F352" s="112"/>
      <c r="G352" s="112"/>
      <c r="H352" s="31"/>
      <c r="I352" s="112"/>
      <c r="J352" s="113"/>
      <c r="K352" s="112"/>
      <c r="L352" s="28" t="s">
        <v>10</v>
      </c>
      <c r="M352" s="36"/>
      <c r="N352" s="21">
        <f>SUM(N349:N351)</f>
        <v>361</v>
      </c>
      <c r="O352" s="22"/>
      <c r="P352" s="44"/>
    </row>
    <row r="353" spans="1:17" s="20" customFormat="1" ht="15.95" hidden="1" customHeight="1">
      <c r="A353" s="18"/>
      <c r="C353" s="58">
        <v>0</v>
      </c>
      <c r="D353" s="153" t="s">
        <v>41</v>
      </c>
      <c r="E353" s="153"/>
      <c r="F353" s="112"/>
      <c r="G353" s="24" t="s">
        <v>12</v>
      </c>
      <c r="H353" s="144">
        <v>3275.5</v>
      </c>
      <c r="I353" s="144"/>
      <c r="J353" s="144"/>
      <c r="K353" s="144"/>
      <c r="L353" s="122" t="s">
        <v>73</v>
      </c>
      <c r="M353" s="122"/>
      <c r="N353" s="94"/>
      <c r="O353" s="110" t="s">
        <v>14</v>
      </c>
      <c r="P353" s="122">
        <f>ROUND(C353*H353/100,0)</f>
        <v>0</v>
      </c>
      <c r="Q353" s="57"/>
    </row>
    <row r="354" spans="1:17" s="57" customFormat="1" ht="15.95" customHeight="1">
      <c r="A354" s="18"/>
      <c r="B354" s="125" t="s">
        <v>139</v>
      </c>
      <c r="C354" s="125"/>
      <c r="D354" s="125"/>
      <c r="E354" s="125"/>
      <c r="F354" s="125"/>
      <c r="G354" s="125"/>
      <c r="H354" s="125"/>
      <c r="I354" s="125"/>
      <c r="J354" s="125"/>
      <c r="K354" s="125"/>
      <c r="L354" s="125"/>
      <c r="M354" s="125"/>
      <c r="N354" s="125"/>
      <c r="O354" s="110"/>
      <c r="P354" s="122"/>
      <c r="Q354" s="59"/>
    </row>
    <row r="355" spans="1:17" s="20" customFormat="1" ht="15.95" hidden="1" customHeight="1">
      <c r="A355" s="18"/>
      <c r="B355" s="95" t="s">
        <v>239</v>
      </c>
      <c r="C355" s="125"/>
      <c r="D355" s="112">
        <v>1</v>
      </c>
      <c r="E355" s="53" t="s">
        <v>8</v>
      </c>
      <c r="F355" s="112">
        <v>1</v>
      </c>
      <c r="G355" s="112" t="s">
        <v>8</v>
      </c>
      <c r="H355" s="31">
        <v>56.75</v>
      </c>
      <c r="I355" s="112" t="s">
        <v>8</v>
      </c>
      <c r="J355" s="113">
        <v>28.62</v>
      </c>
      <c r="K355" s="112"/>
      <c r="L355" s="113"/>
      <c r="M355" s="20" t="s">
        <v>9</v>
      </c>
      <c r="N355" s="34">
        <f>ROUND(D355*F355*H355*J355,0)</f>
        <v>1624</v>
      </c>
      <c r="O355" s="19"/>
      <c r="P355" s="44"/>
    </row>
    <row r="356" spans="1:17" s="20" customFormat="1" ht="15.95" hidden="1" customHeight="1">
      <c r="A356" s="18"/>
      <c r="B356" s="95" t="s">
        <v>243</v>
      </c>
      <c r="C356" s="125"/>
      <c r="D356" s="112">
        <v>1</v>
      </c>
      <c r="E356" s="53" t="s">
        <v>8</v>
      </c>
      <c r="F356" s="112">
        <v>1</v>
      </c>
      <c r="G356" s="112" t="s">
        <v>8</v>
      </c>
      <c r="H356" s="31">
        <v>27</v>
      </c>
      <c r="I356" s="112" t="s">
        <v>8</v>
      </c>
      <c r="J356" s="113">
        <v>23.25</v>
      </c>
      <c r="K356" s="112"/>
      <c r="L356" s="113"/>
      <c r="M356" s="20" t="s">
        <v>9</v>
      </c>
      <c r="N356" s="34">
        <f>ROUND(D356*F356*H356*J356,0)</f>
        <v>628</v>
      </c>
      <c r="O356" s="19"/>
      <c r="P356" s="44"/>
    </row>
    <row r="357" spans="1:17" s="20" customFormat="1" ht="15.95" hidden="1" customHeight="1">
      <c r="A357" s="18"/>
      <c r="C357" s="53"/>
      <c r="D357" s="60"/>
      <c r="E357" s="53"/>
      <c r="F357" s="112"/>
      <c r="G357" s="112"/>
      <c r="H357" s="31"/>
      <c r="I357" s="112"/>
      <c r="J357" s="113"/>
      <c r="K357" s="112"/>
      <c r="L357" s="28" t="s">
        <v>10</v>
      </c>
      <c r="M357" s="36"/>
      <c r="N357" s="21">
        <f>SUM(N355:N356)</f>
        <v>2252</v>
      </c>
      <c r="O357" s="22"/>
      <c r="P357" s="44"/>
    </row>
    <row r="358" spans="1:17" s="20" customFormat="1" ht="15.95" customHeight="1">
      <c r="A358" s="18"/>
      <c r="C358" s="58">
        <v>628</v>
      </c>
      <c r="D358" s="153" t="s">
        <v>41</v>
      </c>
      <c r="E358" s="153"/>
      <c r="F358" s="112"/>
      <c r="G358" s="24" t="s">
        <v>12</v>
      </c>
      <c r="H358" s="144">
        <v>4411.82</v>
      </c>
      <c r="I358" s="144"/>
      <c r="J358" s="144"/>
      <c r="K358" s="144"/>
      <c r="L358" s="122" t="s">
        <v>73</v>
      </c>
      <c r="M358" s="122"/>
      <c r="N358" s="94"/>
      <c r="O358" s="110" t="s">
        <v>14</v>
      </c>
      <c r="P358" s="122">
        <f>ROUND(C358*H358/100,0)</f>
        <v>27706</v>
      </c>
      <c r="Q358" s="57"/>
    </row>
    <row r="359" spans="1:17" s="57" customFormat="1" ht="15.95" customHeight="1">
      <c r="A359" s="18"/>
      <c r="B359" s="125" t="s">
        <v>198</v>
      </c>
      <c r="C359" s="125"/>
      <c r="D359" s="125"/>
      <c r="E359" s="125"/>
      <c r="F359" s="125"/>
      <c r="G359" s="125"/>
      <c r="H359" s="125"/>
      <c r="I359" s="125"/>
      <c r="J359" s="125"/>
      <c r="K359" s="125"/>
      <c r="L359" s="125"/>
      <c r="M359" s="125"/>
      <c r="N359" s="125"/>
      <c r="O359" s="110"/>
      <c r="P359" s="122"/>
      <c r="Q359" s="59"/>
    </row>
    <row r="360" spans="1:17" s="20" customFormat="1" ht="15.95" hidden="1" customHeight="1">
      <c r="A360" s="18"/>
      <c r="B360" s="95" t="s">
        <v>85</v>
      </c>
      <c r="C360" s="125"/>
      <c r="D360" s="112">
        <v>1</v>
      </c>
      <c r="E360" s="53" t="s">
        <v>8</v>
      </c>
      <c r="F360" s="112">
        <v>1</v>
      </c>
      <c r="G360" s="112" t="s">
        <v>8</v>
      </c>
      <c r="H360" s="31">
        <v>25.25</v>
      </c>
      <c r="I360" s="112" t="s">
        <v>8</v>
      </c>
      <c r="J360" s="113">
        <v>26.37</v>
      </c>
      <c r="K360" s="112"/>
      <c r="L360" s="113"/>
      <c r="M360" s="20" t="s">
        <v>9</v>
      </c>
      <c r="N360" s="34">
        <f>ROUND(D360*F360*H360*J360,0)</f>
        <v>666</v>
      </c>
      <c r="O360" s="19"/>
      <c r="P360" s="44"/>
    </row>
    <row r="361" spans="1:17" s="20" customFormat="1" ht="15.95" hidden="1" customHeight="1">
      <c r="A361" s="18"/>
      <c r="B361" s="95" t="s">
        <v>199</v>
      </c>
      <c r="C361" s="125"/>
      <c r="D361" s="112">
        <v>1</v>
      </c>
      <c r="E361" s="53" t="s">
        <v>8</v>
      </c>
      <c r="F361" s="112">
        <v>1</v>
      </c>
      <c r="G361" s="112" t="s">
        <v>8</v>
      </c>
      <c r="H361" s="31">
        <v>12.25</v>
      </c>
      <c r="I361" s="112" t="s">
        <v>8</v>
      </c>
      <c r="J361" s="113">
        <v>7.5</v>
      </c>
      <c r="K361" s="112"/>
      <c r="L361" s="113"/>
      <c r="M361" s="20" t="s">
        <v>9</v>
      </c>
      <c r="N361" s="34">
        <f>ROUND(D361*F361*H361*J361,0)</f>
        <v>92</v>
      </c>
      <c r="O361" s="19"/>
      <c r="P361" s="44"/>
    </row>
    <row r="362" spans="1:17" s="20" customFormat="1" ht="15.95" hidden="1" customHeight="1">
      <c r="A362" s="18"/>
      <c r="C362" s="53"/>
      <c r="D362" s="60"/>
      <c r="E362" s="53"/>
      <c r="F362" s="112"/>
      <c r="G362" s="112"/>
      <c r="H362" s="31"/>
      <c r="I362" s="112"/>
      <c r="J362" s="113"/>
      <c r="K362" s="112"/>
      <c r="L362" s="28" t="s">
        <v>10</v>
      </c>
      <c r="M362" s="36"/>
      <c r="N362" s="21">
        <f>SUM(N360:N361)</f>
        <v>758</v>
      </c>
      <c r="O362" s="22"/>
      <c r="P362" s="44"/>
    </row>
    <row r="363" spans="1:17" s="20" customFormat="1" ht="15.95" customHeight="1">
      <c r="A363" s="18"/>
      <c r="C363" s="58">
        <f>N362</f>
        <v>758</v>
      </c>
      <c r="D363" s="153" t="s">
        <v>41</v>
      </c>
      <c r="E363" s="153"/>
      <c r="F363" s="112"/>
      <c r="G363" s="24" t="s">
        <v>12</v>
      </c>
      <c r="H363" s="144">
        <v>2548.29</v>
      </c>
      <c r="I363" s="144"/>
      <c r="J363" s="144"/>
      <c r="K363" s="144"/>
      <c r="L363" s="122" t="s">
        <v>73</v>
      </c>
      <c r="M363" s="122"/>
      <c r="N363" s="94"/>
      <c r="O363" s="110" t="s">
        <v>14</v>
      </c>
      <c r="P363" s="122">
        <f>ROUND(C363*H363/100,0)</f>
        <v>19316</v>
      </c>
      <c r="Q363" s="57"/>
    </row>
    <row r="364" spans="1:17" s="20" customFormat="1" ht="80.25" hidden="1" customHeight="1">
      <c r="A364" s="90">
        <v>44</v>
      </c>
      <c r="B364" s="150" t="s">
        <v>67</v>
      </c>
      <c r="C364" s="150"/>
      <c r="D364" s="150"/>
      <c r="E364" s="150"/>
      <c r="F364" s="150"/>
      <c r="G364" s="150"/>
      <c r="H364" s="150"/>
      <c r="I364" s="150"/>
      <c r="J364" s="150"/>
      <c r="K364" s="150"/>
      <c r="L364" s="150"/>
      <c r="M364" s="150"/>
      <c r="N364" s="150"/>
      <c r="O364" s="107"/>
      <c r="P364" s="122"/>
    </row>
    <row r="365" spans="1:17" s="20" customFormat="1" ht="15.95" hidden="1" customHeight="1">
      <c r="A365" s="18"/>
      <c r="B365" s="20" t="s">
        <v>22</v>
      </c>
      <c r="C365" s="125"/>
      <c r="D365" s="112">
        <v>1</v>
      </c>
      <c r="E365" s="53" t="s">
        <v>8</v>
      </c>
      <c r="F365" s="112">
        <v>1</v>
      </c>
      <c r="G365" s="112" t="s">
        <v>8</v>
      </c>
      <c r="H365" s="31">
        <v>19.5</v>
      </c>
      <c r="I365" s="112" t="s">
        <v>8</v>
      </c>
      <c r="J365" s="113">
        <v>6</v>
      </c>
      <c r="K365" s="112"/>
      <c r="L365" s="113"/>
      <c r="M365" s="20" t="s">
        <v>9</v>
      </c>
      <c r="N365" s="34">
        <f>ROUND(D365*F365*H365*J365,0)</f>
        <v>117</v>
      </c>
      <c r="O365" s="19"/>
      <c r="P365" s="122"/>
    </row>
    <row r="366" spans="1:17" s="20" customFormat="1" ht="15.95" hidden="1" customHeight="1">
      <c r="A366" s="18"/>
      <c r="B366" s="20" t="s">
        <v>87</v>
      </c>
      <c r="C366" s="125"/>
      <c r="D366" s="112">
        <v>1</v>
      </c>
      <c r="E366" s="53" t="s">
        <v>8</v>
      </c>
      <c r="F366" s="112">
        <v>1</v>
      </c>
      <c r="G366" s="112" t="s">
        <v>8</v>
      </c>
      <c r="H366" s="31">
        <v>8.5</v>
      </c>
      <c r="I366" s="112" t="s">
        <v>8</v>
      </c>
      <c r="J366" s="113">
        <v>6</v>
      </c>
      <c r="K366" s="112"/>
      <c r="L366" s="113"/>
      <c r="M366" s="20" t="s">
        <v>9</v>
      </c>
      <c r="N366" s="34">
        <f>ROUND(D366*F366*H366*J366,0)</f>
        <v>51</v>
      </c>
      <c r="O366" s="19"/>
      <c r="P366" s="122"/>
    </row>
    <row r="367" spans="1:17" s="20" customFormat="1" ht="15.95" hidden="1" customHeight="1">
      <c r="A367" s="18"/>
      <c r="B367" s="20" t="s">
        <v>22</v>
      </c>
      <c r="C367" s="125"/>
      <c r="D367" s="112">
        <v>1</v>
      </c>
      <c r="E367" s="53" t="s">
        <v>8</v>
      </c>
      <c r="F367" s="112">
        <v>1</v>
      </c>
      <c r="G367" s="112" t="s">
        <v>8</v>
      </c>
      <c r="H367" s="31">
        <v>20</v>
      </c>
      <c r="I367" s="112" t="s">
        <v>8</v>
      </c>
      <c r="J367" s="113">
        <v>6</v>
      </c>
      <c r="K367" s="112"/>
      <c r="L367" s="113"/>
      <c r="M367" s="20" t="s">
        <v>9</v>
      </c>
      <c r="N367" s="34">
        <f>ROUND(D367*F367*H367*J367,0)</f>
        <v>120</v>
      </c>
      <c r="O367" s="19"/>
      <c r="P367" s="122"/>
    </row>
    <row r="368" spans="1:17" s="20" customFormat="1" ht="15.95" hidden="1" customHeight="1" thickBot="1">
      <c r="A368" s="18"/>
      <c r="B368" s="20" t="s">
        <v>201</v>
      </c>
      <c r="C368" s="125"/>
      <c r="D368" s="112">
        <v>1</v>
      </c>
      <c r="E368" s="53" t="s">
        <v>8</v>
      </c>
      <c r="F368" s="112">
        <v>3</v>
      </c>
      <c r="G368" s="112" t="s">
        <v>8</v>
      </c>
      <c r="H368" s="31">
        <v>6</v>
      </c>
      <c r="I368" s="112" t="s">
        <v>8</v>
      </c>
      <c r="J368" s="113">
        <v>1</v>
      </c>
      <c r="K368" s="112"/>
      <c r="L368" s="113"/>
      <c r="M368" s="20" t="s">
        <v>9</v>
      </c>
      <c r="N368" s="34">
        <f>ROUND(D368*F368*H368*J368,0)</f>
        <v>18</v>
      </c>
      <c r="O368" s="19"/>
      <c r="P368" s="122"/>
    </row>
    <row r="369" spans="1:17" s="20" customFormat="1" ht="15.95" hidden="1" customHeight="1" thickBot="1">
      <c r="A369" s="122"/>
      <c r="C369" s="94"/>
      <c r="D369" s="112"/>
      <c r="E369" s="54"/>
      <c r="F369" s="112"/>
      <c r="G369" s="122"/>
      <c r="H369" s="31"/>
      <c r="I369" s="111"/>
      <c r="J369" s="28"/>
      <c r="K369" s="111"/>
      <c r="L369" s="28" t="s">
        <v>10</v>
      </c>
      <c r="M369" s="122"/>
      <c r="N369" s="30">
        <f>SUM(N365:N368)</f>
        <v>306</v>
      </c>
      <c r="O369" s="22"/>
      <c r="P369" s="122"/>
    </row>
    <row r="370" spans="1:17" s="20" customFormat="1" ht="15.95" hidden="1" customHeight="1">
      <c r="A370" s="18"/>
      <c r="B370" s="57"/>
      <c r="C370" s="124"/>
      <c r="D370" s="112" t="s">
        <v>41</v>
      </c>
      <c r="E370" s="124"/>
      <c r="F370" s="112"/>
      <c r="G370" s="57" t="s">
        <v>12</v>
      </c>
      <c r="H370" s="111">
        <v>310.43</v>
      </c>
      <c r="I370" s="111"/>
      <c r="J370" s="113"/>
      <c r="K370" s="111"/>
      <c r="L370" s="122" t="s">
        <v>62</v>
      </c>
      <c r="M370" s="122"/>
      <c r="N370" s="57"/>
      <c r="O370" s="110" t="s">
        <v>14</v>
      </c>
      <c r="P370" s="122">
        <f>(C370*H370)</f>
        <v>0</v>
      </c>
    </row>
    <row r="371" spans="1:17" s="20" customFormat="1" ht="15.95" customHeight="1">
      <c r="A371" s="18">
        <v>43</v>
      </c>
      <c r="B371" s="151" t="s">
        <v>132</v>
      </c>
      <c r="C371" s="151"/>
      <c r="D371" s="151"/>
      <c r="E371" s="151"/>
      <c r="F371" s="151"/>
      <c r="G371" s="151"/>
      <c r="H371" s="151"/>
      <c r="I371" s="151"/>
      <c r="J371" s="151"/>
      <c r="K371" s="151"/>
      <c r="L371" s="151"/>
      <c r="M371" s="151"/>
      <c r="N371" s="151"/>
      <c r="O371" s="151"/>
      <c r="P371" s="122"/>
    </row>
    <row r="372" spans="1:17" s="20" customFormat="1" ht="15.95" hidden="1" customHeight="1">
      <c r="A372" s="18"/>
      <c r="B372" s="20" t="s">
        <v>70</v>
      </c>
      <c r="C372" s="125"/>
      <c r="D372" s="112">
        <v>1</v>
      </c>
      <c r="E372" s="53" t="s">
        <v>8</v>
      </c>
      <c r="F372" s="112">
        <v>1</v>
      </c>
      <c r="G372" s="112" t="s">
        <v>8</v>
      </c>
      <c r="H372" s="31">
        <v>248</v>
      </c>
      <c r="I372" s="112" t="s">
        <v>8</v>
      </c>
      <c r="J372" s="113">
        <v>4</v>
      </c>
      <c r="K372" s="112"/>
      <c r="L372" s="113"/>
      <c r="M372" s="20" t="s">
        <v>9</v>
      </c>
      <c r="N372" s="34">
        <f>ROUND(D372*F372*H372*J372,0)</f>
        <v>992</v>
      </c>
      <c r="O372" s="19"/>
      <c r="P372" s="66"/>
    </row>
    <row r="373" spans="1:17" s="20" customFormat="1" ht="15.95" hidden="1" customHeight="1">
      <c r="A373" s="18"/>
      <c r="B373" s="20" t="s">
        <v>177</v>
      </c>
      <c r="C373" s="125"/>
      <c r="D373" s="112">
        <v>44</v>
      </c>
      <c r="E373" s="53" t="s">
        <v>8</v>
      </c>
      <c r="F373" s="112">
        <v>2</v>
      </c>
      <c r="G373" s="112" t="s">
        <v>8</v>
      </c>
      <c r="H373" s="31">
        <v>0.37</v>
      </c>
      <c r="I373" s="112" t="s">
        <v>8</v>
      </c>
      <c r="J373" s="113">
        <v>4</v>
      </c>
      <c r="K373" s="112"/>
      <c r="L373" s="113"/>
      <c r="M373" s="20" t="s">
        <v>9</v>
      </c>
      <c r="N373" s="34">
        <f>ROUND(D373*F373*H373*J373,0)</f>
        <v>130</v>
      </c>
      <c r="O373" s="19"/>
      <c r="P373" s="66"/>
    </row>
    <row r="374" spans="1:17" s="20" customFormat="1" ht="15.95" hidden="1" customHeight="1">
      <c r="A374" s="18"/>
      <c r="B374" s="20" t="s">
        <v>292</v>
      </c>
      <c r="C374" s="125"/>
      <c r="D374" s="112">
        <v>1</v>
      </c>
      <c r="E374" s="53" t="s">
        <v>8</v>
      </c>
      <c r="F374" s="112">
        <v>2</v>
      </c>
      <c r="G374" s="112" t="s">
        <v>8</v>
      </c>
      <c r="H374" s="31">
        <v>248</v>
      </c>
      <c r="I374" s="112" t="s">
        <v>8</v>
      </c>
      <c r="J374" s="113">
        <v>2</v>
      </c>
      <c r="K374" s="112"/>
      <c r="L374" s="113"/>
      <c r="M374" s="20" t="s">
        <v>9</v>
      </c>
      <c r="N374" s="34">
        <f>ROUND(D374*F374*H374*J374,0)</f>
        <v>992</v>
      </c>
      <c r="O374" s="19"/>
      <c r="P374" s="66"/>
    </row>
    <row r="375" spans="1:17" s="20" customFormat="1" ht="15.95" hidden="1" customHeight="1">
      <c r="A375" s="18"/>
      <c r="C375" s="53"/>
      <c r="D375" s="60"/>
      <c r="E375" s="53"/>
      <c r="F375" s="112"/>
      <c r="G375" s="112"/>
      <c r="H375" s="31"/>
      <c r="I375" s="112"/>
      <c r="J375" s="113"/>
      <c r="K375" s="112"/>
      <c r="L375" s="28" t="s">
        <v>10</v>
      </c>
      <c r="M375" s="36"/>
      <c r="N375" s="21">
        <f>SUM(N372:N374)</f>
        <v>2114</v>
      </c>
      <c r="O375" s="22"/>
      <c r="P375" s="44"/>
    </row>
    <row r="376" spans="1:17" s="20" customFormat="1" ht="15.95" customHeight="1">
      <c r="A376" s="18"/>
      <c r="C376" s="152">
        <f>N375</f>
        <v>2114</v>
      </c>
      <c r="D376" s="153"/>
      <c r="E376" s="152"/>
      <c r="F376" s="23" t="s">
        <v>41</v>
      </c>
      <c r="G376" s="24" t="s">
        <v>12</v>
      </c>
      <c r="H376" s="144">
        <v>416.63</v>
      </c>
      <c r="I376" s="144"/>
      <c r="J376" s="144"/>
      <c r="K376" s="111"/>
      <c r="L376" s="154" t="s">
        <v>42</v>
      </c>
      <c r="M376" s="154"/>
      <c r="N376" s="94"/>
      <c r="O376" s="25" t="s">
        <v>14</v>
      </c>
      <c r="P376" s="122">
        <f>ROUND(C376*H376/100,0)</f>
        <v>8808</v>
      </c>
    </row>
    <row r="377" spans="1:17" ht="15.95" customHeight="1">
      <c r="A377" s="1">
        <v>44</v>
      </c>
      <c r="B377" s="175" t="s">
        <v>78</v>
      </c>
      <c r="C377" s="175"/>
      <c r="D377" s="176"/>
      <c r="E377" s="175"/>
      <c r="F377" s="176"/>
      <c r="G377" s="175"/>
      <c r="H377" s="176"/>
      <c r="I377" s="175"/>
      <c r="J377" s="176"/>
      <c r="K377" s="175"/>
      <c r="L377" s="175"/>
      <c r="M377" s="175"/>
      <c r="N377" s="175"/>
      <c r="O377" s="175"/>
      <c r="Q377" s="50"/>
    </row>
    <row r="378" spans="1:17" ht="14.25" hidden="1" customHeight="1">
      <c r="A378" s="48"/>
      <c r="B378" s="3" t="s">
        <v>294</v>
      </c>
      <c r="C378" s="121"/>
      <c r="E378" s="114"/>
      <c r="H378" s="72"/>
      <c r="I378" s="114"/>
      <c r="J378" s="115"/>
      <c r="K378" s="114"/>
      <c r="L378" s="115"/>
      <c r="M378" s="3" t="s">
        <v>9</v>
      </c>
      <c r="N378" s="80">
        <f>N284</f>
        <v>1520</v>
      </c>
      <c r="O378" s="121"/>
      <c r="Q378" s="50"/>
    </row>
    <row r="379" spans="1:17" ht="14.25" hidden="1" customHeight="1">
      <c r="A379" s="48"/>
      <c r="B379" s="3" t="s">
        <v>293</v>
      </c>
      <c r="C379" s="121"/>
      <c r="E379" s="114"/>
      <c r="H379" s="72"/>
      <c r="I379" s="114"/>
      <c r="J379" s="115"/>
      <c r="K379" s="114"/>
      <c r="L379" s="115"/>
      <c r="M379" s="3" t="s">
        <v>9</v>
      </c>
      <c r="N379" s="80">
        <f>N375</f>
        <v>2114</v>
      </c>
      <c r="O379" s="121"/>
      <c r="Q379" s="50"/>
    </row>
    <row r="380" spans="1:17" ht="15.95" hidden="1" customHeight="1">
      <c r="A380" s="48"/>
      <c r="B380" s="47"/>
      <c r="C380" s="128"/>
      <c r="H380" s="72"/>
      <c r="I380" s="114"/>
      <c r="J380" s="115"/>
      <c r="K380" s="114"/>
      <c r="L380" s="15" t="s">
        <v>10</v>
      </c>
      <c r="N380" s="83">
        <f>SUM(N378:N379)</f>
        <v>3634</v>
      </c>
      <c r="O380" s="119" t="s">
        <v>41</v>
      </c>
    </row>
    <row r="381" spans="1:17" ht="15.95" customHeight="1">
      <c r="A381" s="1"/>
      <c r="C381" s="51">
        <f>N380</f>
        <v>3634</v>
      </c>
      <c r="D381" s="142" t="s">
        <v>41</v>
      </c>
      <c r="E381" s="142"/>
      <c r="G381" s="118" t="s">
        <v>12</v>
      </c>
      <c r="H381" s="120">
        <v>859.9</v>
      </c>
      <c r="I381" s="120"/>
      <c r="J381" s="120"/>
      <c r="K381" s="120"/>
      <c r="L381" s="118" t="s">
        <v>73</v>
      </c>
      <c r="M381" s="118"/>
      <c r="O381" s="119" t="s">
        <v>14</v>
      </c>
      <c r="P381" s="118">
        <f>ROUND(C381*H381/100,0)</f>
        <v>31249</v>
      </c>
      <c r="Q381" s="50"/>
    </row>
    <row r="382" spans="1:17" ht="15.95" customHeight="1">
      <c r="A382" s="1">
        <v>45</v>
      </c>
      <c r="B382" s="175" t="s">
        <v>74</v>
      </c>
      <c r="C382" s="175"/>
      <c r="D382" s="176"/>
      <c r="E382" s="175"/>
      <c r="F382" s="176"/>
      <c r="G382" s="175"/>
      <c r="H382" s="176"/>
      <c r="I382" s="175"/>
      <c r="J382" s="176"/>
      <c r="K382" s="175"/>
      <c r="L382" s="175"/>
      <c r="M382" s="175"/>
      <c r="N382" s="175"/>
      <c r="O382" s="175"/>
      <c r="Q382" s="50"/>
    </row>
    <row r="383" spans="1:17" ht="15.95" hidden="1" customHeight="1">
      <c r="A383" s="48"/>
      <c r="B383" s="3" t="s">
        <v>119</v>
      </c>
      <c r="C383" s="126"/>
      <c r="D383" s="112">
        <v>1</v>
      </c>
      <c r="E383" s="53" t="s">
        <v>8</v>
      </c>
      <c r="F383" s="112">
        <v>2</v>
      </c>
      <c r="G383" s="112" t="s">
        <v>8</v>
      </c>
      <c r="H383" s="31">
        <v>20</v>
      </c>
      <c r="I383" s="112" t="s">
        <v>8</v>
      </c>
      <c r="J383" s="113">
        <v>16</v>
      </c>
      <c r="K383" s="112"/>
      <c r="L383" s="113"/>
      <c r="M383" s="20" t="s">
        <v>9</v>
      </c>
      <c r="N383" s="34">
        <f>ROUND(D383*F383*H383*J383,0)</f>
        <v>640</v>
      </c>
      <c r="O383" s="2"/>
    </row>
    <row r="384" spans="1:17" ht="15.95" hidden="1" customHeight="1">
      <c r="A384" s="48"/>
      <c r="B384" s="3" t="s">
        <v>22</v>
      </c>
      <c r="C384" s="126"/>
      <c r="D384" s="112">
        <v>1</v>
      </c>
      <c r="E384" s="53" t="s">
        <v>8</v>
      </c>
      <c r="F384" s="112">
        <v>1</v>
      </c>
      <c r="G384" s="112" t="s">
        <v>8</v>
      </c>
      <c r="H384" s="31">
        <v>40.75</v>
      </c>
      <c r="I384" s="112" t="s">
        <v>8</v>
      </c>
      <c r="J384" s="113">
        <v>7</v>
      </c>
      <c r="K384" s="112"/>
      <c r="L384" s="113"/>
      <c r="M384" s="20" t="s">
        <v>9</v>
      </c>
      <c r="N384" s="34">
        <f>ROUND(D384*F384*H384*J384,0)</f>
        <v>285</v>
      </c>
      <c r="O384" s="2"/>
    </row>
    <row r="385" spans="1:17" ht="15.95" hidden="1" customHeight="1">
      <c r="A385" s="1"/>
      <c r="C385" s="128"/>
      <c r="D385" s="73"/>
      <c r="H385" s="72"/>
      <c r="I385" s="114"/>
      <c r="J385" s="115"/>
      <c r="K385" s="114"/>
      <c r="L385" s="15" t="s">
        <v>10</v>
      </c>
      <c r="M385" s="43"/>
      <c r="N385" s="83">
        <f>SUM(N383:N384)</f>
        <v>925</v>
      </c>
      <c r="O385" s="5"/>
      <c r="P385" s="44"/>
    </row>
    <row r="386" spans="1:17" ht="15.95" customHeight="1">
      <c r="A386" s="1"/>
      <c r="C386" s="51">
        <f>N385</f>
        <v>925</v>
      </c>
      <c r="D386" s="142" t="s">
        <v>41</v>
      </c>
      <c r="E386" s="142"/>
      <c r="G386" s="7" t="s">
        <v>12</v>
      </c>
      <c r="H386" s="174">
        <v>425.84</v>
      </c>
      <c r="I386" s="174"/>
      <c r="J386" s="174"/>
      <c r="K386" s="174"/>
      <c r="L386" s="118" t="s">
        <v>73</v>
      </c>
      <c r="M386" s="118"/>
      <c r="O386" s="119" t="s">
        <v>14</v>
      </c>
      <c r="P386" s="118">
        <f>ROUND(C386*H386/100,0)</f>
        <v>3939</v>
      </c>
      <c r="Q386" s="50"/>
    </row>
    <row r="387" spans="1:17" s="20" customFormat="1" ht="15.95" customHeight="1">
      <c r="A387" s="18">
        <v>46</v>
      </c>
      <c r="B387" s="151" t="s">
        <v>160</v>
      </c>
      <c r="C387" s="151"/>
      <c r="D387" s="151"/>
      <c r="E387" s="151"/>
      <c r="F387" s="151"/>
      <c r="G387" s="151"/>
      <c r="H387" s="151"/>
      <c r="I387" s="151"/>
      <c r="J387" s="151"/>
      <c r="K387" s="151"/>
      <c r="L387" s="151"/>
      <c r="M387" s="151"/>
      <c r="N387" s="151"/>
      <c r="O387" s="151"/>
      <c r="P387" s="122"/>
    </row>
    <row r="388" spans="1:17" s="20" customFormat="1" ht="15.95" hidden="1" customHeight="1">
      <c r="A388" s="18"/>
      <c r="B388" s="20" t="s">
        <v>119</v>
      </c>
      <c r="C388" s="125"/>
      <c r="D388" s="112">
        <v>1</v>
      </c>
      <c r="E388" s="53" t="s">
        <v>8</v>
      </c>
      <c r="F388" s="112">
        <v>1</v>
      </c>
      <c r="G388" s="112" t="s">
        <v>8</v>
      </c>
      <c r="H388" s="31">
        <v>20</v>
      </c>
      <c r="I388" s="112" t="s">
        <v>8</v>
      </c>
      <c r="J388" s="113">
        <v>14</v>
      </c>
      <c r="K388" s="112"/>
      <c r="L388" s="113"/>
      <c r="M388" s="20" t="s">
        <v>9</v>
      </c>
      <c r="N388" s="34">
        <f t="shared" ref="N388:N393" si="40">ROUND(D388*F388*H388*J388,0)</f>
        <v>280</v>
      </c>
      <c r="O388" s="19"/>
      <c r="P388" s="66"/>
    </row>
    <row r="389" spans="1:17" s="20" customFormat="1" ht="15.95" hidden="1" customHeight="1">
      <c r="A389" s="18"/>
      <c r="B389" s="20" t="s">
        <v>89</v>
      </c>
      <c r="C389" s="125"/>
      <c r="D389" s="112">
        <v>1</v>
      </c>
      <c r="E389" s="53" t="s">
        <v>8</v>
      </c>
      <c r="F389" s="112">
        <v>1</v>
      </c>
      <c r="G389" s="112" t="s">
        <v>8</v>
      </c>
      <c r="H389" s="31">
        <v>20</v>
      </c>
      <c r="I389" s="112" t="s">
        <v>8</v>
      </c>
      <c r="J389" s="113">
        <v>6</v>
      </c>
      <c r="K389" s="112"/>
      <c r="L389" s="113"/>
      <c r="M389" s="20" t="s">
        <v>9</v>
      </c>
      <c r="N389" s="34">
        <f t="shared" si="40"/>
        <v>120</v>
      </c>
      <c r="O389" s="19"/>
      <c r="P389" s="66"/>
    </row>
    <row r="390" spans="1:17" s="20" customFormat="1" ht="15.95" hidden="1" customHeight="1">
      <c r="A390" s="18"/>
      <c r="B390" s="20" t="s">
        <v>119</v>
      </c>
      <c r="C390" s="125"/>
      <c r="D390" s="112">
        <v>1</v>
      </c>
      <c r="E390" s="53" t="s">
        <v>8</v>
      </c>
      <c r="F390" s="112">
        <v>2</v>
      </c>
      <c r="G390" s="112" t="s">
        <v>8</v>
      </c>
      <c r="H390" s="31">
        <v>14</v>
      </c>
      <c r="I390" s="112" t="s">
        <v>8</v>
      </c>
      <c r="J390" s="113">
        <v>18</v>
      </c>
      <c r="K390" s="112"/>
      <c r="L390" s="113"/>
      <c r="M390" s="20" t="s">
        <v>9</v>
      </c>
      <c r="N390" s="34">
        <f t="shared" si="40"/>
        <v>504</v>
      </c>
      <c r="O390" s="19"/>
      <c r="P390" s="66"/>
    </row>
    <row r="391" spans="1:17" s="20" customFormat="1" ht="15.95" hidden="1" customHeight="1">
      <c r="A391" s="18"/>
      <c r="B391" s="20" t="s">
        <v>89</v>
      </c>
      <c r="C391" s="125"/>
      <c r="D391" s="112">
        <v>1</v>
      </c>
      <c r="E391" s="53" t="s">
        <v>8</v>
      </c>
      <c r="F391" s="112">
        <v>1</v>
      </c>
      <c r="G391" s="112" t="s">
        <v>8</v>
      </c>
      <c r="H391" s="31">
        <v>19.5</v>
      </c>
      <c r="I391" s="112" t="s">
        <v>8</v>
      </c>
      <c r="J391" s="113">
        <v>6</v>
      </c>
      <c r="K391" s="112"/>
      <c r="L391" s="113"/>
      <c r="M391" s="20" t="s">
        <v>9</v>
      </c>
      <c r="N391" s="34">
        <f t="shared" si="40"/>
        <v>117</v>
      </c>
      <c r="O391" s="19"/>
      <c r="P391" s="66"/>
    </row>
    <row r="392" spans="1:17" s="20" customFormat="1" ht="15.95" hidden="1" customHeight="1">
      <c r="A392" s="18"/>
      <c r="B392" s="20" t="s">
        <v>87</v>
      </c>
      <c r="C392" s="125"/>
      <c r="D392" s="112">
        <v>1</v>
      </c>
      <c r="E392" s="53" t="s">
        <v>8</v>
      </c>
      <c r="F392" s="112">
        <v>1</v>
      </c>
      <c r="G392" s="112" t="s">
        <v>8</v>
      </c>
      <c r="H392" s="31">
        <v>8.5</v>
      </c>
      <c r="I392" s="112" t="s">
        <v>8</v>
      </c>
      <c r="J392" s="113">
        <v>6</v>
      </c>
      <c r="K392" s="112"/>
      <c r="L392" s="113"/>
      <c r="M392" s="20" t="s">
        <v>9</v>
      </c>
      <c r="N392" s="34">
        <f t="shared" si="40"/>
        <v>51</v>
      </c>
      <c r="O392" s="19"/>
      <c r="P392" s="66"/>
    </row>
    <row r="393" spans="1:17" s="20" customFormat="1" ht="15.95" hidden="1" customHeight="1">
      <c r="A393" s="18"/>
      <c r="B393" s="20" t="s">
        <v>88</v>
      </c>
      <c r="C393" s="125"/>
      <c r="D393" s="112">
        <v>1</v>
      </c>
      <c r="E393" s="53" t="s">
        <v>8</v>
      </c>
      <c r="F393" s="112">
        <v>2</v>
      </c>
      <c r="G393" s="112" t="s">
        <v>8</v>
      </c>
      <c r="H393" s="31">
        <v>4</v>
      </c>
      <c r="I393" s="112" t="s">
        <v>8</v>
      </c>
      <c r="J393" s="113">
        <v>4</v>
      </c>
      <c r="K393" s="112"/>
      <c r="L393" s="113"/>
      <c r="M393" s="20" t="s">
        <v>9</v>
      </c>
      <c r="N393" s="34">
        <f t="shared" si="40"/>
        <v>32</v>
      </c>
      <c r="O393" s="19"/>
      <c r="P393" s="66"/>
    </row>
    <row r="394" spans="1:17" s="20" customFormat="1" ht="15.95" hidden="1" customHeight="1">
      <c r="A394" s="18"/>
      <c r="C394" s="53"/>
      <c r="D394" s="60"/>
      <c r="E394" s="53"/>
      <c r="F394" s="112"/>
      <c r="G394" s="112"/>
      <c r="H394" s="31"/>
      <c r="I394" s="112"/>
      <c r="J394" s="113"/>
      <c r="K394" s="112"/>
      <c r="L394" s="28" t="s">
        <v>10</v>
      </c>
      <c r="M394" s="36"/>
      <c r="N394" s="21">
        <f>SUM(N388:N393)</f>
        <v>1104</v>
      </c>
      <c r="O394" s="22"/>
      <c r="P394" s="44"/>
    </row>
    <row r="395" spans="1:17" s="20" customFormat="1" ht="15.95" customHeight="1">
      <c r="A395" s="18"/>
      <c r="C395" s="152">
        <f>N394</f>
        <v>1104</v>
      </c>
      <c r="D395" s="153"/>
      <c r="E395" s="152"/>
      <c r="F395" s="23" t="s">
        <v>41</v>
      </c>
      <c r="G395" s="24" t="s">
        <v>12</v>
      </c>
      <c r="H395" s="144">
        <v>829.95</v>
      </c>
      <c r="I395" s="144"/>
      <c r="J395" s="144"/>
      <c r="K395" s="111"/>
      <c r="L395" s="154" t="s">
        <v>42</v>
      </c>
      <c r="M395" s="154"/>
      <c r="N395" s="94"/>
      <c r="O395" s="25" t="s">
        <v>14</v>
      </c>
      <c r="P395" s="122">
        <f>ROUND(C395*H395/100,0)</f>
        <v>9163</v>
      </c>
    </row>
    <row r="396" spans="1:17" ht="15.95" customHeight="1">
      <c r="A396" s="1">
        <v>47</v>
      </c>
      <c r="B396" s="175" t="s">
        <v>76</v>
      </c>
      <c r="C396" s="175"/>
      <c r="D396" s="176"/>
      <c r="E396" s="175"/>
      <c r="F396" s="176"/>
      <c r="G396" s="175"/>
      <c r="H396" s="176"/>
      <c r="I396" s="175"/>
      <c r="J396" s="176"/>
      <c r="K396" s="175"/>
      <c r="L396" s="175"/>
      <c r="M396" s="175"/>
      <c r="N396" s="175"/>
      <c r="O396" s="175"/>
      <c r="Q396" s="50"/>
    </row>
    <row r="397" spans="1:17" ht="15.95" hidden="1" customHeight="1">
      <c r="A397" s="48"/>
      <c r="B397" s="3" t="s">
        <v>85</v>
      </c>
      <c r="C397" s="126"/>
      <c r="D397" s="114">
        <v>2</v>
      </c>
      <c r="E397" s="128" t="s">
        <v>8</v>
      </c>
      <c r="F397" s="114">
        <v>2</v>
      </c>
      <c r="G397" s="114" t="s">
        <v>17</v>
      </c>
      <c r="H397" s="72">
        <v>14</v>
      </c>
      <c r="I397" s="114" t="s">
        <v>18</v>
      </c>
      <c r="J397" s="115">
        <v>18</v>
      </c>
      <c r="K397" s="114" t="s">
        <v>19</v>
      </c>
      <c r="L397" s="115">
        <v>11</v>
      </c>
      <c r="M397" s="3" t="s">
        <v>9</v>
      </c>
      <c r="N397" s="80">
        <f>ROUND(D397*F397*(H397+J397)*L397,0)</f>
        <v>1408</v>
      </c>
      <c r="O397" s="2"/>
    </row>
    <row r="398" spans="1:17" ht="15.95" hidden="1" customHeight="1">
      <c r="A398" s="1"/>
      <c r="B398" s="3" t="s">
        <v>89</v>
      </c>
      <c r="C398" s="126"/>
      <c r="D398" s="114">
        <v>1</v>
      </c>
      <c r="E398" s="128" t="s">
        <v>8</v>
      </c>
      <c r="F398" s="114">
        <v>2</v>
      </c>
      <c r="G398" s="114" t="s">
        <v>17</v>
      </c>
      <c r="H398" s="72">
        <v>19.5</v>
      </c>
      <c r="I398" s="114" t="s">
        <v>18</v>
      </c>
      <c r="J398" s="115">
        <v>6</v>
      </c>
      <c r="K398" s="114" t="s">
        <v>19</v>
      </c>
      <c r="L398" s="115">
        <v>11</v>
      </c>
      <c r="M398" s="3" t="s">
        <v>9</v>
      </c>
      <c r="N398" s="80">
        <f>ROUND(D398*F398*(H398+J398)*L398,0)</f>
        <v>561</v>
      </c>
      <c r="O398" s="2"/>
    </row>
    <row r="399" spans="1:17" ht="15.95" hidden="1" customHeight="1">
      <c r="A399" s="1"/>
      <c r="B399" s="3" t="s">
        <v>87</v>
      </c>
      <c r="C399" s="126"/>
      <c r="D399" s="114">
        <v>1</v>
      </c>
      <c r="E399" s="128" t="s">
        <v>8</v>
      </c>
      <c r="F399" s="114">
        <v>2</v>
      </c>
      <c r="G399" s="114" t="s">
        <v>17</v>
      </c>
      <c r="H399" s="72">
        <v>8.5</v>
      </c>
      <c r="I399" s="114" t="s">
        <v>18</v>
      </c>
      <c r="J399" s="115">
        <v>6</v>
      </c>
      <c r="K399" s="114" t="s">
        <v>19</v>
      </c>
      <c r="L399" s="115">
        <v>11</v>
      </c>
      <c r="M399" s="3" t="s">
        <v>9</v>
      </c>
      <c r="N399" s="80">
        <f>ROUND(D399*F399*(H399+J399)*L399,0)</f>
        <v>319</v>
      </c>
      <c r="O399" s="2"/>
    </row>
    <row r="400" spans="1:17" ht="15.95" hidden="1" customHeight="1">
      <c r="A400" s="1"/>
      <c r="B400" s="3" t="s">
        <v>88</v>
      </c>
      <c r="C400" s="126"/>
      <c r="D400" s="114">
        <v>2</v>
      </c>
      <c r="E400" s="128" t="s">
        <v>8</v>
      </c>
      <c r="F400" s="114">
        <v>2</v>
      </c>
      <c r="G400" s="114" t="s">
        <v>17</v>
      </c>
      <c r="H400" s="72">
        <v>4</v>
      </c>
      <c r="I400" s="114" t="s">
        <v>18</v>
      </c>
      <c r="J400" s="115">
        <v>4</v>
      </c>
      <c r="K400" s="114" t="s">
        <v>19</v>
      </c>
      <c r="L400" s="115">
        <v>4.5</v>
      </c>
      <c r="M400" s="3" t="s">
        <v>9</v>
      </c>
      <c r="N400" s="80">
        <f>ROUND(D400*F400*(H400+J400)*L400,0)</f>
        <v>144</v>
      </c>
      <c r="O400" s="2"/>
    </row>
    <row r="401" spans="1:17" ht="15.95" hidden="1" customHeight="1">
      <c r="A401" s="1"/>
      <c r="C401" s="128"/>
      <c r="D401" s="73"/>
      <c r="H401" s="72"/>
      <c r="I401" s="114"/>
      <c r="J401" s="115"/>
      <c r="K401" s="114"/>
      <c r="L401" s="15" t="s">
        <v>10</v>
      </c>
      <c r="M401" s="43"/>
      <c r="N401" s="83">
        <f>SUM(N397:N400)</f>
        <v>2432</v>
      </c>
      <c r="O401" s="5"/>
      <c r="P401" s="44"/>
    </row>
    <row r="402" spans="1:17" s="20" customFormat="1" ht="15.95" hidden="1" customHeight="1">
      <c r="A402" s="18"/>
      <c r="B402" s="33" t="s">
        <v>29</v>
      </c>
      <c r="C402" s="53"/>
      <c r="D402" s="112"/>
      <c r="E402" s="110"/>
      <c r="F402" s="112"/>
      <c r="G402" s="122"/>
      <c r="H402" s="31"/>
      <c r="I402" s="111"/>
      <c r="J402" s="113"/>
      <c r="K402" s="122"/>
      <c r="L402" s="113"/>
      <c r="M402" s="57"/>
      <c r="N402" s="57"/>
      <c r="O402" s="110"/>
      <c r="P402" s="122"/>
      <c r="Q402" s="57"/>
    </row>
    <row r="403" spans="1:17" s="20" customFormat="1" ht="15.95" hidden="1" customHeight="1">
      <c r="A403" s="18"/>
      <c r="B403" s="20" t="s">
        <v>126</v>
      </c>
      <c r="C403" s="53"/>
      <c r="D403" s="112">
        <v>1</v>
      </c>
      <c r="E403" s="53" t="s">
        <v>8</v>
      </c>
      <c r="F403" s="112">
        <v>2</v>
      </c>
      <c r="G403" s="112" t="s">
        <v>8</v>
      </c>
      <c r="H403" s="31">
        <v>3.5</v>
      </c>
      <c r="I403" s="112" t="s">
        <v>8</v>
      </c>
      <c r="J403" s="113">
        <v>7</v>
      </c>
      <c r="K403" s="112" t="s">
        <v>8</v>
      </c>
      <c r="L403" s="113"/>
      <c r="M403" s="20" t="s">
        <v>9</v>
      </c>
      <c r="N403" s="34">
        <f>ROUND(D403*F403*H403*J403,0)</f>
        <v>49</v>
      </c>
      <c r="O403" s="22"/>
      <c r="P403" s="44"/>
    </row>
    <row r="404" spans="1:17" s="20" customFormat="1" ht="15.95" hidden="1" customHeight="1">
      <c r="A404" s="18"/>
      <c r="B404" s="20" t="s">
        <v>31</v>
      </c>
      <c r="C404" s="53"/>
      <c r="D404" s="112">
        <v>1</v>
      </c>
      <c r="E404" s="53" t="s">
        <v>8</v>
      </c>
      <c r="F404" s="112">
        <v>2</v>
      </c>
      <c r="G404" s="112" t="s">
        <v>8</v>
      </c>
      <c r="H404" s="31">
        <v>3</v>
      </c>
      <c r="I404" s="112" t="s">
        <v>8</v>
      </c>
      <c r="J404" s="113">
        <v>4</v>
      </c>
      <c r="K404" s="112" t="s">
        <v>8</v>
      </c>
      <c r="L404" s="113"/>
      <c r="M404" s="20" t="s">
        <v>9</v>
      </c>
      <c r="N404" s="34">
        <f>ROUND(D404*F404*H404*J404,0)</f>
        <v>24</v>
      </c>
      <c r="O404" s="22"/>
      <c r="P404" s="44"/>
    </row>
    <row r="405" spans="1:17" s="20" customFormat="1" ht="15.95" hidden="1" customHeight="1" thickBot="1">
      <c r="A405" s="18"/>
      <c r="B405" s="20" t="s">
        <v>33</v>
      </c>
      <c r="C405" s="53"/>
      <c r="D405" s="112">
        <v>1</v>
      </c>
      <c r="E405" s="53" t="s">
        <v>8</v>
      </c>
      <c r="F405" s="112">
        <v>3</v>
      </c>
      <c r="G405" s="112" t="s">
        <v>8</v>
      </c>
      <c r="H405" s="31">
        <v>8</v>
      </c>
      <c r="I405" s="112" t="s">
        <v>8</v>
      </c>
      <c r="J405" s="113">
        <v>4</v>
      </c>
      <c r="K405" s="112" t="s">
        <v>8</v>
      </c>
      <c r="L405" s="113"/>
      <c r="M405" s="20" t="s">
        <v>9</v>
      </c>
      <c r="N405" s="34">
        <f>ROUND(D405*F405*H405*J405,0)</f>
        <v>96</v>
      </c>
      <c r="O405" s="22"/>
      <c r="P405" s="44"/>
    </row>
    <row r="406" spans="1:17" s="20" customFormat="1" ht="15.95" hidden="1" customHeight="1" thickBot="1">
      <c r="A406" s="18"/>
      <c r="B406" s="112"/>
      <c r="D406" s="112"/>
      <c r="E406" s="110"/>
      <c r="F406" s="112"/>
      <c r="G406" s="122"/>
      <c r="H406" s="31"/>
      <c r="I406" s="111"/>
      <c r="J406" s="113"/>
      <c r="K406" s="122"/>
      <c r="L406" s="28" t="s">
        <v>10</v>
      </c>
      <c r="M406" s="20" t="s">
        <v>9</v>
      </c>
      <c r="N406" s="30">
        <f>SUM(N402:N405)</f>
        <v>169</v>
      </c>
      <c r="O406" s="110"/>
      <c r="P406" s="57"/>
      <c r="Q406" s="57"/>
    </row>
    <row r="407" spans="1:17" s="20" customFormat="1" ht="15.95" hidden="1" customHeight="1">
      <c r="A407" s="18"/>
      <c r="B407" s="33" t="s">
        <v>37</v>
      </c>
      <c r="C407" s="53"/>
      <c r="D407" s="112"/>
      <c r="E407" s="110"/>
      <c r="F407" s="112"/>
      <c r="G407" s="122"/>
      <c r="H407" s="31"/>
      <c r="I407" s="111"/>
      <c r="J407" s="113"/>
      <c r="K407" s="111"/>
      <c r="L407" s="122"/>
      <c r="M407" s="122"/>
      <c r="N407" s="57"/>
      <c r="O407" s="55"/>
      <c r="P407" s="57"/>
      <c r="Q407" s="57"/>
    </row>
    <row r="408" spans="1:17" s="20" customFormat="1" ht="15.95" hidden="1" customHeight="1">
      <c r="A408" s="18"/>
      <c r="C408" s="33"/>
      <c r="D408" s="157">
        <f>N401</f>
        <v>2432</v>
      </c>
      <c r="E408" s="157"/>
      <c r="F408" s="157"/>
      <c r="G408" s="122" t="s">
        <v>38</v>
      </c>
      <c r="H408" s="35">
        <f>N406</f>
        <v>169</v>
      </c>
      <c r="I408" s="28" t="s">
        <v>9</v>
      </c>
      <c r="J408" s="158">
        <f>D408-H408</f>
        <v>2263</v>
      </c>
      <c r="K408" s="158"/>
      <c r="L408" s="36" t="s">
        <v>39</v>
      </c>
      <c r="M408" s="122"/>
      <c r="N408" s="56"/>
      <c r="O408" s="110"/>
      <c r="P408" s="57"/>
      <c r="Q408" s="57"/>
    </row>
    <row r="409" spans="1:17" ht="15.95" customHeight="1">
      <c r="A409" s="1"/>
      <c r="C409" s="51">
        <f>J408</f>
        <v>2263</v>
      </c>
      <c r="D409" s="142" t="s">
        <v>41</v>
      </c>
      <c r="E409" s="142"/>
      <c r="G409" s="7" t="s">
        <v>12</v>
      </c>
      <c r="H409" s="174">
        <v>442.75</v>
      </c>
      <c r="I409" s="174"/>
      <c r="J409" s="174"/>
      <c r="K409" s="174"/>
      <c r="L409" s="118" t="s">
        <v>73</v>
      </c>
      <c r="M409" s="118"/>
      <c r="O409" s="119" t="s">
        <v>14</v>
      </c>
      <c r="P409" s="118">
        <f>ROUND(C409*H409/100,0)</f>
        <v>10019</v>
      </c>
      <c r="Q409" s="50"/>
    </row>
    <row r="410" spans="1:17" ht="15.95" hidden="1" customHeight="1">
      <c r="A410" s="1"/>
      <c r="C410" s="51"/>
      <c r="D410" s="117"/>
      <c r="E410" s="117"/>
      <c r="G410" s="7"/>
      <c r="H410" s="120"/>
      <c r="I410" s="120"/>
      <c r="J410" s="120"/>
      <c r="K410" s="120"/>
      <c r="L410" s="118"/>
      <c r="M410" s="118"/>
      <c r="O410" s="119"/>
      <c r="Q410" s="50"/>
    </row>
    <row r="411" spans="1:17" ht="15.95" customHeight="1">
      <c r="A411" s="48" t="s">
        <v>305</v>
      </c>
      <c r="B411" s="175" t="s">
        <v>77</v>
      </c>
      <c r="C411" s="175"/>
      <c r="D411" s="176"/>
      <c r="E411" s="175"/>
      <c r="F411" s="176"/>
      <c r="G411" s="175"/>
      <c r="H411" s="176"/>
      <c r="I411" s="175"/>
      <c r="J411" s="176"/>
      <c r="K411" s="175"/>
      <c r="L411" s="175"/>
      <c r="M411" s="175"/>
      <c r="N411" s="175"/>
      <c r="O411" s="175"/>
      <c r="Q411" s="50"/>
    </row>
    <row r="412" spans="1:17" ht="15.95" hidden="1" customHeight="1">
      <c r="B412" s="3" t="s">
        <v>297</v>
      </c>
      <c r="C412" s="121"/>
      <c r="E412" s="114"/>
      <c r="H412" s="72"/>
      <c r="I412" s="114"/>
      <c r="J412" s="115"/>
      <c r="K412" s="114"/>
      <c r="L412" s="115"/>
      <c r="M412" s="3" t="s">
        <v>9</v>
      </c>
      <c r="N412" s="80">
        <f>C409</f>
        <v>2263</v>
      </c>
      <c r="O412" s="121"/>
      <c r="Q412" s="50"/>
    </row>
    <row r="413" spans="1:17" ht="15.95" hidden="1" customHeight="1">
      <c r="A413" s="48"/>
      <c r="B413" s="47"/>
      <c r="C413" s="128"/>
      <c r="H413" s="72"/>
      <c r="I413" s="114"/>
      <c r="J413" s="115"/>
      <c r="K413" s="114"/>
      <c r="L413" s="15" t="s">
        <v>10</v>
      </c>
      <c r="N413" s="83">
        <f>SUM(N412:N412)</f>
        <v>2263</v>
      </c>
      <c r="O413" s="119"/>
    </row>
    <row r="414" spans="1:17" ht="15.95" customHeight="1">
      <c r="A414" s="1"/>
      <c r="C414" s="51">
        <f>N413</f>
        <v>2263</v>
      </c>
      <c r="D414" s="142" t="s">
        <v>41</v>
      </c>
      <c r="E414" s="142"/>
      <c r="G414" s="118" t="s">
        <v>12</v>
      </c>
      <c r="H414" s="120">
        <v>1079.6500000000001</v>
      </c>
      <c r="I414" s="120"/>
      <c r="J414" s="120"/>
      <c r="K414" s="120"/>
      <c r="L414" s="118" t="s">
        <v>73</v>
      </c>
      <c r="M414" s="118"/>
      <c r="O414" s="119" t="s">
        <v>14</v>
      </c>
      <c r="P414" s="118">
        <f>ROUND(C414*H414/100,0)</f>
        <v>24432</v>
      </c>
      <c r="Q414" s="50"/>
    </row>
    <row r="415" spans="1:17" ht="15.95" customHeight="1">
      <c r="A415" s="1">
        <v>49</v>
      </c>
      <c r="B415" s="175" t="s">
        <v>75</v>
      </c>
      <c r="C415" s="175"/>
      <c r="D415" s="176"/>
      <c r="E415" s="175"/>
      <c r="F415" s="176"/>
      <c r="G415" s="175"/>
      <c r="H415" s="176"/>
      <c r="I415" s="175"/>
      <c r="J415" s="176"/>
      <c r="K415" s="175"/>
      <c r="L415" s="175"/>
      <c r="M415" s="175"/>
      <c r="N415" s="175"/>
      <c r="O415" s="175"/>
      <c r="Q415" s="50"/>
    </row>
    <row r="416" spans="1:17" ht="15.95" hidden="1" customHeight="1">
      <c r="A416" s="48"/>
      <c r="B416" s="3" t="s">
        <v>119</v>
      </c>
      <c r="C416" s="126"/>
      <c r="D416" s="114">
        <v>1</v>
      </c>
      <c r="E416" s="128" t="s">
        <v>8</v>
      </c>
      <c r="F416" s="114">
        <v>2</v>
      </c>
      <c r="G416" s="114" t="s">
        <v>17</v>
      </c>
      <c r="H416" s="72">
        <v>20</v>
      </c>
      <c r="I416" s="114" t="s">
        <v>18</v>
      </c>
      <c r="J416" s="115">
        <v>14</v>
      </c>
      <c r="K416" s="114" t="s">
        <v>19</v>
      </c>
      <c r="L416" s="115">
        <v>11</v>
      </c>
      <c r="M416" s="3" t="s">
        <v>9</v>
      </c>
      <c r="N416" s="80">
        <f>ROUND(D416*F416*(H416+J416)*L416,0)</f>
        <v>748</v>
      </c>
      <c r="O416" s="2"/>
    </row>
    <row r="417" spans="1:17" ht="15.95" hidden="1" customHeight="1">
      <c r="A417" s="48"/>
      <c r="B417" s="3" t="s">
        <v>22</v>
      </c>
      <c r="C417" s="126"/>
      <c r="D417" s="114">
        <v>1</v>
      </c>
      <c r="E417" s="128" t="s">
        <v>8</v>
      </c>
      <c r="F417" s="114">
        <v>2</v>
      </c>
      <c r="G417" s="114" t="s">
        <v>17</v>
      </c>
      <c r="H417" s="72">
        <v>20</v>
      </c>
      <c r="I417" s="114" t="s">
        <v>18</v>
      </c>
      <c r="J417" s="115">
        <v>6</v>
      </c>
      <c r="K417" s="114" t="s">
        <v>19</v>
      </c>
      <c r="L417" s="115">
        <v>11</v>
      </c>
      <c r="M417" s="3" t="s">
        <v>9</v>
      </c>
      <c r="N417" s="80">
        <f>ROUND(D417*F417*(H417+J417)*L417,0)</f>
        <v>572</v>
      </c>
      <c r="O417" s="2"/>
    </row>
    <row r="418" spans="1:17" ht="15.95" hidden="1" customHeight="1">
      <c r="A418" s="48"/>
      <c r="B418" s="3" t="s">
        <v>202</v>
      </c>
      <c r="C418" s="126"/>
      <c r="D418" s="112">
        <v>1</v>
      </c>
      <c r="E418" s="53" t="s">
        <v>8</v>
      </c>
      <c r="F418" s="112">
        <v>1</v>
      </c>
      <c r="G418" s="112" t="s">
        <v>8</v>
      </c>
      <c r="H418" s="31">
        <v>22.25</v>
      </c>
      <c r="I418" s="112" t="s">
        <v>8</v>
      </c>
      <c r="J418" s="113">
        <v>12</v>
      </c>
      <c r="K418" s="112"/>
      <c r="L418" s="113"/>
      <c r="M418" s="20" t="s">
        <v>9</v>
      </c>
      <c r="N418" s="34">
        <f>ROUND(D418*F418*H418*J418,0)</f>
        <v>267</v>
      </c>
      <c r="O418" s="2"/>
    </row>
    <row r="419" spans="1:17" ht="15.95" hidden="1" customHeight="1">
      <c r="A419" s="48"/>
      <c r="B419" s="3" t="s">
        <v>196</v>
      </c>
      <c r="C419" s="126"/>
      <c r="D419" s="112">
        <v>1</v>
      </c>
      <c r="E419" s="53" t="s">
        <v>8</v>
      </c>
      <c r="F419" s="112">
        <v>2</v>
      </c>
      <c r="G419" s="112" t="s">
        <v>8</v>
      </c>
      <c r="H419" s="31">
        <v>8.5</v>
      </c>
      <c r="I419" s="112" t="s">
        <v>8</v>
      </c>
      <c r="J419" s="113">
        <v>12</v>
      </c>
      <c r="K419" s="112"/>
      <c r="L419" s="113"/>
      <c r="M419" s="20" t="s">
        <v>9</v>
      </c>
      <c r="N419" s="34">
        <f>ROUND(D419*F419*H419*J419,0)</f>
        <v>204</v>
      </c>
      <c r="O419" s="2"/>
    </row>
    <row r="420" spans="1:17" ht="15.95" hidden="1" customHeight="1">
      <c r="A420" s="48"/>
      <c r="B420" s="47"/>
      <c r="C420" s="128"/>
      <c r="H420" s="72"/>
      <c r="I420" s="114"/>
      <c r="J420" s="115"/>
      <c r="K420" s="114"/>
      <c r="L420" s="15" t="s">
        <v>10</v>
      </c>
      <c r="N420" s="83">
        <f>SUM(N416:N419)</f>
        <v>1791</v>
      </c>
      <c r="O420" s="119"/>
    </row>
    <row r="421" spans="1:17" s="20" customFormat="1" ht="15.95" hidden="1" customHeight="1">
      <c r="A421" s="18"/>
      <c r="B421" s="33" t="s">
        <v>29</v>
      </c>
      <c r="C421" s="53"/>
      <c r="D421" s="112"/>
      <c r="E421" s="110"/>
      <c r="F421" s="112"/>
      <c r="G421" s="122"/>
      <c r="H421" s="31"/>
      <c r="I421" s="111"/>
      <c r="J421" s="113"/>
      <c r="K421" s="122"/>
      <c r="L421" s="113"/>
      <c r="M421" s="57"/>
      <c r="N421" s="57"/>
      <c r="O421" s="110"/>
      <c r="P421" s="122"/>
      <c r="Q421" s="57"/>
    </row>
    <row r="422" spans="1:17" s="20" customFormat="1" ht="15.95" hidden="1" customHeight="1">
      <c r="A422" s="18"/>
      <c r="B422" s="20" t="s">
        <v>126</v>
      </c>
      <c r="C422" s="53"/>
      <c r="D422" s="112">
        <v>1</v>
      </c>
      <c r="E422" s="53" t="s">
        <v>8</v>
      </c>
      <c r="F422" s="112">
        <v>1</v>
      </c>
      <c r="G422" s="112" t="s">
        <v>8</v>
      </c>
      <c r="H422" s="31">
        <v>4</v>
      </c>
      <c r="I422" s="112" t="s">
        <v>8</v>
      </c>
      <c r="J422" s="113">
        <v>7</v>
      </c>
      <c r="K422" s="112" t="s">
        <v>8</v>
      </c>
      <c r="L422" s="113"/>
      <c r="M422" s="20" t="s">
        <v>9</v>
      </c>
      <c r="N422" s="34">
        <f>ROUND(D422*F422*H422*J422,0)</f>
        <v>28</v>
      </c>
      <c r="O422" s="22"/>
      <c r="P422" s="44"/>
    </row>
    <row r="423" spans="1:17" s="20" customFormat="1" ht="15.95" hidden="1" customHeight="1">
      <c r="A423" s="18"/>
      <c r="B423" s="20" t="s">
        <v>295</v>
      </c>
      <c r="C423" s="53"/>
      <c r="D423" s="112">
        <v>1</v>
      </c>
      <c r="E423" s="53" t="s">
        <v>8</v>
      </c>
      <c r="F423" s="112">
        <v>3</v>
      </c>
      <c r="G423" s="112" t="s">
        <v>8</v>
      </c>
      <c r="H423" s="31">
        <v>5.67</v>
      </c>
      <c r="I423" s="112" t="s">
        <v>8</v>
      </c>
      <c r="J423" s="113">
        <v>8</v>
      </c>
      <c r="K423" s="112" t="s">
        <v>8</v>
      </c>
      <c r="L423" s="113"/>
      <c r="M423" s="20" t="s">
        <v>9</v>
      </c>
      <c r="N423" s="34">
        <f>ROUND(D423*F423*H423*J423,0)</f>
        <v>136</v>
      </c>
      <c r="O423" s="22"/>
      <c r="P423" s="44"/>
    </row>
    <row r="424" spans="1:17" s="20" customFormat="1" ht="15.95" hidden="1" customHeight="1" thickBot="1">
      <c r="A424" s="18"/>
      <c r="B424" s="20" t="s">
        <v>31</v>
      </c>
      <c r="C424" s="53"/>
      <c r="D424" s="112">
        <v>1</v>
      </c>
      <c r="E424" s="53" t="s">
        <v>8</v>
      </c>
      <c r="F424" s="112">
        <v>1</v>
      </c>
      <c r="G424" s="112" t="s">
        <v>8</v>
      </c>
      <c r="H424" s="31">
        <v>4</v>
      </c>
      <c r="I424" s="112" t="s">
        <v>8</v>
      </c>
      <c r="J424" s="113">
        <v>4</v>
      </c>
      <c r="K424" s="112" t="s">
        <v>8</v>
      </c>
      <c r="L424" s="113"/>
      <c r="M424" s="20" t="s">
        <v>9</v>
      </c>
      <c r="N424" s="34">
        <f>ROUND(D424*F424*H424*J424,0)</f>
        <v>16</v>
      </c>
      <c r="O424" s="22"/>
      <c r="P424" s="44"/>
    </row>
    <row r="425" spans="1:17" s="20" customFormat="1" ht="15.95" hidden="1" customHeight="1" thickBot="1">
      <c r="A425" s="18"/>
      <c r="B425" s="112"/>
      <c r="D425" s="112"/>
      <c r="E425" s="110"/>
      <c r="F425" s="112"/>
      <c r="G425" s="122"/>
      <c r="H425" s="31"/>
      <c r="I425" s="111"/>
      <c r="J425" s="113"/>
      <c r="K425" s="122"/>
      <c r="L425" s="28" t="s">
        <v>10</v>
      </c>
      <c r="M425" s="20" t="s">
        <v>9</v>
      </c>
      <c r="N425" s="30">
        <f>SUM(N421:N424)</f>
        <v>180</v>
      </c>
      <c r="O425" s="110"/>
      <c r="P425" s="57"/>
      <c r="Q425" s="57"/>
    </row>
    <row r="426" spans="1:17" s="20" customFormat="1" ht="15.95" hidden="1" customHeight="1">
      <c r="A426" s="18"/>
      <c r="B426" s="33" t="s">
        <v>37</v>
      </c>
      <c r="C426" s="53"/>
      <c r="D426" s="112"/>
      <c r="E426" s="110"/>
      <c r="F426" s="112"/>
      <c r="G426" s="122"/>
      <c r="H426" s="31"/>
      <c r="I426" s="111"/>
      <c r="J426" s="113"/>
      <c r="K426" s="111"/>
      <c r="L426" s="122"/>
      <c r="M426" s="122"/>
      <c r="N426" s="57"/>
      <c r="O426" s="55"/>
      <c r="P426" s="57"/>
      <c r="Q426" s="57"/>
    </row>
    <row r="427" spans="1:17" s="20" customFormat="1" ht="15.95" hidden="1" customHeight="1">
      <c r="A427" s="18"/>
      <c r="C427" s="33"/>
      <c r="D427" s="157">
        <f>N420</f>
        <v>1791</v>
      </c>
      <c r="E427" s="157"/>
      <c r="F427" s="157"/>
      <c r="G427" s="122" t="s">
        <v>38</v>
      </c>
      <c r="H427" s="35">
        <f>N425</f>
        <v>180</v>
      </c>
      <c r="I427" s="28" t="s">
        <v>9</v>
      </c>
      <c r="J427" s="158">
        <f>D427-H427</f>
        <v>1611</v>
      </c>
      <c r="K427" s="158"/>
      <c r="L427" s="36" t="s">
        <v>39</v>
      </c>
      <c r="M427" s="122"/>
      <c r="N427" s="56"/>
      <c r="O427" s="110"/>
      <c r="P427" s="57"/>
      <c r="Q427" s="57"/>
    </row>
    <row r="428" spans="1:17" ht="15.95" customHeight="1">
      <c r="A428" s="1"/>
      <c r="C428" s="51">
        <f>J427</f>
        <v>1611</v>
      </c>
      <c r="D428" s="142" t="s">
        <v>41</v>
      </c>
      <c r="E428" s="142"/>
      <c r="G428" s="118" t="s">
        <v>12</v>
      </c>
      <c r="H428" s="120">
        <v>1043.9000000000001</v>
      </c>
      <c r="I428" s="120"/>
      <c r="J428" s="120"/>
      <c r="K428" s="120"/>
      <c r="L428" s="118" t="s">
        <v>73</v>
      </c>
      <c r="M428" s="118"/>
      <c r="O428" s="119" t="s">
        <v>14</v>
      </c>
      <c r="P428" s="118">
        <f>ROUND(C428*H428/100,0)</f>
        <v>16817</v>
      </c>
      <c r="Q428" s="50"/>
    </row>
    <row r="429" spans="1:17" s="20" customFormat="1" ht="15.95" customHeight="1">
      <c r="A429" s="18">
        <v>50</v>
      </c>
      <c r="B429" s="151" t="s">
        <v>110</v>
      </c>
      <c r="C429" s="151"/>
      <c r="D429" s="151"/>
      <c r="E429" s="151"/>
      <c r="F429" s="151"/>
      <c r="G429" s="151"/>
      <c r="H429" s="151"/>
      <c r="I429" s="151"/>
      <c r="J429" s="151"/>
      <c r="K429" s="151"/>
      <c r="L429" s="151"/>
      <c r="M429" s="151"/>
      <c r="N429" s="151"/>
      <c r="O429" s="151"/>
      <c r="P429" s="122"/>
      <c r="Q429" s="57"/>
    </row>
    <row r="430" spans="1:17" s="20" customFormat="1" ht="15.95" hidden="1" customHeight="1" thickBot="1">
      <c r="A430" s="40"/>
      <c r="B430" s="20" t="s">
        <v>298</v>
      </c>
      <c r="C430" s="53"/>
      <c r="D430" s="112"/>
      <c r="E430" s="53"/>
      <c r="F430" s="112"/>
      <c r="G430" s="112"/>
      <c r="H430" s="31"/>
      <c r="I430" s="112"/>
      <c r="J430" s="113"/>
      <c r="K430" s="112"/>
      <c r="L430" s="113"/>
      <c r="M430" s="20" t="s">
        <v>9</v>
      </c>
      <c r="N430" s="34">
        <f>C206*2</f>
        <v>378</v>
      </c>
      <c r="O430" s="22"/>
      <c r="P430" s="44"/>
    </row>
    <row r="431" spans="1:17" s="20" customFormat="1" ht="15.95" hidden="1" customHeight="1" thickBot="1">
      <c r="A431" s="18"/>
      <c r="C431" s="65"/>
      <c r="D431" s="122"/>
      <c r="E431" s="53"/>
      <c r="F431" s="112"/>
      <c r="G431" s="112"/>
      <c r="H431" s="41"/>
      <c r="I431" s="55"/>
      <c r="J431" s="28"/>
      <c r="K431" s="55"/>
      <c r="L431" s="122" t="s">
        <v>10</v>
      </c>
      <c r="M431" s="55"/>
      <c r="N431" s="30">
        <f>SUM(N430:N430)</f>
        <v>378</v>
      </c>
      <c r="O431" s="110"/>
      <c r="P431" s="122"/>
    </row>
    <row r="432" spans="1:17" s="20" customFormat="1" ht="15.95" customHeight="1">
      <c r="A432" s="18"/>
      <c r="B432" s="57"/>
      <c r="C432" s="58">
        <f>N431</f>
        <v>378</v>
      </c>
      <c r="D432" s="173" t="s">
        <v>41</v>
      </c>
      <c r="E432" s="154"/>
      <c r="F432" s="55"/>
      <c r="G432" s="24" t="s">
        <v>12</v>
      </c>
      <c r="H432" s="144">
        <v>2116.41</v>
      </c>
      <c r="I432" s="144"/>
      <c r="J432" s="144"/>
      <c r="K432" s="111"/>
      <c r="L432" s="178" t="s">
        <v>73</v>
      </c>
      <c r="M432" s="178"/>
      <c r="O432" s="110" t="s">
        <v>14</v>
      </c>
      <c r="P432" s="122">
        <f>ROUND(C432*H432/100,0)</f>
        <v>8000</v>
      </c>
    </row>
    <row r="433" spans="1:17" ht="18.75" customHeight="1">
      <c r="A433" s="1">
        <v>51</v>
      </c>
      <c r="B433" s="140" t="s">
        <v>79</v>
      </c>
      <c r="C433" s="140"/>
      <c r="D433" s="140"/>
      <c r="E433" s="140"/>
      <c r="F433" s="140"/>
      <c r="G433" s="140"/>
      <c r="H433" s="140"/>
      <c r="I433" s="140"/>
      <c r="J433" s="140"/>
      <c r="K433" s="140"/>
      <c r="L433" s="140"/>
      <c r="M433" s="140"/>
      <c r="N433" s="140"/>
      <c r="O433" s="140"/>
      <c r="Q433" s="50"/>
    </row>
    <row r="434" spans="1:17" ht="15.95" hidden="1" customHeight="1">
      <c r="A434" s="48"/>
      <c r="B434" s="3" t="s">
        <v>80</v>
      </c>
      <c r="C434" s="128"/>
      <c r="D434" s="114">
        <v>1</v>
      </c>
      <c r="E434" s="128" t="s">
        <v>8</v>
      </c>
      <c r="F434" s="114">
        <v>2</v>
      </c>
      <c r="G434" s="114" t="s">
        <v>8</v>
      </c>
      <c r="H434" s="72">
        <v>4</v>
      </c>
      <c r="I434" s="114" t="s">
        <v>8</v>
      </c>
      <c r="J434" s="115">
        <v>7</v>
      </c>
      <c r="K434" s="114"/>
      <c r="L434" s="115"/>
      <c r="M434" s="3" t="s">
        <v>9</v>
      </c>
      <c r="N434" s="34">
        <f>ROUND(D434*F434*H434*J434,0)</f>
        <v>56</v>
      </c>
      <c r="O434" s="5"/>
      <c r="P434" s="44"/>
    </row>
    <row r="435" spans="1:17" ht="15.95" hidden="1" customHeight="1" thickBot="1">
      <c r="A435" s="1"/>
      <c r="B435" s="3" t="s">
        <v>31</v>
      </c>
      <c r="C435" s="128"/>
      <c r="D435" s="114">
        <v>2</v>
      </c>
      <c r="E435" s="128" t="s">
        <v>8</v>
      </c>
      <c r="F435" s="114">
        <v>3</v>
      </c>
      <c r="G435" s="114" t="s">
        <v>8</v>
      </c>
      <c r="H435" s="72">
        <v>4</v>
      </c>
      <c r="I435" s="114" t="s">
        <v>8</v>
      </c>
      <c r="J435" s="115">
        <v>4</v>
      </c>
      <c r="K435" s="114"/>
      <c r="L435" s="115"/>
      <c r="M435" s="3" t="s">
        <v>9</v>
      </c>
      <c r="N435" s="34">
        <f>ROUND(D435*F435*H435*J435,0)</f>
        <v>96</v>
      </c>
      <c r="O435" s="5"/>
      <c r="P435" s="44"/>
    </row>
    <row r="436" spans="1:17" ht="15.95" hidden="1" customHeight="1" thickBot="1">
      <c r="A436" s="1"/>
      <c r="C436" s="84"/>
      <c r="D436" s="118"/>
      <c r="H436" s="85"/>
      <c r="I436" s="46"/>
      <c r="J436" s="15"/>
      <c r="K436" s="46"/>
      <c r="L436" s="118" t="s">
        <v>10</v>
      </c>
      <c r="M436" s="46"/>
      <c r="N436" s="17">
        <f>SUM(N434:N435)</f>
        <v>152</v>
      </c>
      <c r="O436" s="119" t="s">
        <v>41</v>
      </c>
    </row>
    <row r="437" spans="1:17" ht="15.95" customHeight="1">
      <c r="A437" s="1"/>
      <c r="B437" s="50"/>
      <c r="C437" s="51">
        <f>N436</f>
        <v>152</v>
      </c>
      <c r="D437" s="162" t="s">
        <v>41</v>
      </c>
      <c r="E437" s="138"/>
      <c r="F437" s="46"/>
      <c r="G437" s="7" t="s">
        <v>12</v>
      </c>
      <c r="H437" s="174">
        <v>1160.06</v>
      </c>
      <c r="I437" s="174"/>
      <c r="J437" s="174"/>
      <c r="K437" s="120"/>
      <c r="L437" s="177" t="s">
        <v>73</v>
      </c>
      <c r="M437" s="177"/>
      <c r="N437" s="3"/>
      <c r="O437" s="119" t="s">
        <v>14</v>
      </c>
      <c r="P437" s="118">
        <f>ROUND(C437*H437/100,0)</f>
        <v>1763</v>
      </c>
    </row>
    <row r="438" spans="1:17" s="20" customFormat="1" ht="33.75" customHeight="1">
      <c r="A438" s="89" t="s">
        <v>306</v>
      </c>
      <c r="B438" s="156" t="s">
        <v>116</v>
      </c>
      <c r="C438" s="156"/>
      <c r="D438" s="156"/>
      <c r="E438" s="156"/>
      <c r="F438" s="156"/>
      <c r="G438" s="156"/>
      <c r="H438" s="156"/>
      <c r="I438" s="156"/>
      <c r="J438" s="156"/>
      <c r="K438" s="156"/>
      <c r="L438" s="156"/>
      <c r="M438" s="156"/>
      <c r="N438" s="156"/>
      <c r="O438" s="156"/>
      <c r="P438" s="122"/>
      <c r="Q438" s="57"/>
    </row>
    <row r="439" spans="1:17" s="20" customFormat="1" ht="15.95" hidden="1" customHeight="1">
      <c r="A439" s="18"/>
      <c r="B439" s="20" t="s">
        <v>115</v>
      </c>
      <c r="C439" s="53"/>
      <c r="D439" s="112">
        <v>1</v>
      </c>
      <c r="E439" s="53" t="s">
        <v>8</v>
      </c>
      <c r="F439" s="112">
        <v>2</v>
      </c>
      <c r="G439" s="112" t="s">
        <v>8</v>
      </c>
      <c r="H439" s="31">
        <v>3</v>
      </c>
      <c r="I439" s="112" t="s">
        <v>8</v>
      </c>
      <c r="J439" s="113">
        <v>6</v>
      </c>
      <c r="K439" s="112"/>
      <c r="L439" s="113"/>
      <c r="M439" s="20" t="s">
        <v>9</v>
      </c>
      <c r="N439" s="34">
        <f>ROUND(D439*F439*H439*J439,0)</f>
        <v>36</v>
      </c>
      <c r="O439" s="22"/>
      <c r="P439" s="44"/>
    </row>
    <row r="440" spans="1:17" s="20" customFormat="1" ht="15.95" hidden="1" customHeight="1">
      <c r="A440" s="18"/>
      <c r="B440" s="20" t="s">
        <v>219</v>
      </c>
      <c r="C440" s="53"/>
      <c r="D440" s="112">
        <v>2</v>
      </c>
      <c r="E440" s="53" t="s">
        <v>8</v>
      </c>
      <c r="F440" s="112">
        <v>2</v>
      </c>
      <c r="G440" s="112" t="s">
        <v>8</v>
      </c>
      <c r="H440" s="31">
        <v>14</v>
      </c>
      <c r="I440" s="112" t="s">
        <v>8</v>
      </c>
      <c r="J440" s="113">
        <v>2.33</v>
      </c>
      <c r="K440" s="112"/>
      <c r="L440" s="113"/>
      <c r="M440" s="20" t="s">
        <v>9</v>
      </c>
      <c r="N440" s="34">
        <f>ROUND(D440*F440*H440*J440,0)</f>
        <v>130</v>
      </c>
      <c r="O440" s="22"/>
      <c r="P440" s="44"/>
    </row>
    <row r="441" spans="1:17" s="20" customFormat="1" ht="15.95" hidden="1" customHeight="1">
      <c r="A441" s="18"/>
      <c r="B441" s="20" t="s">
        <v>299</v>
      </c>
      <c r="C441" s="53"/>
      <c r="D441" s="112">
        <v>1</v>
      </c>
      <c r="E441" s="53" t="s">
        <v>8</v>
      </c>
      <c r="F441" s="112">
        <v>3</v>
      </c>
      <c r="G441" s="112" t="s">
        <v>8</v>
      </c>
      <c r="H441" s="31">
        <v>6</v>
      </c>
      <c r="I441" s="112" t="s">
        <v>8</v>
      </c>
      <c r="J441" s="113">
        <v>1.75</v>
      </c>
      <c r="K441" s="112"/>
      <c r="L441" s="113"/>
      <c r="M441" s="20" t="s">
        <v>9</v>
      </c>
      <c r="N441" s="34">
        <f>ROUND(D441*F441*H441*J441,0)</f>
        <v>32</v>
      </c>
      <c r="O441" s="22"/>
      <c r="P441" s="44"/>
    </row>
    <row r="442" spans="1:17" s="20" customFormat="1" ht="15.95" hidden="1" customHeight="1">
      <c r="A442" s="18"/>
      <c r="B442" s="20" t="s">
        <v>300</v>
      </c>
      <c r="C442" s="53"/>
      <c r="D442" s="112">
        <v>2</v>
      </c>
      <c r="E442" s="53" t="s">
        <v>8</v>
      </c>
      <c r="F442" s="112">
        <v>7</v>
      </c>
      <c r="G442" s="112" t="s">
        <v>8</v>
      </c>
      <c r="H442" s="31">
        <v>18</v>
      </c>
      <c r="I442" s="112" t="s">
        <v>8</v>
      </c>
      <c r="J442" s="113">
        <v>0.17</v>
      </c>
      <c r="K442" s="112"/>
      <c r="L442" s="113"/>
      <c r="M442" s="20" t="s">
        <v>9</v>
      </c>
      <c r="N442" s="34">
        <f>ROUND(D442*F442*H442*J442,0)</f>
        <v>43</v>
      </c>
      <c r="O442" s="22"/>
      <c r="P442" s="44"/>
    </row>
    <row r="443" spans="1:17" s="20" customFormat="1" ht="15.95" hidden="1" customHeight="1" thickBot="1">
      <c r="A443" s="18"/>
      <c r="B443" s="20" t="s">
        <v>301</v>
      </c>
      <c r="C443" s="53"/>
      <c r="D443" s="112">
        <v>1</v>
      </c>
      <c r="E443" s="53" t="s">
        <v>8</v>
      </c>
      <c r="F443" s="112">
        <v>3</v>
      </c>
      <c r="G443" s="112" t="s">
        <v>8</v>
      </c>
      <c r="H443" s="31">
        <v>28</v>
      </c>
      <c r="I443" s="112" t="s">
        <v>8</v>
      </c>
      <c r="J443" s="113">
        <v>0.17</v>
      </c>
      <c r="K443" s="112"/>
      <c r="L443" s="113"/>
      <c r="M443" s="20" t="s">
        <v>9</v>
      </c>
      <c r="N443" s="34">
        <f>ROUND(D443*F443*H443*J443,0)</f>
        <v>14</v>
      </c>
      <c r="O443" s="22"/>
      <c r="P443" s="44"/>
    </row>
    <row r="444" spans="1:17" s="20" customFormat="1" ht="15.95" hidden="1" customHeight="1" thickBot="1">
      <c r="A444" s="18"/>
      <c r="C444" s="65"/>
      <c r="D444" s="122"/>
      <c r="E444" s="53"/>
      <c r="F444" s="112"/>
      <c r="G444" s="112"/>
      <c r="H444" s="41"/>
      <c r="I444" s="55"/>
      <c r="J444" s="28"/>
      <c r="K444" s="55"/>
      <c r="L444" s="122" t="s">
        <v>10</v>
      </c>
      <c r="M444" s="55"/>
      <c r="N444" s="30">
        <f>SUM(N439:N443)</f>
        <v>255</v>
      </c>
      <c r="O444" s="110"/>
      <c r="P444" s="122"/>
    </row>
    <row r="445" spans="1:17" s="20" customFormat="1" ht="15.95" customHeight="1">
      <c r="A445" s="18"/>
      <c r="B445" s="57"/>
      <c r="C445" s="58">
        <f>N444</f>
        <v>255</v>
      </c>
      <c r="D445" s="173" t="s">
        <v>41</v>
      </c>
      <c r="E445" s="154"/>
      <c r="F445" s="55"/>
      <c r="G445" s="24" t="s">
        <v>12</v>
      </c>
      <c r="H445" s="144">
        <v>1270.83</v>
      </c>
      <c r="I445" s="144"/>
      <c r="J445" s="144"/>
      <c r="K445" s="111"/>
      <c r="L445" s="178" t="s">
        <v>73</v>
      </c>
      <c r="M445" s="178"/>
      <c r="O445" s="110" t="s">
        <v>14</v>
      </c>
      <c r="P445" s="122">
        <f>ROUND(C445*H445/100,0)</f>
        <v>3241</v>
      </c>
    </row>
    <row r="446" spans="1:17" ht="35.25" customHeight="1">
      <c r="A446" s="81">
        <v>53</v>
      </c>
      <c r="B446" s="140" t="s">
        <v>81</v>
      </c>
      <c r="C446" s="140"/>
      <c r="D446" s="140"/>
      <c r="E446" s="140"/>
      <c r="F446" s="140"/>
      <c r="G446" s="140"/>
      <c r="H446" s="140"/>
      <c r="I446" s="140"/>
      <c r="J446" s="140"/>
      <c r="K446" s="140"/>
      <c r="L446" s="140"/>
      <c r="M446" s="140"/>
      <c r="N446" s="140"/>
      <c r="O446" s="140"/>
      <c r="Q446" s="50"/>
    </row>
    <row r="447" spans="1:17" ht="15.95" hidden="1" customHeight="1">
      <c r="A447" s="48"/>
      <c r="B447" s="3" t="s">
        <v>115</v>
      </c>
      <c r="C447" s="128"/>
      <c r="D447" s="114">
        <v>1</v>
      </c>
      <c r="E447" s="128" t="s">
        <v>8</v>
      </c>
      <c r="F447" s="114">
        <v>2</v>
      </c>
      <c r="G447" s="114" t="s">
        <v>8</v>
      </c>
      <c r="H447" s="72">
        <v>8</v>
      </c>
      <c r="I447" s="114" t="s">
        <v>8</v>
      </c>
      <c r="J447" s="115">
        <v>6</v>
      </c>
      <c r="K447" s="114"/>
      <c r="L447" s="115"/>
      <c r="M447" s="3" t="s">
        <v>9</v>
      </c>
      <c r="N447" s="34">
        <f>ROUND(D447*F447*H447*J447,0)</f>
        <v>96</v>
      </c>
      <c r="O447" s="5"/>
      <c r="P447" s="44"/>
    </row>
    <row r="448" spans="1:17" s="20" customFormat="1" ht="15.95" hidden="1" customHeight="1">
      <c r="A448" s="18"/>
      <c r="B448" s="20" t="s">
        <v>219</v>
      </c>
      <c r="C448" s="53"/>
      <c r="D448" s="112">
        <v>2</v>
      </c>
      <c r="E448" s="53" t="s">
        <v>8</v>
      </c>
      <c r="F448" s="112">
        <v>2</v>
      </c>
      <c r="G448" s="112" t="s">
        <v>8</v>
      </c>
      <c r="H448" s="31">
        <v>14</v>
      </c>
      <c r="I448" s="112" t="s">
        <v>8</v>
      </c>
      <c r="J448" s="113">
        <v>2.33</v>
      </c>
      <c r="K448" s="112"/>
      <c r="L448" s="113"/>
      <c r="M448" s="20" t="s">
        <v>9</v>
      </c>
      <c r="N448" s="34">
        <f>ROUND(D448*F448*H448*J448,0)</f>
        <v>130</v>
      </c>
      <c r="O448" s="22"/>
      <c r="P448" s="44"/>
    </row>
    <row r="449" spans="1:17" s="20" customFormat="1" ht="15.95" hidden="1" customHeight="1">
      <c r="A449" s="18"/>
      <c r="B449" s="20" t="s">
        <v>299</v>
      </c>
      <c r="C449" s="53"/>
      <c r="D449" s="112">
        <v>1</v>
      </c>
      <c r="E449" s="53" t="s">
        <v>8</v>
      </c>
      <c r="F449" s="112">
        <v>3</v>
      </c>
      <c r="G449" s="112" t="s">
        <v>8</v>
      </c>
      <c r="H449" s="31">
        <v>6</v>
      </c>
      <c r="I449" s="112" t="s">
        <v>8</v>
      </c>
      <c r="J449" s="113">
        <v>1.75</v>
      </c>
      <c r="K449" s="112"/>
      <c r="L449" s="113"/>
      <c r="M449" s="20" t="s">
        <v>9</v>
      </c>
      <c r="N449" s="34">
        <f>ROUND(D449*F449*H449*J449,0)</f>
        <v>32</v>
      </c>
      <c r="O449" s="22"/>
      <c r="P449" s="44"/>
    </row>
    <row r="450" spans="1:17" s="20" customFormat="1" ht="15.95" hidden="1" customHeight="1">
      <c r="A450" s="18"/>
      <c r="B450" s="20" t="s">
        <v>300</v>
      </c>
      <c r="C450" s="53"/>
      <c r="D450" s="112">
        <v>2</v>
      </c>
      <c r="E450" s="53" t="s">
        <v>8</v>
      </c>
      <c r="F450" s="112">
        <v>7</v>
      </c>
      <c r="G450" s="112" t="s">
        <v>8</v>
      </c>
      <c r="H450" s="31">
        <v>18</v>
      </c>
      <c r="I450" s="112" t="s">
        <v>8</v>
      </c>
      <c r="J450" s="113">
        <v>0.17</v>
      </c>
      <c r="K450" s="112"/>
      <c r="L450" s="113"/>
      <c r="M450" s="20" t="s">
        <v>9</v>
      </c>
      <c r="N450" s="34">
        <f>ROUND(D450*F450*H450*J450,0)</f>
        <v>43</v>
      </c>
      <c r="O450" s="22"/>
      <c r="P450" s="44"/>
    </row>
    <row r="451" spans="1:17" s="20" customFormat="1" ht="15.95" hidden="1" customHeight="1" thickBot="1">
      <c r="A451" s="18"/>
      <c r="B451" s="20" t="s">
        <v>301</v>
      </c>
      <c r="C451" s="53"/>
      <c r="D451" s="112">
        <v>1</v>
      </c>
      <c r="E451" s="53" t="s">
        <v>8</v>
      </c>
      <c r="F451" s="112">
        <v>3</v>
      </c>
      <c r="G451" s="112" t="s">
        <v>8</v>
      </c>
      <c r="H451" s="31">
        <v>28</v>
      </c>
      <c r="I451" s="112" t="s">
        <v>8</v>
      </c>
      <c r="J451" s="113">
        <v>0.17</v>
      </c>
      <c r="K451" s="112"/>
      <c r="L451" s="113"/>
      <c r="M451" s="20" t="s">
        <v>9</v>
      </c>
      <c r="N451" s="34">
        <f>ROUND(D451*F451*H451*J451,0)</f>
        <v>14</v>
      </c>
      <c r="O451" s="22"/>
      <c r="P451" s="44"/>
    </row>
    <row r="452" spans="1:17" ht="15.95" hidden="1" customHeight="1" thickBot="1">
      <c r="A452" s="1"/>
      <c r="C452" s="84"/>
      <c r="D452" s="118"/>
      <c r="H452" s="85"/>
      <c r="I452" s="46"/>
      <c r="J452" s="15"/>
      <c r="K452" s="46"/>
      <c r="L452" s="118" t="s">
        <v>10</v>
      </c>
      <c r="M452" s="46"/>
      <c r="N452" s="17">
        <f>SUM(N447:N451)</f>
        <v>315</v>
      </c>
      <c r="O452" s="119" t="s">
        <v>41</v>
      </c>
    </row>
    <row r="453" spans="1:17" ht="15.95" customHeight="1">
      <c r="A453" s="1"/>
      <c r="B453" s="50"/>
      <c r="C453" s="51">
        <f>N452</f>
        <v>315</v>
      </c>
      <c r="D453" s="162" t="s">
        <v>41</v>
      </c>
      <c r="E453" s="138"/>
      <c r="F453" s="46"/>
      <c r="G453" s="7" t="s">
        <v>12</v>
      </c>
      <c r="H453" s="174">
        <v>674.6</v>
      </c>
      <c r="I453" s="174"/>
      <c r="J453" s="174"/>
      <c r="K453" s="120"/>
      <c r="L453" s="177" t="s">
        <v>73</v>
      </c>
      <c r="M453" s="177"/>
      <c r="N453" s="3"/>
      <c r="O453" s="119" t="s">
        <v>14</v>
      </c>
      <c r="P453" s="118">
        <f>ROUND(C453*H453/100,0)</f>
        <v>2125</v>
      </c>
    </row>
    <row r="454" spans="1:17" s="20" customFormat="1" ht="47.25" customHeight="1">
      <c r="A454" s="90">
        <v>54</v>
      </c>
      <c r="B454" s="156" t="s">
        <v>135</v>
      </c>
      <c r="C454" s="156"/>
      <c r="D454" s="156"/>
      <c r="E454" s="156"/>
      <c r="F454" s="156"/>
      <c r="G454" s="156"/>
      <c r="H454" s="156"/>
      <c r="I454" s="156"/>
      <c r="J454" s="156"/>
      <c r="K454" s="156"/>
      <c r="L454" s="156"/>
      <c r="M454" s="156"/>
      <c r="N454" s="156"/>
      <c r="O454" s="156"/>
      <c r="P454" s="122"/>
    </row>
    <row r="455" spans="1:17" s="20" customFormat="1" ht="15.95" hidden="1" customHeight="1">
      <c r="A455" s="18"/>
      <c r="B455" s="95" t="s">
        <v>302</v>
      </c>
      <c r="C455" s="125"/>
      <c r="D455" s="114">
        <v>1</v>
      </c>
      <c r="E455" s="128" t="s">
        <v>8</v>
      </c>
      <c r="F455" s="114">
        <v>2</v>
      </c>
      <c r="G455" s="114" t="s">
        <v>17</v>
      </c>
      <c r="H455" s="72">
        <v>31.37</v>
      </c>
      <c r="I455" s="114" t="s">
        <v>18</v>
      </c>
      <c r="J455" s="115">
        <v>27.37</v>
      </c>
      <c r="K455" s="114" t="s">
        <v>19</v>
      </c>
      <c r="L455" s="115">
        <v>12.5</v>
      </c>
      <c r="M455" s="3" t="s">
        <v>9</v>
      </c>
      <c r="N455" s="80">
        <f>ROUND(D455*F455*(H455+J455)*L455,0)</f>
        <v>1469</v>
      </c>
      <c r="O455" s="107"/>
      <c r="P455" s="122"/>
    </row>
    <row r="456" spans="1:17" s="20" customFormat="1" ht="15.95" hidden="1" customHeight="1">
      <c r="A456" s="18"/>
      <c r="C456" s="53"/>
      <c r="D456" s="60"/>
      <c r="E456" s="53"/>
      <c r="F456" s="112"/>
      <c r="G456" s="112"/>
      <c r="H456" s="31"/>
      <c r="I456" s="112"/>
      <c r="J456" s="113"/>
      <c r="K456" s="112"/>
      <c r="L456" s="28" t="s">
        <v>10</v>
      </c>
      <c r="M456" s="36"/>
      <c r="N456" s="21">
        <f>SUM(N455:N455)</f>
        <v>1469</v>
      </c>
      <c r="O456" s="22"/>
      <c r="P456" s="44"/>
    </row>
    <row r="457" spans="1:17" ht="15.95" hidden="1" customHeight="1">
      <c r="A457" s="1"/>
      <c r="B457" s="75" t="s">
        <v>29</v>
      </c>
      <c r="C457" s="128"/>
      <c r="E457" s="119"/>
      <c r="G457" s="118"/>
      <c r="H457" s="72"/>
      <c r="I457" s="120"/>
      <c r="J457" s="115"/>
      <c r="K457" s="118"/>
      <c r="L457" s="115"/>
      <c r="M457" s="50"/>
      <c r="N457" s="50"/>
      <c r="O457" s="119"/>
      <c r="Q457" s="50"/>
    </row>
    <row r="458" spans="1:17" ht="15.95" hidden="1" customHeight="1">
      <c r="A458" s="1"/>
      <c r="B458" s="3" t="s">
        <v>295</v>
      </c>
      <c r="C458" s="128"/>
      <c r="D458" s="114">
        <v>1</v>
      </c>
      <c r="E458" s="128" t="s">
        <v>8</v>
      </c>
      <c r="F458" s="114">
        <v>3</v>
      </c>
      <c r="G458" s="114" t="s">
        <v>8</v>
      </c>
      <c r="H458" s="72">
        <v>5.75</v>
      </c>
      <c r="I458" s="114" t="s">
        <v>8</v>
      </c>
      <c r="J458" s="115">
        <v>8</v>
      </c>
      <c r="K458" s="114"/>
      <c r="L458" s="115"/>
      <c r="M458" s="3" t="s">
        <v>9</v>
      </c>
      <c r="N458" s="42">
        <f>ROUND(D458*F458*H458*J458,0)</f>
        <v>138</v>
      </c>
      <c r="O458" s="5"/>
      <c r="P458" s="45"/>
    </row>
    <row r="459" spans="1:17" ht="15.95" hidden="1" customHeight="1">
      <c r="A459" s="1"/>
      <c r="B459" s="3" t="s">
        <v>295</v>
      </c>
      <c r="C459" s="128"/>
      <c r="D459" s="114">
        <v>1</v>
      </c>
      <c r="E459" s="128" t="s">
        <v>8</v>
      </c>
      <c r="F459" s="114">
        <v>1</v>
      </c>
      <c r="G459" s="114" t="s">
        <v>8</v>
      </c>
      <c r="H459" s="72">
        <v>5.25</v>
      </c>
      <c r="I459" s="114" t="s">
        <v>8</v>
      </c>
      <c r="J459" s="115">
        <v>8</v>
      </c>
      <c r="K459" s="114"/>
      <c r="L459" s="115"/>
      <c r="M459" s="3" t="s">
        <v>9</v>
      </c>
      <c r="N459" s="42">
        <f>ROUND(D459*F459*H459*J459,0)</f>
        <v>42</v>
      </c>
      <c r="O459" s="5"/>
      <c r="P459" s="45"/>
    </row>
    <row r="460" spans="1:17" ht="15.95" hidden="1" customHeight="1" thickBot="1">
      <c r="A460" s="1"/>
      <c r="B460" s="3" t="s">
        <v>125</v>
      </c>
      <c r="C460" s="128"/>
      <c r="D460" s="114">
        <v>1</v>
      </c>
      <c r="E460" s="128" t="s">
        <v>8</v>
      </c>
      <c r="F460" s="114">
        <v>5</v>
      </c>
      <c r="G460" s="114" t="s">
        <v>8</v>
      </c>
      <c r="H460" s="72">
        <v>3</v>
      </c>
      <c r="I460" s="114" t="s">
        <v>8</v>
      </c>
      <c r="J460" s="115">
        <v>4</v>
      </c>
      <c r="K460" s="114"/>
      <c r="L460" s="115"/>
      <c r="M460" s="3" t="s">
        <v>9</v>
      </c>
      <c r="N460" s="42">
        <f>ROUND(D460*F460*H460*J460,0)</f>
        <v>60</v>
      </c>
      <c r="O460" s="5"/>
      <c r="P460" s="45"/>
    </row>
    <row r="461" spans="1:17" ht="15.95" hidden="1" customHeight="1" thickBot="1">
      <c r="A461" s="1"/>
      <c r="B461" s="114"/>
      <c r="C461" s="3"/>
      <c r="E461" s="119"/>
      <c r="G461" s="118"/>
      <c r="H461" s="72"/>
      <c r="I461" s="120"/>
      <c r="J461" s="115"/>
      <c r="K461" s="118"/>
      <c r="L461" s="15" t="s">
        <v>10</v>
      </c>
      <c r="M461" s="3" t="s">
        <v>9</v>
      </c>
      <c r="N461" s="17">
        <f>SUM(N457:N460)</f>
        <v>240</v>
      </c>
      <c r="O461" s="119"/>
      <c r="P461" s="50"/>
      <c r="Q461" s="50"/>
    </row>
    <row r="462" spans="1:17" ht="15.95" hidden="1" customHeight="1">
      <c r="A462" s="1"/>
      <c r="B462" s="75" t="s">
        <v>37</v>
      </c>
      <c r="C462" s="128"/>
      <c r="E462" s="119"/>
      <c r="G462" s="118"/>
      <c r="H462" s="72"/>
      <c r="I462" s="120"/>
      <c r="J462" s="115"/>
      <c r="K462" s="120"/>
      <c r="L462" s="118"/>
      <c r="M462" s="118"/>
      <c r="N462" s="50"/>
      <c r="O462" s="46"/>
      <c r="P462" s="50"/>
      <c r="Q462" s="50"/>
    </row>
    <row r="463" spans="1:17" ht="15.95" hidden="1" customHeight="1">
      <c r="A463" s="1"/>
      <c r="C463" s="75"/>
      <c r="D463" s="148">
        <f>N456</f>
        <v>1469</v>
      </c>
      <c r="E463" s="148"/>
      <c r="F463" s="148"/>
      <c r="G463" s="118" t="s">
        <v>38</v>
      </c>
      <c r="H463" s="77">
        <f>N461</f>
        <v>240</v>
      </c>
      <c r="I463" s="15" t="s">
        <v>9</v>
      </c>
      <c r="J463" s="149">
        <f>D463-H463</f>
        <v>1229</v>
      </c>
      <c r="K463" s="149"/>
      <c r="L463" s="43" t="s">
        <v>39</v>
      </c>
      <c r="M463" s="118"/>
      <c r="N463" s="47"/>
      <c r="O463" s="119"/>
      <c r="P463" s="50"/>
      <c r="Q463" s="50"/>
    </row>
    <row r="464" spans="1:17" s="20" customFormat="1" ht="15.95" customHeight="1">
      <c r="A464" s="18"/>
      <c r="C464" s="152">
        <f>J463</f>
        <v>1229</v>
      </c>
      <c r="D464" s="153"/>
      <c r="E464" s="152"/>
      <c r="F464" s="23" t="s">
        <v>41</v>
      </c>
      <c r="G464" s="24" t="s">
        <v>12</v>
      </c>
      <c r="H464" s="144">
        <v>2567.9499999999998</v>
      </c>
      <c r="I464" s="144"/>
      <c r="J464" s="144"/>
      <c r="K464" s="111"/>
      <c r="L464" s="154" t="s">
        <v>42</v>
      </c>
      <c r="M464" s="154"/>
      <c r="N464" s="94"/>
      <c r="O464" s="25" t="s">
        <v>14</v>
      </c>
      <c r="P464" s="122">
        <f>ROUND(C464*H464/100,0)</f>
        <v>31560</v>
      </c>
    </row>
    <row r="465" spans="1:16" s="20" customFormat="1" ht="15.95" customHeight="1">
      <c r="A465" s="18">
        <v>55</v>
      </c>
      <c r="B465" s="151" t="s">
        <v>137</v>
      </c>
      <c r="C465" s="151"/>
      <c r="D465" s="151"/>
      <c r="E465" s="151"/>
      <c r="F465" s="151"/>
      <c r="G465" s="151"/>
      <c r="H465" s="151"/>
      <c r="I465" s="151"/>
      <c r="J465" s="151"/>
      <c r="K465" s="151"/>
      <c r="L465" s="151"/>
      <c r="M465" s="151"/>
      <c r="N465" s="151"/>
      <c r="O465" s="151"/>
      <c r="P465" s="122"/>
    </row>
    <row r="466" spans="1:16" s="20" customFormat="1" ht="15.95" hidden="1" customHeight="1">
      <c r="A466" s="18"/>
      <c r="B466" s="95" t="s">
        <v>164</v>
      </c>
      <c r="C466" s="125"/>
      <c r="F466" s="112">
        <v>1</v>
      </c>
      <c r="G466" s="53" t="s">
        <v>8</v>
      </c>
      <c r="H466" s="112">
        <v>0</v>
      </c>
      <c r="I466" s="112" t="s">
        <v>8</v>
      </c>
      <c r="J466" s="87">
        <v>9.6000000000000002E-2</v>
      </c>
      <c r="K466" s="112"/>
      <c r="L466" s="113"/>
      <c r="N466" s="34">
        <f t="shared" ref="N466:N474" si="41">ROUND(H466*J466,0)</f>
        <v>0</v>
      </c>
      <c r="O466" s="19"/>
      <c r="P466" s="122"/>
    </row>
    <row r="467" spans="1:16" s="20" customFormat="1" ht="15.95" hidden="1" customHeight="1">
      <c r="A467" s="18"/>
      <c r="B467" s="95" t="s">
        <v>165</v>
      </c>
      <c r="C467" s="125"/>
      <c r="F467" s="112">
        <v>1</v>
      </c>
      <c r="G467" s="53" t="s">
        <v>8</v>
      </c>
      <c r="H467" s="112">
        <f>C97</f>
        <v>38</v>
      </c>
      <c r="I467" s="112" t="s">
        <v>8</v>
      </c>
      <c r="J467" s="87">
        <v>7.8E-2</v>
      </c>
      <c r="K467" s="112"/>
      <c r="L467" s="113"/>
      <c r="N467" s="34">
        <f t="shared" si="41"/>
        <v>3</v>
      </c>
      <c r="O467" s="19"/>
      <c r="P467" s="122"/>
    </row>
    <row r="468" spans="1:16" s="20" customFormat="1" ht="15.95" hidden="1" customHeight="1">
      <c r="A468" s="18"/>
      <c r="B468" s="95" t="s">
        <v>203</v>
      </c>
      <c r="C468" s="125"/>
      <c r="F468" s="112">
        <v>1</v>
      </c>
      <c r="G468" s="53" t="s">
        <v>8</v>
      </c>
      <c r="H468" s="112">
        <v>0</v>
      </c>
      <c r="I468" s="112" t="s">
        <v>8</v>
      </c>
      <c r="J468" s="87">
        <v>0.17599999999999999</v>
      </c>
      <c r="K468" s="112"/>
      <c r="L468" s="113"/>
      <c r="N468" s="34">
        <f t="shared" si="41"/>
        <v>0</v>
      </c>
      <c r="O468" s="19"/>
      <c r="P468" s="122"/>
    </row>
    <row r="469" spans="1:16" s="20" customFormat="1" ht="15.95" hidden="1" customHeight="1">
      <c r="A469" s="18"/>
      <c r="B469" s="95" t="s">
        <v>166</v>
      </c>
      <c r="C469" s="125"/>
      <c r="F469" s="112">
        <v>1</v>
      </c>
      <c r="G469" s="53" t="s">
        <v>8</v>
      </c>
      <c r="H469" s="112">
        <v>0</v>
      </c>
      <c r="I469" s="112" t="s">
        <v>8</v>
      </c>
      <c r="J469" s="87">
        <v>0.17599999999999999</v>
      </c>
      <c r="K469" s="112"/>
      <c r="L469" s="113"/>
      <c r="N469" s="34">
        <f t="shared" si="41"/>
        <v>0</v>
      </c>
      <c r="O469" s="19"/>
      <c r="P469" s="122"/>
    </row>
    <row r="470" spans="1:16" s="20" customFormat="1" ht="15.95" hidden="1" customHeight="1">
      <c r="A470" s="18"/>
      <c r="B470" s="95" t="s">
        <v>167</v>
      </c>
      <c r="C470" s="125"/>
      <c r="F470" s="112">
        <v>1</v>
      </c>
      <c r="G470" s="53" t="s">
        <v>8</v>
      </c>
      <c r="H470" s="112">
        <v>0</v>
      </c>
      <c r="I470" s="112" t="s">
        <v>8</v>
      </c>
      <c r="J470" s="87">
        <v>0.13</v>
      </c>
      <c r="K470" s="112"/>
      <c r="L470" s="113"/>
      <c r="N470" s="34">
        <f t="shared" si="41"/>
        <v>0</v>
      </c>
      <c r="O470" s="19"/>
      <c r="P470" s="122"/>
    </row>
    <row r="471" spans="1:16" s="20" customFormat="1" ht="15.95" hidden="1" customHeight="1">
      <c r="A471" s="18"/>
      <c r="B471" s="95" t="s">
        <v>168</v>
      </c>
      <c r="C471" s="125"/>
      <c r="F471" s="112">
        <v>1</v>
      </c>
      <c r="G471" s="53" t="s">
        <v>8</v>
      </c>
      <c r="H471" s="112">
        <f>C105</f>
        <v>19</v>
      </c>
      <c r="I471" s="112" t="s">
        <v>8</v>
      </c>
      <c r="J471" s="87">
        <v>3.44E-2</v>
      </c>
      <c r="K471" s="112"/>
      <c r="L471" s="113"/>
      <c r="N471" s="34">
        <f t="shared" si="41"/>
        <v>1</v>
      </c>
      <c r="O471" s="19"/>
      <c r="P471" s="122"/>
    </row>
    <row r="472" spans="1:16" s="20" customFormat="1" ht="15.95" hidden="1" customHeight="1">
      <c r="A472" s="18"/>
      <c r="B472" s="95" t="s">
        <v>169</v>
      </c>
      <c r="C472" s="125"/>
      <c r="F472" s="112">
        <v>1</v>
      </c>
      <c r="G472" s="53" t="s">
        <v>8</v>
      </c>
      <c r="H472" s="112">
        <v>0</v>
      </c>
      <c r="I472" s="112" t="s">
        <v>8</v>
      </c>
      <c r="J472" s="87">
        <v>4.3999999999999997E-2</v>
      </c>
      <c r="K472" s="112"/>
      <c r="L472" s="113"/>
      <c r="N472" s="34">
        <f t="shared" si="41"/>
        <v>0</v>
      </c>
      <c r="O472" s="19"/>
      <c r="P472" s="122"/>
    </row>
    <row r="473" spans="1:16" s="20" customFormat="1" ht="15.95" hidden="1" customHeight="1">
      <c r="A473" s="18"/>
      <c r="B473" s="95" t="s">
        <v>170</v>
      </c>
      <c r="C473" s="125"/>
      <c r="F473" s="112">
        <v>1</v>
      </c>
      <c r="G473" s="53" t="s">
        <v>8</v>
      </c>
      <c r="H473" s="112">
        <v>0</v>
      </c>
      <c r="I473" s="112" t="s">
        <v>8</v>
      </c>
      <c r="J473" s="87">
        <v>0.03</v>
      </c>
      <c r="K473" s="112"/>
      <c r="L473" s="113"/>
      <c r="N473" s="34">
        <f t="shared" si="41"/>
        <v>0</v>
      </c>
      <c r="O473" s="19"/>
      <c r="P473" s="122"/>
    </row>
    <row r="474" spans="1:16" s="20" customFormat="1" ht="15.95" hidden="1" customHeight="1">
      <c r="A474" s="18"/>
      <c r="B474" s="95" t="s">
        <v>171</v>
      </c>
      <c r="C474" s="125"/>
      <c r="F474" s="112">
        <v>1</v>
      </c>
      <c r="G474" s="53" t="s">
        <v>8</v>
      </c>
      <c r="H474" s="112">
        <v>0</v>
      </c>
      <c r="I474" s="112" t="s">
        <v>8</v>
      </c>
      <c r="J474" s="87">
        <v>2.1999999999999999E-2</v>
      </c>
      <c r="K474" s="112"/>
      <c r="L474" s="113"/>
      <c r="N474" s="34">
        <f t="shared" si="41"/>
        <v>0</v>
      </c>
      <c r="O474" s="19"/>
      <c r="P474" s="122"/>
    </row>
    <row r="475" spans="1:16" s="20" customFormat="1" ht="15.95" hidden="1" customHeight="1">
      <c r="A475" s="18"/>
      <c r="C475" s="53"/>
      <c r="D475" s="60"/>
      <c r="E475" s="53"/>
      <c r="F475" s="112"/>
      <c r="G475" s="112"/>
      <c r="H475" s="31"/>
      <c r="I475" s="112"/>
      <c r="J475" s="113"/>
      <c r="K475" s="112"/>
      <c r="L475" s="28" t="s">
        <v>10</v>
      </c>
      <c r="M475" s="36"/>
      <c r="N475" s="21">
        <f>SUM(N466:N474)</f>
        <v>4</v>
      </c>
      <c r="O475" s="22"/>
      <c r="P475" s="44"/>
    </row>
    <row r="476" spans="1:16" s="20" customFormat="1" ht="15.95" customHeight="1">
      <c r="A476" s="18"/>
      <c r="C476" s="152">
        <v>84</v>
      </c>
      <c r="D476" s="153"/>
      <c r="E476" s="152"/>
      <c r="F476" s="23" t="s">
        <v>136</v>
      </c>
      <c r="G476" s="24" t="s">
        <v>12</v>
      </c>
      <c r="H476" s="144">
        <v>40</v>
      </c>
      <c r="I476" s="144"/>
      <c r="J476" s="144"/>
      <c r="K476" s="111"/>
      <c r="L476" s="154" t="s">
        <v>138</v>
      </c>
      <c r="M476" s="154"/>
      <c r="N476" s="94"/>
      <c r="O476" s="25" t="s">
        <v>14</v>
      </c>
      <c r="P476" s="122">
        <f>ROUND(C476*H476,0)</f>
        <v>3360</v>
      </c>
    </row>
    <row r="477" spans="1:16" s="20" customFormat="1" ht="18" hidden="1" customHeight="1">
      <c r="A477" s="89"/>
      <c r="B477" s="159" t="s">
        <v>153</v>
      </c>
      <c r="C477" s="159"/>
      <c r="D477" s="159"/>
      <c r="E477" s="159"/>
      <c r="F477" s="159"/>
      <c r="G477" s="159"/>
      <c r="H477" s="159"/>
      <c r="I477" s="159"/>
      <c r="J477" s="159"/>
      <c r="K477" s="159"/>
      <c r="L477" s="159"/>
      <c r="M477" s="159"/>
      <c r="N477" s="159"/>
      <c r="O477" s="107"/>
      <c r="P477" s="122"/>
    </row>
    <row r="478" spans="1:16" s="20" customFormat="1" ht="15.95" hidden="1" customHeight="1" thickBot="1">
      <c r="A478" s="18"/>
      <c r="B478" s="20" t="s">
        <v>99</v>
      </c>
      <c r="C478" s="125"/>
      <c r="D478" s="112">
        <v>1</v>
      </c>
      <c r="E478" s="53" t="s">
        <v>8</v>
      </c>
      <c r="F478" s="112">
        <v>2</v>
      </c>
      <c r="G478" s="112" t="s">
        <v>8</v>
      </c>
      <c r="H478" s="31">
        <v>250</v>
      </c>
      <c r="I478" s="112" t="s">
        <v>8</v>
      </c>
      <c r="J478" s="113">
        <v>2.5</v>
      </c>
      <c r="K478" s="112"/>
      <c r="L478" s="113"/>
      <c r="M478" s="20" t="s">
        <v>9</v>
      </c>
      <c r="N478" s="34">
        <f>ROUND(D478*F478*H478*J478,0)</f>
        <v>1250</v>
      </c>
      <c r="O478" s="19"/>
      <c r="P478" s="122"/>
    </row>
    <row r="479" spans="1:16" s="20" customFormat="1" ht="15.95" hidden="1" customHeight="1" thickBot="1">
      <c r="A479" s="122"/>
      <c r="C479" s="94"/>
      <c r="D479" s="112"/>
      <c r="E479" s="54"/>
      <c r="F479" s="112"/>
      <c r="G479" s="122"/>
      <c r="H479" s="31"/>
      <c r="I479" s="111"/>
      <c r="J479" s="28"/>
      <c r="K479" s="111"/>
      <c r="L479" s="28" t="s">
        <v>10</v>
      </c>
      <c r="M479" s="122"/>
      <c r="N479" s="30"/>
      <c r="O479" s="22"/>
      <c r="P479" s="122"/>
    </row>
    <row r="480" spans="1:16" s="20" customFormat="1" ht="15.95" hidden="1" customHeight="1">
      <c r="A480" s="18"/>
      <c r="B480" s="57"/>
      <c r="C480" s="124">
        <f>N479</f>
        <v>0</v>
      </c>
      <c r="D480" s="112" t="s">
        <v>41</v>
      </c>
      <c r="E480" s="124"/>
      <c r="F480" s="112"/>
      <c r="G480" s="57" t="s">
        <v>12</v>
      </c>
      <c r="H480" s="111">
        <v>778.09</v>
      </c>
      <c r="I480" s="111"/>
      <c r="J480" s="113"/>
      <c r="K480" s="111"/>
      <c r="L480" s="122" t="s">
        <v>66</v>
      </c>
      <c r="M480" s="122"/>
      <c r="N480" s="57"/>
      <c r="O480" s="110" t="s">
        <v>14</v>
      </c>
      <c r="P480" s="122">
        <f>(C480*H480/100)</f>
        <v>0</v>
      </c>
    </row>
    <row r="481" spans="1:16" ht="15.95" hidden="1" customHeight="1">
      <c r="A481" s="1"/>
      <c r="B481" s="50"/>
      <c r="C481" s="51"/>
      <c r="D481" s="134"/>
      <c r="E481" s="118"/>
      <c r="F481" s="46"/>
      <c r="G481" s="7"/>
      <c r="H481" s="120"/>
      <c r="I481" s="120"/>
      <c r="J481" s="120"/>
      <c r="K481" s="120"/>
      <c r="L481" s="133"/>
      <c r="M481" s="133"/>
      <c r="N481" s="3"/>
      <c r="O481" s="119"/>
    </row>
    <row r="482" spans="1:16" ht="15.95" hidden="1" customHeight="1">
      <c r="A482" s="1"/>
      <c r="B482" s="50"/>
      <c r="C482" s="51"/>
      <c r="D482" s="134"/>
      <c r="E482" s="118"/>
      <c r="F482" s="46"/>
      <c r="G482" s="7"/>
      <c r="H482" s="120"/>
      <c r="I482" s="120"/>
      <c r="J482" s="120"/>
      <c r="K482" s="120"/>
      <c r="L482" s="133"/>
      <c r="M482" s="133"/>
      <c r="N482" s="3"/>
      <c r="O482" s="119"/>
    </row>
    <row r="483" spans="1:16" s="20" customFormat="1" ht="82.5" hidden="1" customHeight="1">
      <c r="A483" s="90"/>
      <c r="B483" s="159" t="s">
        <v>68</v>
      </c>
      <c r="C483" s="159"/>
      <c r="D483" s="159"/>
      <c r="E483" s="159"/>
      <c r="F483" s="159"/>
      <c r="G483" s="159"/>
      <c r="H483" s="159"/>
      <c r="I483" s="159"/>
      <c r="J483" s="159"/>
      <c r="K483" s="159"/>
      <c r="L483" s="159"/>
      <c r="M483" s="159"/>
      <c r="N483" s="159"/>
      <c r="O483" s="107"/>
      <c r="P483" s="122"/>
    </row>
    <row r="484" spans="1:16" s="20" customFormat="1" ht="15.95" hidden="1" customHeight="1" thickBot="1">
      <c r="A484" s="18"/>
      <c r="B484" s="20" t="s">
        <v>159</v>
      </c>
      <c r="C484" s="125"/>
      <c r="D484" s="112">
        <v>1</v>
      </c>
      <c r="E484" s="53" t="s">
        <v>8</v>
      </c>
      <c r="F484" s="112">
        <v>20</v>
      </c>
      <c r="G484" s="112" t="s">
        <v>8</v>
      </c>
      <c r="H484" s="31">
        <v>3</v>
      </c>
      <c r="I484" s="112" t="s">
        <v>8</v>
      </c>
      <c r="J484" s="113">
        <v>1</v>
      </c>
      <c r="K484" s="112"/>
      <c r="L484" s="113"/>
      <c r="M484" s="20" t="s">
        <v>9</v>
      </c>
      <c r="N484" s="34">
        <f>ROUND(D484*F484*H484*J484,0)</f>
        <v>60</v>
      </c>
      <c r="O484" s="19"/>
      <c r="P484" s="122"/>
    </row>
    <row r="485" spans="1:16" s="20" customFormat="1" ht="15.95" hidden="1" customHeight="1" thickBot="1">
      <c r="A485" s="122"/>
      <c r="C485" s="94"/>
      <c r="D485" s="112"/>
      <c r="E485" s="54"/>
      <c r="F485" s="112"/>
      <c r="G485" s="122"/>
      <c r="H485" s="31"/>
      <c r="I485" s="111"/>
      <c r="J485" s="28"/>
      <c r="K485" s="111"/>
      <c r="L485" s="28" t="s">
        <v>10</v>
      </c>
      <c r="M485" s="122"/>
      <c r="N485" s="30"/>
      <c r="O485" s="22"/>
      <c r="P485" s="122"/>
    </row>
    <row r="486" spans="1:16" s="20" customFormat="1" ht="15.95" hidden="1" customHeight="1">
      <c r="A486" s="18"/>
      <c r="B486" s="57"/>
      <c r="C486" s="124">
        <f>N485</f>
        <v>0</v>
      </c>
      <c r="D486" s="112" t="s">
        <v>41</v>
      </c>
      <c r="E486" s="124"/>
      <c r="F486" s="112"/>
      <c r="G486" s="57" t="s">
        <v>12</v>
      </c>
      <c r="H486" s="111">
        <v>395</v>
      </c>
      <c r="I486" s="111"/>
      <c r="J486" s="113"/>
      <c r="K486" s="111"/>
      <c r="L486" s="122" t="s">
        <v>62</v>
      </c>
      <c r="M486" s="122"/>
      <c r="N486" s="57"/>
      <c r="O486" s="110" t="s">
        <v>14</v>
      </c>
      <c r="P486" s="122">
        <f>(C486*H486)</f>
        <v>0</v>
      </c>
    </row>
    <row r="487" spans="1:16" s="20" customFormat="1" ht="15.95" hidden="1" customHeight="1">
      <c r="A487" s="18"/>
      <c r="B487" s="57"/>
      <c r="C487" s="58"/>
      <c r="D487" s="129"/>
      <c r="E487" s="122"/>
      <c r="F487" s="55"/>
      <c r="G487" s="24"/>
      <c r="H487" s="111"/>
      <c r="I487" s="111"/>
      <c r="J487" s="111"/>
      <c r="K487" s="111"/>
      <c r="L487" s="129"/>
      <c r="M487" s="122"/>
      <c r="O487" s="110"/>
      <c r="P487" s="122"/>
    </row>
    <row r="488" spans="1:16" ht="15.95" hidden="1" customHeight="1">
      <c r="A488" s="18"/>
      <c r="B488" s="161" t="s">
        <v>15</v>
      </c>
      <c r="C488" s="161"/>
      <c r="D488" s="161"/>
      <c r="E488" s="161"/>
      <c r="F488" s="161"/>
      <c r="G488" s="161"/>
      <c r="H488" s="161"/>
      <c r="I488" s="161"/>
      <c r="J488" s="161"/>
      <c r="K488" s="161"/>
      <c r="L488" s="161"/>
      <c r="M488" s="161"/>
      <c r="N488" s="161"/>
      <c r="O488" s="161"/>
    </row>
    <row r="489" spans="1:16" ht="15.95" hidden="1" customHeight="1">
      <c r="A489" s="1"/>
      <c r="B489" s="71" t="s">
        <v>16</v>
      </c>
      <c r="C489" s="126"/>
      <c r="D489" s="114">
        <v>1</v>
      </c>
      <c r="E489" s="128" t="s">
        <v>8</v>
      </c>
      <c r="F489" s="114">
        <v>2</v>
      </c>
      <c r="G489" s="114" t="s">
        <v>17</v>
      </c>
      <c r="H489" s="72">
        <v>30</v>
      </c>
      <c r="I489" s="114" t="s">
        <v>18</v>
      </c>
      <c r="J489" s="115">
        <v>19.920000000000002</v>
      </c>
      <c r="K489" s="114" t="s">
        <v>19</v>
      </c>
      <c r="L489" s="115">
        <v>11</v>
      </c>
      <c r="M489" s="3" t="s">
        <v>9</v>
      </c>
      <c r="N489" s="80">
        <f>ROUND(D489*F489*(H489+J489)*L489,0)</f>
        <v>1098</v>
      </c>
      <c r="O489" s="2"/>
    </row>
    <row r="490" spans="1:16" ht="15.95" hidden="1" customHeight="1">
      <c r="A490" s="1"/>
      <c r="B490" s="71" t="s">
        <v>20</v>
      </c>
      <c r="C490" s="126"/>
      <c r="D490" s="114">
        <v>1</v>
      </c>
      <c r="E490" s="128" t="s">
        <v>8</v>
      </c>
      <c r="F490" s="114">
        <v>2</v>
      </c>
      <c r="G490" s="114" t="s">
        <v>17</v>
      </c>
      <c r="H490" s="72">
        <v>24</v>
      </c>
      <c r="I490" s="114" t="s">
        <v>18</v>
      </c>
      <c r="J490" s="115">
        <v>19.920000000000002</v>
      </c>
      <c r="K490" s="114" t="s">
        <v>19</v>
      </c>
      <c r="L490" s="115">
        <v>11</v>
      </c>
      <c r="M490" s="3" t="s">
        <v>9</v>
      </c>
      <c r="N490" s="80">
        <f>ROUND(D490*F490*(H490+J490)*L490,0)</f>
        <v>966</v>
      </c>
      <c r="O490" s="2"/>
    </row>
    <row r="491" spans="1:16" ht="15.95" hidden="1" customHeight="1">
      <c r="A491" s="1"/>
      <c r="B491" s="71" t="s">
        <v>21</v>
      </c>
      <c r="C491" s="126"/>
      <c r="D491" s="114">
        <v>1</v>
      </c>
      <c r="E491" s="128" t="s">
        <v>8</v>
      </c>
      <c r="F491" s="114">
        <v>2</v>
      </c>
      <c r="G491" s="114" t="s">
        <v>17</v>
      </c>
      <c r="H491" s="72">
        <v>12</v>
      </c>
      <c r="I491" s="114" t="s">
        <v>18</v>
      </c>
      <c r="J491" s="115">
        <v>11.75</v>
      </c>
      <c r="K491" s="114" t="s">
        <v>19</v>
      </c>
      <c r="L491" s="115">
        <v>11</v>
      </c>
      <c r="M491" s="3" t="s">
        <v>9</v>
      </c>
      <c r="N491" s="80">
        <f>ROUND(D491*F491*(H491+J491)*L491,0)</f>
        <v>523</v>
      </c>
      <c r="O491" s="2"/>
    </row>
    <row r="492" spans="1:16" ht="15.95" hidden="1" customHeight="1">
      <c r="A492" s="1"/>
      <c r="B492" s="71" t="s">
        <v>22</v>
      </c>
      <c r="C492" s="126"/>
      <c r="D492" s="114">
        <v>1</v>
      </c>
      <c r="E492" s="128" t="s">
        <v>8</v>
      </c>
      <c r="F492" s="114">
        <v>2</v>
      </c>
      <c r="G492" s="114" t="s">
        <v>17</v>
      </c>
      <c r="H492" s="72">
        <v>64.58</v>
      </c>
      <c r="I492" s="114" t="s">
        <v>18</v>
      </c>
      <c r="J492" s="115">
        <v>6.92</v>
      </c>
      <c r="K492" s="114" t="s">
        <v>19</v>
      </c>
      <c r="L492" s="115">
        <v>11</v>
      </c>
      <c r="M492" s="3" t="s">
        <v>9</v>
      </c>
      <c r="N492" s="80">
        <f>ROUND(D492*F492*(H492+J492)*L492,0)</f>
        <v>1573</v>
      </c>
      <c r="O492" s="2"/>
    </row>
    <row r="493" spans="1:16" ht="15.95" hidden="1" customHeight="1">
      <c r="A493" s="1"/>
      <c r="B493" s="71" t="s">
        <v>23</v>
      </c>
      <c r="C493" s="126"/>
      <c r="D493" s="114">
        <v>1</v>
      </c>
      <c r="E493" s="128" t="s">
        <v>8</v>
      </c>
      <c r="F493" s="114">
        <v>2</v>
      </c>
      <c r="G493" s="114" t="s">
        <v>17</v>
      </c>
      <c r="H493" s="72">
        <v>13.92</v>
      </c>
      <c r="I493" s="114" t="s">
        <v>18</v>
      </c>
      <c r="J493" s="115">
        <v>19.920000000000002</v>
      </c>
      <c r="K493" s="114" t="s">
        <v>19</v>
      </c>
      <c r="L493" s="115">
        <v>11</v>
      </c>
      <c r="M493" s="3" t="s">
        <v>9</v>
      </c>
      <c r="N493" s="80">
        <f>ROUND(D493*F493*(H493+J493)*L493,0)</f>
        <v>744</v>
      </c>
      <c r="O493" s="2"/>
    </row>
    <row r="494" spans="1:16" ht="15.95" hidden="1" customHeight="1">
      <c r="A494" s="1"/>
      <c r="B494" s="71" t="s">
        <v>24</v>
      </c>
      <c r="C494" s="126"/>
      <c r="D494" s="114">
        <v>1</v>
      </c>
      <c r="E494" s="128" t="s">
        <v>8</v>
      </c>
      <c r="F494" s="114">
        <v>2</v>
      </c>
      <c r="G494" s="114" t="s">
        <v>8</v>
      </c>
      <c r="H494" s="72">
        <v>12.83</v>
      </c>
      <c r="I494" s="114" t="s">
        <v>8</v>
      </c>
      <c r="J494" s="115">
        <v>11</v>
      </c>
      <c r="K494" s="114"/>
      <c r="L494" s="115"/>
      <c r="M494" s="3" t="s">
        <v>9</v>
      </c>
      <c r="N494" s="42">
        <f>ROUND(D494*F494*H494*J494,0)</f>
        <v>282</v>
      </c>
      <c r="O494" s="2"/>
    </row>
    <row r="495" spans="1:16" ht="15.95" hidden="1" customHeight="1">
      <c r="A495" s="1"/>
      <c r="B495" s="71" t="s">
        <v>25</v>
      </c>
      <c r="C495" s="126"/>
      <c r="D495" s="114">
        <v>1</v>
      </c>
      <c r="E495" s="128" t="s">
        <v>8</v>
      </c>
      <c r="F495" s="114">
        <v>1</v>
      </c>
      <c r="G495" s="114" t="s">
        <v>17</v>
      </c>
      <c r="H495" s="72">
        <v>12.92</v>
      </c>
      <c r="I495" s="114" t="s">
        <v>18</v>
      </c>
      <c r="J495" s="115">
        <v>49.92</v>
      </c>
      <c r="K495" s="114" t="s">
        <v>19</v>
      </c>
      <c r="L495" s="115">
        <v>23</v>
      </c>
      <c r="M495" s="3" t="s">
        <v>9</v>
      </c>
      <c r="N495" s="80">
        <f>ROUND(D495*F495*(H495+J495)*L495,0)</f>
        <v>1445</v>
      </c>
      <c r="O495" s="2"/>
    </row>
    <row r="496" spans="1:16" ht="15.95" hidden="1" customHeight="1">
      <c r="A496" s="1"/>
      <c r="B496" s="3" t="s">
        <v>26</v>
      </c>
      <c r="C496" s="126"/>
      <c r="D496" s="114">
        <v>1</v>
      </c>
      <c r="E496" s="128" t="s">
        <v>8</v>
      </c>
      <c r="F496" s="114">
        <v>2</v>
      </c>
      <c r="G496" s="114" t="s">
        <v>8</v>
      </c>
      <c r="H496" s="72">
        <v>6.92</v>
      </c>
      <c r="I496" s="114" t="s">
        <v>8</v>
      </c>
      <c r="J496" s="115">
        <v>8</v>
      </c>
      <c r="K496" s="114"/>
      <c r="L496" s="115"/>
      <c r="M496" s="3" t="s">
        <v>9</v>
      </c>
      <c r="N496" s="42">
        <f>ROUND(D496*F496*H496*J496,0)</f>
        <v>111</v>
      </c>
      <c r="O496" s="2"/>
    </row>
    <row r="497" spans="1:17" ht="15.95" hidden="1" customHeight="1">
      <c r="A497" s="1"/>
      <c r="B497" s="71" t="s">
        <v>27</v>
      </c>
      <c r="C497" s="126"/>
      <c r="D497" s="114">
        <v>1</v>
      </c>
      <c r="E497" s="128" t="s">
        <v>8</v>
      </c>
      <c r="F497" s="114">
        <v>2</v>
      </c>
      <c r="G497" s="114" t="s">
        <v>17</v>
      </c>
      <c r="H497" s="72">
        <v>23.92</v>
      </c>
      <c r="I497" s="114" t="s">
        <v>18</v>
      </c>
      <c r="J497" s="115">
        <v>19.829999999999998</v>
      </c>
      <c r="K497" s="114" t="s">
        <v>19</v>
      </c>
      <c r="L497" s="115">
        <v>10.75</v>
      </c>
      <c r="M497" s="3" t="s">
        <v>9</v>
      </c>
      <c r="N497" s="80">
        <f>ROUND(D497*F497*(H497+J497)*L497,0)</f>
        <v>941</v>
      </c>
      <c r="O497" s="2"/>
    </row>
    <row r="498" spans="1:17" ht="15.95" hidden="1" customHeight="1">
      <c r="A498" s="1"/>
      <c r="B498" s="71" t="s">
        <v>28</v>
      </c>
      <c r="C498" s="126"/>
      <c r="D498" s="114">
        <v>1</v>
      </c>
      <c r="E498" s="128" t="s">
        <v>8</v>
      </c>
      <c r="F498" s="114">
        <v>2</v>
      </c>
      <c r="G498" s="114" t="s">
        <v>17</v>
      </c>
      <c r="H498" s="72">
        <v>30</v>
      </c>
      <c r="I498" s="114" t="s">
        <v>18</v>
      </c>
      <c r="J498" s="115">
        <v>19.829999999999998</v>
      </c>
      <c r="K498" s="114" t="s">
        <v>19</v>
      </c>
      <c r="L498" s="115">
        <v>10.75</v>
      </c>
      <c r="M498" s="3" t="s">
        <v>9</v>
      </c>
      <c r="N498" s="80">
        <f>ROUND(D498*F498*(H498+J498)*L498,0)</f>
        <v>1071</v>
      </c>
      <c r="O498" s="2"/>
    </row>
    <row r="499" spans="1:17" ht="15.95" hidden="1" customHeight="1">
      <c r="A499" s="1"/>
      <c r="B499" s="71" t="s">
        <v>22</v>
      </c>
      <c r="C499" s="126"/>
      <c r="D499" s="114">
        <v>1</v>
      </c>
      <c r="E499" s="128" t="s">
        <v>8</v>
      </c>
      <c r="F499" s="114">
        <v>2</v>
      </c>
      <c r="G499" s="114" t="s">
        <v>17</v>
      </c>
      <c r="H499" s="72">
        <v>55.83</v>
      </c>
      <c r="I499" s="114" t="s">
        <v>18</v>
      </c>
      <c r="J499" s="115">
        <v>6.92</v>
      </c>
      <c r="K499" s="114" t="s">
        <v>19</v>
      </c>
      <c r="L499" s="115">
        <v>10.75</v>
      </c>
      <c r="M499" s="3" t="s">
        <v>9</v>
      </c>
      <c r="N499" s="80">
        <f>ROUND(D499*F499*(H499+J499)*L499,0)</f>
        <v>1349</v>
      </c>
      <c r="O499" s="2"/>
    </row>
    <row r="500" spans="1:17" ht="15.95" hidden="1" customHeight="1">
      <c r="A500" s="1"/>
      <c r="C500" s="128"/>
      <c r="D500" s="73"/>
      <c r="H500" s="72"/>
      <c r="I500" s="114"/>
      <c r="J500" s="115"/>
      <c r="K500" s="114"/>
      <c r="L500" s="15" t="s">
        <v>10</v>
      </c>
      <c r="M500" s="43"/>
      <c r="N500" s="4">
        <f>SUM(N489:N499)</f>
        <v>10103</v>
      </c>
      <c r="O500" s="5"/>
      <c r="P500" s="44"/>
    </row>
    <row r="501" spans="1:17" ht="15.95" hidden="1" customHeight="1">
      <c r="A501" s="1"/>
      <c r="B501" s="75" t="s">
        <v>29</v>
      </c>
      <c r="C501" s="128"/>
      <c r="E501" s="119"/>
      <c r="G501" s="118"/>
      <c r="H501" s="72"/>
      <c r="I501" s="120"/>
      <c r="J501" s="115"/>
      <c r="K501" s="118"/>
      <c r="L501" s="115"/>
      <c r="M501" s="50"/>
      <c r="N501" s="50"/>
      <c r="O501" s="119"/>
      <c r="Q501" s="50"/>
    </row>
    <row r="502" spans="1:17" ht="15.95" hidden="1" customHeight="1">
      <c r="A502" s="1"/>
      <c r="B502" s="3" t="s">
        <v>30</v>
      </c>
      <c r="C502" s="128"/>
      <c r="D502" s="114">
        <v>1</v>
      </c>
      <c r="E502" s="128" t="s">
        <v>8</v>
      </c>
      <c r="F502" s="114">
        <v>6</v>
      </c>
      <c r="G502" s="114" t="s">
        <v>8</v>
      </c>
      <c r="H502" s="72">
        <v>4</v>
      </c>
      <c r="I502" s="114" t="s">
        <v>8</v>
      </c>
      <c r="J502" s="115">
        <v>6.75</v>
      </c>
      <c r="K502" s="114"/>
      <c r="L502" s="115"/>
      <c r="M502" s="3" t="s">
        <v>9</v>
      </c>
      <c r="N502" s="42">
        <f>ROUND(D502*F502*H502*J502,0)</f>
        <v>162</v>
      </c>
      <c r="O502" s="5"/>
      <c r="P502" s="45"/>
    </row>
    <row r="503" spans="1:17" ht="15.95" hidden="1" customHeight="1">
      <c r="A503" s="1"/>
      <c r="B503" s="3" t="s">
        <v>31</v>
      </c>
      <c r="C503" s="128"/>
      <c r="D503" s="114">
        <v>1</v>
      </c>
      <c r="E503" s="128" t="s">
        <v>8</v>
      </c>
      <c r="F503" s="114">
        <v>6</v>
      </c>
      <c r="G503" s="114" t="s">
        <v>8</v>
      </c>
      <c r="H503" s="72">
        <v>4</v>
      </c>
      <c r="I503" s="114" t="s">
        <v>8</v>
      </c>
      <c r="J503" s="115">
        <v>4</v>
      </c>
      <c r="K503" s="114"/>
      <c r="L503" s="115"/>
      <c r="M503" s="3" t="s">
        <v>9</v>
      </c>
      <c r="N503" s="42">
        <f>ROUND(D503*F503*H503*J503,0)</f>
        <v>96</v>
      </c>
      <c r="O503" s="5"/>
      <c r="P503" s="45"/>
    </row>
    <row r="504" spans="1:17" ht="15.95" hidden="1" customHeight="1">
      <c r="A504" s="1"/>
      <c r="B504" s="3" t="s">
        <v>32</v>
      </c>
      <c r="C504" s="128"/>
      <c r="D504" s="114">
        <v>1</v>
      </c>
      <c r="E504" s="128" t="s">
        <v>8</v>
      </c>
      <c r="F504" s="114">
        <v>2</v>
      </c>
      <c r="G504" s="114" t="s">
        <v>8</v>
      </c>
      <c r="H504" s="72">
        <v>2.5</v>
      </c>
      <c r="I504" s="114" t="s">
        <v>8</v>
      </c>
      <c r="J504" s="115">
        <v>6.75</v>
      </c>
      <c r="K504" s="114"/>
      <c r="L504" s="115"/>
      <c r="M504" s="3" t="s">
        <v>9</v>
      </c>
      <c r="N504" s="42">
        <f>ROUND(D504*F504*H504*J504,0)</f>
        <v>34</v>
      </c>
      <c r="O504" s="5"/>
      <c r="P504" s="45"/>
    </row>
    <row r="505" spans="1:17" ht="15.95" hidden="1" customHeight="1">
      <c r="A505" s="1"/>
      <c r="B505" s="3" t="s">
        <v>33</v>
      </c>
      <c r="C505" s="128"/>
      <c r="D505" s="114">
        <v>1</v>
      </c>
      <c r="E505" s="128" t="s">
        <v>8</v>
      </c>
      <c r="F505" s="114">
        <v>4</v>
      </c>
      <c r="G505" s="114" t="s">
        <v>8</v>
      </c>
      <c r="H505" s="72">
        <v>8</v>
      </c>
      <c r="I505" s="114" t="s">
        <v>8</v>
      </c>
      <c r="J505" s="115">
        <v>4</v>
      </c>
      <c r="K505" s="114"/>
      <c r="L505" s="115"/>
      <c r="M505" s="3" t="s">
        <v>9</v>
      </c>
      <c r="N505" s="42">
        <f>ROUND(D505*F505*H505*J505,0)</f>
        <v>128</v>
      </c>
      <c r="O505" s="5"/>
      <c r="P505" s="45"/>
    </row>
    <row r="506" spans="1:17" ht="15.95" hidden="1" customHeight="1">
      <c r="A506" s="1"/>
      <c r="B506" s="3" t="s">
        <v>34</v>
      </c>
      <c r="C506" s="128"/>
      <c r="D506" s="114">
        <v>1</v>
      </c>
      <c r="E506" s="128" t="s">
        <v>8</v>
      </c>
      <c r="F506" s="114">
        <v>3</v>
      </c>
      <c r="G506" s="114" t="s">
        <v>8</v>
      </c>
      <c r="H506" s="72">
        <v>7.5</v>
      </c>
      <c r="I506" s="114" t="s">
        <v>8</v>
      </c>
      <c r="J506" s="115">
        <v>7</v>
      </c>
      <c r="K506" s="114"/>
      <c r="L506" s="115"/>
      <c r="M506" s="3" t="s">
        <v>9</v>
      </c>
      <c r="N506" s="42">
        <f>ROUND(D506*F506*H506*J506,0)</f>
        <v>158</v>
      </c>
      <c r="O506" s="5"/>
      <c r="P506" s="45"/>
    </row>
    <row r="507" spans="1:17" ht="15.95" hidden="1" customHeight="1">
      <c r="A507" s="1"/>
      <c r="B507" s="71" t="s">
        <v>20</v>
      </c>
      <c r="C507" s="126"/>
      <c r="D507" s="114">
        <v>1</v>
      </c>
      <c r="E507" s="128" t="s">
        <v>8</v>
      </c>
      <c r="F507" s="114">
        <v>1</v>
      </c>
      <c r="G507" s="114" t="s">
        <v>17</v>
      </c>
      <c r="H507" s="72" t="s">
        <v>35</v>
      </c>
      <c r="I507" s="114" t="s">
        <v>18</v>
      </c>
      <c r="J507" s="115">
        <v>5.75</v>
      </c>
      <c r="K507" s="114" t="s">
        <v>19</v>
      </c>
      <c r="L507" s="115">
        <v>4.25</v>
      </c>
      <c r="M507" s="3" t="s">
        <v>9</v>
      </c>
      <c r="N507" s="80">
        <v>86</v>
      </c>
      <c r="O507" s="2"/>
    </row>
    <row r="508" spans="1:17" ht="15.95" hidden="1" customHeight="1">
      <c r="A508" s="1"/>
      <c r="B508" s="3" t="s">
        <v>36</v>
      </c>
      <c r="C508" s="128"/>
      <c r="D508" s="114">
        <v>1</v>
      </c>
      <c r="E508" s="128" t="s">
        <v>8</v>
      </c>
      <c r="F508" s="114">
        <v>6</v>
      </c>
      <c r="G508" s="114" t="s">
        <v>8</v>
      </c>
      <c r="H508" s="72">
        <v>0.75</v>
      </c>
      <c r="I508" s="114" t="s">
        <v>8</v>
      </c>
      <c r="J508" s="115">
        <v>23</v>
      </c>
      <c r="K508" s="114"/>
      <c r="L508" s="115"/>
      <c r="M508" s="3" t="s">
        <v>9</v>
      </c>
      <c r="N508" s="42">
        <f>ROUND(D508*F508*H508*J508,0)</f>
        <v>104</v>
      </c>
      <c r="O508" s="5"/>
      <c r="P508" s="45"/>
    </row>
    <row r="509" spans="1:17" ht="15.95" hidden="1" customHeight="1" thickBot="1">
      <c r="A509" s="1"/>
      <c r="B509" s="71" t="s">
        <v>20</v>
      </c>
      <c r="C509" s="126"/>
      <c r="D509" s="114">
        <v>1</v>
      </c>
      <c r="E509" s="128" t="s">
        <v>8</v>
      </c>
      <c r="F509" s="114">
        <v>2</v>
      </c>
      <c r="G509" s="114" t="s">
        <v>8</v>
      </c>
      <c r="H509" s="72">
        <v>0.75</v>
      </c>
      <c r="I509" s="114" t="s">
        <v>8</v>
      </c>
      <c r="J509" s="115">
        <v>18.25</v>
      </c>
      <c r="K509" s="114"/>
      <c r="L509" s="115"/>
      <c r="M509" s="3" t="s">
        <v>9</v>
      </c>
      <c r="N509" s="42">
        <f>ROUND(D509*F509*H509*J509,0)</f>
        <v>27</v>
      </c>
      <c r="O509" s="2"/>
    </row>
    <row r="510" spans="1:17" ht="15.95" hidden="1" customHeight="1" thickBot="1">
      <c r="A510" s="1"/>
      <c r="B510" s="114"/>
      <c r="C510" s="3"/>
      <c r="E510" s="119"/>
      <c r="G510" s="118"/>
      <c r="H510" s="72"/>
      <c r="I510" s="120"/>
      <c r="J510" s="115"/>
      <c r="K510" s="118"/>
      <c r="L510" s="15" t="s">
        <v>10</v>
      </c>
      <c r="M510" s="3" t="s">
        <v>9</v>
      </c>
      <c r="N510" s="17">
        <f>SUM(N501:N509)</f>
        <v>795</v>
      </c>
      <c r="O510" s="119"/>
      <c r="P510" s="50"/>
      <c r="Q510" s="50"/>
    </row>
    <row r="511" spans="1:17" ht="15.95" hidden="1" customHeight="1">
      <c r="A511" s="1"/>
      <c r="B511" s="75" t="s">
        <v>37</v>
      </c>
      <c r="C511" s="128"/>
      <c r="E511" s="119"/>
      <c r="G511" s="118"/>
      <c r="H511" s="72"/>
      <c r="I511" s="120"/>
      <c r="J511" s="115"/>
      <c r="K511" s="120"/>
      <c r="L511" s="118"/>
      <c r="M511" s="118"/>
      <c r="N511" s="50"/>
      <c r="O511" s="46"/>
      <c r="P511" s="50"/>
      <c r="Q511" s="50"/>
    </row>
    <row r="512" spans="1:17" ht="15.95" hidden="1" customHeight="1">
      <c r="A512" s="1"/>
      <c r="C512" s="75"/>
      <c r="D512" s="148">
        <f>N500</f>
        <v>10103</v>
      </c>
      <c r="E512" s="148"/>
      <c r="F512" s="148"/>
      <c r="G512" s="118" t="s">
        <v>38</v>
      </c>
      <c r="H512" s="77">
        <f>N510</f>
        <v>795</v>
      </c>
      <c r="I512" s="15" t="s">
        <v>9</v>
      </c>
      <c r="J512" s="149">
        <f>D512-H512</f>
        <v>9308</v>
      </c>
      <c r="K512" s="149"/>
      <c r="L512" s="43" t="s">
        <v>39</v>
      </c>
      <c r="M512" s="118"/>
      <c r="N512" s="47"/>
      <c r="O512" s="119"/>
      <c r="P512" s="50"/>
      <c r="Q512" s="50"/>
    </row>
    <row r="513" spans="1:17" ht="15.95" hidden="1" customHeight="1">
      <c r="A513" s="1"/>
      <c r="B513" s="3" t="s">
        <v>40</v>
      </c>
      <c r="C513" s="141">
        <f>J512*50%</f>
        <v>4654</v>
      </c>
      <c r="D513" s="142"/>
      <c r="E513" s="141"/>
      <c r="F513" s="6" t="s">
        <v>41</v>
      </c>
      <c r="G513" s="7" t="s">
        <v>12</v>
      </c>
      <c r="H513" s="74">
        <v>226.88</v>
      </c>
      <c r="I513" s="120"/>
      <c r="J513" s="120"/>
      <c r="K513" s="120"/>
      <c r="L513" s="138" t="s">
        <v>42</v>
      </c>
      <c r="M513" s="138"/>
      <c r="O513" s="8" t="s">
        <v>14</v>
      </c>
      <c r="P513" s="118">
        <f>ROUND(C513*H513/100,0)</f>
        <v>10559</v>
      </c>
    </row>
    <row r="514" spans="1:17" ht="15.95" hidden="1" customHeight="1">
      <c r="A514" s="1"/>
      <c r="B514" s="140" t="s">
        <v>43</v>
      </c>
      <c r="C514" s="140"/>
      <c r="D514" s="140"/>
      <c r="E514" s="140"/>
      <c r="F514" s="140"/>
      <c r="G514" s="140"/>
      <c r="H514" s="140"/>
      <c r="I514" s="140"/>
      <c r="J514" s="140"/>
      <c r="K514" s="140"/>
      <c r="L514" s="140"/>
      <c r="M514" s="140"/>
      <c r="N514" s="140"/>
      <c r="O514" s="140"/>
    </row>
    <row r="515" spans="1:17" ht="15.95" hidden="1" customHeight="1">
      <c r="A515" s="1"/>
      <c r="B515" s="3" t="s">
        <v>44</v>
      </c>
      <c r="C515" s="126"/>
      <c r="D515" s="114">
        <v>1</v>
      </c>
      <c r="E515" s="128" t="s">
        <v>8</v>
      </c>
      <c r="F515" s="114">
        <v>1</v>
      </c>
      <c r="G515" s="114" t="s">
        <v>8</v>
      </c>
      <c r="H515" s="72">
        <v>30</v>
      </c>
      <c r="I515" s="114" t="s">
        <v>8</v>
      </c>
      <c r="J515" s="115">
        <v>19.920000000000002</v>
      </c>
      <c r="K515" s="114"/>
      <c r="L515" s="115"/>
      <c r="M515" s="3" t="s">
        <v>9</v>
      </c>
      <c r="N515" s="42">
        <f t="shared" ref="N515:N521" si="42">ROUND(D515*F515*H515*J515,0)</f>
        <v>598</v>
      </c>
      <c r="O515" s="2"/>
      <c r="P515" s="9"/>
    </row>
    <row r="516" spans="1:17" ht="15.95" hidden="1" customHeight="1">
      <c r="A516" s="1"/>
      <c r="B516" s="3" t="s">
        <v>20</v>
      </c>
      <c r="C516" s="126"/>
      <c r="D516" s="114">
        <v>1</v>
      </c>
      <c r="E516" s="128" t="s">
        <v>8</v>
      </c>
      <c r="F516" s="114">
        <v>1</v>
      </c>
      <c r="G516" s="114" t="s">
        <v>8</v>
      </c>
      <c r="H516" s="72">
        <v>24</v>
      </c>
      <c r="I516" s="114" t="s">
        <v>8</v>
      </c>
      <c r="J516" s="115">
        <v>19.920000000000002</v>
      </c>
      <c r="K516" s="114"/>
      <c r="L516" s="115"/>
      <c r="M516" s="3" t="s">
        <v>9</v>
      </c>
      <c r="N516" s="42">
        <f t="shared" si="42"/>
        <v>478</v>
      </c>
      <c r="O516" s="2"/>
    </row>
    <row r="517" spans="1:17" ht="15.95" hidden="1" customHeight="1">
      <c r="A517" s="1"/>
      <c r="B517" s="3" t="s">
        <v>45</v>
      </c>
      <c r="C517" s="126"/>
      <c r="D517" s="114">
        <v>3</v>
      </c>
      <c r="E517" s="128" t="s">
        <v>8</v>
      </c>
      <c r="F517" s="114">
        <v>2</v>
      </c>
      <c r="G517" s="114" t="s">
        <v>8</v>
      </c>
      <c r="H517" s="72">
        <v>19.920000000000002</v>
      </c>
      <c r="I517" s="114" t="s">
        <v>8</v>
      </c>
      <c r="J517" s="115">
        <v>2</v>
      </c>
      <c r="K517" s="114"/>
      <c r="L517" s="115"/>
      <c r="M517" s="3" t="s">
        <v>9</v>
      </c>
      <c r="N517" s="42">
        <f t="shared" si="42"/>
        <v>239</v>
      </c>
      <c r="O517" s="2"/>
    </row>
    <row r="518" spans="1:17" ht="15.95" hidden="1" customHeight="1">
      <c r="A518" s="1"/>
      <c r="B518" s="3" t="s">
        <v>46</v>
      </c>
      <c r="C518" s="126"/>
      <c r="D518" s="114">
        <v>1</v>
      </c>
      <c r="E518" s="128" t="s">
        <v>8</v>
      </c>
      <c r="F518" s="114">
        <v>1</v>
      </c>
      <c r="G518" s="114" t="s">
        <v>8</v>
      </c>
      <c r="H518" s="72">
        <v>13.92</v>
      </c>
      <c r="I518" s="114" t="s">
        <v>8</v>
      </c>
      <c r="J518" s="115">
        <v>19.920000000000002</v>
      </c>
      <c r="K518" s="114"/>
      <c r="L518" s="115"/>
      <c r="M518" s="3" t="s">
        <v>9</v>
      </c>
      <c r="N518" s="42">
        <f t="shared" si="42"/>
        <v>277</v>
      </c>
      <c r="O518" s="2"/>
    </row>
    <row r="519" spans="1:17" ht="15.95" hidden="1" customHeight="1">
      <c r="A519" s="1"/>
      <c r="B519" s="3" t="s">
        <v>21</v>
      </c>
      <c r="C519" s="126"/>
      <c r="D519" s="114">
        <v>1</v>
      </c>
      <c r="E519" s="128" t="s">
        <v>8</v>
      </c>
      <c r="F519" s="114">
        <v>1</v>
      </c>
      <c r="G519" s="114" t="s">
        <v>8</v>
      </c>
      <c r="H519" s="72">
        <v>12</v>
      </c>
      <c r="I519" s="114" t="s">
        <v>8</v>
      </c>
      <c r="J519" s="115">
        <v>11.75</v>
      </c>
      <c r="K519" s="114"/>
      <c r="L519" s="115"/>
      <c r="M519" s="3" t="s">
        <v>9</v>
      </c>
      <c r="N519" s="42">
        <f t="shared" si="42"/>
        <v>141</v>
      </c>
      <c r="O519" s="2"/>
    </row>
    <row r="520" spans="1:17" ht="15.95" hidden="1" customHeight="1">
      <c r="A520" s="1"/>
      <c r="B520" s="3" t="s">
        <v>47</v>
      </c>
      <c r="C520" s="126"/>
      <c r="D520" s="114">
        <v>1</v>
      </c>
      <c r="E520" s="128" t="s">
        <v>8</v>
      </c>
      <c r="F520" s="114">
        <v>1</v>
      </c>
      <c r="G520" s="114" t="s">
        <v>8</v>
      </c>
      <c r="H520" s="72">
        <v>12.83</v>
      </c>
      <c r="I520" s="114" t="s">
        <v>8</v>
      </c>
      <c r="J520" s="115">
        <v>6.92</v>
      </c>
      <c r="K520" s="114"/>
      <c r="L520" s="115"/>
      <c r="M520" s="3" t="s">
        <v>9</v>
      </c>
      <c r="N520" s="42">
        <f t="shared" si="42"/>
        <v>89</v>
      </c>
      <c r="O520" s="2"/>
    </row>
    <row r="521" spans="1:17" ht="15.95" hidden="1" customHeight="1">
      <c r="A521" s="1"/>
      <c r="B521" s="3" t="s">
        <v>48</v>
      </c>
      <c r="C521" s="126"/>
      <c r="D521" s="114">
        <v>1</v>
      </c>
      <c r="E521" s="128" t="s">
        <v>8</v>
      </c>
      <c r="F521" s="114">
        <v>1</v>
      </c>
      <c r="G521" s="114" t="s">
        <v>8</v>
      </c>
      <c r="H521" s="72">
        <v>84.83</v>
      </c>
      <c r="I521" s="114" t="s">
        <v>8</v>
      </c>
      <c r="J521" s="115">
        <v>6.92</v>
      </c>
      <c r="K521" s="114"/>
      <c r="L521" s="115"/>
      <c r="M521" s="3" t="s">
        <v>9</v>
      </c>
      <c r="N521" s="42">
        <f t="shared" si="42"/>
        <v>587</v>
      </c>
      <c r="O521" s="2"/>
    </row>
    <row r="522" spans="1:17" ht="15.95" hidden="1" customHeight="1">
      <c r="A522" s="1"/>
      <c r="B522" s="3" t="s">
        <v>27</v>
      </c>
      <c r="C522" s="126"/>
      <c r="D522" s="114">
        <v>1</v>
      </c>
      <c r="E522" s="128" t="s">
        <v>8</v>
      </c>
      <c r="F522" s="114">
        <v>1</v>
      </c>
      <c r="G522" s="114" t="s">
        <v>8</v>
      </c>
      <c r="H522" s="72">
        <v>23.92</v>
      </c>
      <c r="I522" s="114" t="s">
        <v>8</v>
      </c>
      <c r="J522" s="115">
        <v>19.829999999999998</v>
      </c>
      <c r="K522" s="114"/>
      <c r="L522" s="115"/>
      <c r="M522" s="3" t="s">
        <v>9</v>
      </c>
      <c r="N522" s="42">
        <f>ROUND(D522*F522*H522*J522,0)</f>
        <v>474</v>
      </c>
      <c r="O522" s="2"/>
    </row>
    <row r="523" spans="1:17" ht="15.95" hidden="1" customHeight="1">
      <c r="A523" s="1"/>
      <c r="B523" s="3" t="s">
        <v>28</v>
      </c>
      <c r="C523" s="126"/>
      <c r="D523" s="114">
        <v>1</v>
      </c>
      <c r="E523" s="128" t="s">
        <v>8</v>
      </c>
      <c r="F523" s="114">
        <v>1</v>
      </c>
      <c r="G523" s="114" t="s">
        <v>8</v>
      </c>
      <c r="H523" s="72">
        <v>30</v>
      </c>
      <c r="I523" s="114" t="s">
        <v>8</v>
      </c>
      <c r="J523" s="115">
        <v>19.829999999999998</v>
      </c>
      <c r="K523" s="114"/>
      <c r="L523" s="115"/>
      <c r="M523" s="3" t="s">
        <v>9</v>
      </c>
      <c r="N523" s="42">
        <f>ROUND(D523*F523*H523*J523,0)</f>
        <v>595</v>
      </c>
      <c r="O523" s="2"/>
    </row>
    <row r="524" spans="1:17" ht="15.95" hidden="1" customHeight="1">
      <c r="A524" s="1"/>
      <c r="B524" s="3" t="s">
        <v>22</v>
      </c>
      <c r="C524" s="126"/>
      <c r="D524" s="114">
        <v>1</v>
      </c>
      <c r="E524" s="128" t="s">
        <v>8</v>
      </c>
      <c r="F524" s="114">
        <v>1</v>
      </c>
      <c r="G524" s="114" t="s">
        <v>8</v>
      </c>
      <c r="H524" s="72">
        <v>55.83</v>
      </c>
      <c r="I524" s="114" t="s">
        <v>8</v>
      </c>
      <c r="J524" s="115">
        <v>6.92</v>
      </c>
      <c r="K524" s="114"/>
      <c r="L524" s="115"/>
      <c r="M524" s="3" t="s">
        <v>9</v>
      </c>
      <c r="N524" s="42">
        <f>ROUND(D524*F524*H524*J524,0)</f>
        <v>386</v>
      </c>
      <c r="O524" s="2"/>
    </row>
    <row r="525" spans="1:17" ht="15.95" hidden="1" customHeight="1">
      <c r="A525" s="1"/>
      <c r="B525" s="3" t="s">
        <v>49</v>
      </c>
      <c r="C525" s="126"/>
      <c r="D525" s="114">
        <v>1</v>
      </c>
      <c r="E525" s="128" t="s">
        <v>8</v>
      </c>
      <c r="F525" s="114">
        <v>1</v>
      </c>
      <c r="G525" s="114" t="s">
        <v>17</v>
      </c>
      <c r="H525" s="72">
        <v>59.58</v>
      </c>
      <c r="I525" s="114" t="s">
        <v>18</v>
      </c>
      <c r="J525" s="115">
        <v>24.58</v>
      </c>
      <c r="K525" s="114" t="s">
        <v>19</v>
      </c>
      <c r="L525" s="115">
        <v>2</v>
      </c>
      <c r="M525" s="3" t="s">
        <v>9</v>
      </c>
      <c r="N525" s="80">
        <f>ROUND(D525*F525*(H525+J525)*L525,0)</f>
        <v>168</v>
      </c>
      <c r="O525" s="2"/>
    </row>
    <row r="526" spans="1:17" ht="15.95" hidden="1" customHeight="1">
      <c r="A526" s="1"/>
      <c r="C526" s="128"/>
      <c r="D526" s="73"/>
      <c r="H526" s="72"/>
      <c r="I526" s="114"/>
      <c r="J526" s="115"/>
      <c r="K526" s="114"/>
      <c r="L526" s="15" t="s">
        <v>10</v>
      </c>
      <c r="M526" s="43"/>
      <c r="N526" s="4">
        <f>SUM(N515:N525)</f>
        <v>4032</v>
      </c>
      <c r="O526" s="5"/>
      <c r="P526" s="44"/>
    </row>
    <row r="527" spans="1:17" ht="15.95" hidden="1" customHeight="1">
      <c r="A527" s="1"/>
      <c r="B527" s="75" t="s">
        <v>29</v>
      </c>
      <c r="C527" s="128"/>
      <c r="E527" s="119"/>
      <c r="G527" s="118"/>
      <c r="H527" s="72"/>
      <c r="I527" s="120"/>
      <c r="J527" s="115"/>
      <c r="K527" s="118"/>
      <c r="L527" s="115"/>
      <c r="M527" s="50"/>
      <c r="N527" s="50"/>
      <c r="O527" s="119"/>
      <c r="Q527" s="50"/>
    </row>
    <row r="528" spans="1:17" ht="15.95" hidden="1" customHeight="1" thickBot="1">
      <c r="A528" s="1"/>
      <c r="B528" s="3" t="s">
        <v>50</v>
      </c>
      <c r="C528" s="128"/>
      <c r="D528" s="114">
        <v>1</v>
      </c>
      <c r="E528" s="128" t="s">
        <v>8</v>
      </c>
      <c r="F528" s="114">
        <v>1</v>
      </c>
      <c r="G528" s="114" t="s">
        <v>8</v>
      </c>
      <c r="H528" s="72">
        <v>12.75</v>
      </c>
      <c r="I528" s="114" t="s">
        <v>8</v>
      </c>
      <c r="J528" s="115">
        <v>7.75</v>
      </c>
      <c r="K528" s="114"/>
      <c r="L528" s="115"/>
      <c r="M528" s="3" t="s">
        <v>9</v>
      </c>
      <c r="N528" s="42">
        <f>ROUND(D528*F528*H528*J528,0)</f>
        <v>99</v>
      </c>
      <c r="O528" s="5"/>
      <c r="P528" s="45"/>
    </row>
    <row r="529" spans="1:17" ht="15.95" hidden="1" customHeight="1" thickBot="1">
      <c r="A529" s="1"/>
      <c r="B529" s="114"/>
      <c r="C529" s="3"/>
      <c r="E529" s="119"/>
      <c r="G529" s="118"/>
      <c r="H529" s="72"/>
      <c r="I529" s="120"/>
      <c r="J529" s="115"/>
      <c r="K529" s="118"/>
      <c r="L529" s="15" t="s">
        <v>10</v>
      </c>
      <c r="M529" s="3" t="s">
        <v>9</v>
      </c>
      <c r="N529" s="17">
        <f>SUM(N527:N528)</f>
        <v>99</v>
      </c>
      <c r="O529" s="119"/>
      <c r="P529" s="50"/>
      <c r="Q529" s="50"/>
    </row>
    <row r="530" spans="1:17" ht="15.95" hidden="1" customHeight="1">
      <c r="A530" s="1"/>
      <c r="B530" s="75" t="s">
        <v>37</v>
      </c>
      <c r="C530" s="128"/>
      <c r="E530" s="119"/>
      <c r="G530" s="118"/>
      <c r="H530" s="72"/>
      <c r="I530" s="120"/>
      <c r="J530" s="115"/>
      <c r="K530" s="120"/>
      <c r="L530" s="118"/>
      <c r="M530" s="118"/>
      <c r="N530" s="50"/>
      <c r="O530" s="46"/>
      <c r="P530" s="50"/>
      <c r="Q530" s="50"/>
    </row>
    <row r="531" spans="1:17" ht="15.95" hidden="1" customHeight="1">
      <c r="A531" s="1"/>
      <c r="C531" s="75"/>
      <c r="D531" s="148">
        <f>N526</f>
        <v>4032</v>
      </c>
      <c r="E531" s="148"/>
      <c r="F531" s="148"/>
      <c r="G531" s="118" t="s">
        <v>38</v>
      </c>
      <c r="H531" s="77">
        <f>N529</f>
        <v>99</v>
      </c>
      <c r="I531" s="15" t="s">
        <v>9</v>
      </c>
      <c r="J531" s="149">
        <f>D531-H531</f>
        <v>3933</v>
      </c>
      <c r="K531" s="149"/>
      <c r="L531" s="43" t="s">
        <v>39</v>
      </c>
      <c r="M531" s="118"/>
      <c r="N531" s="47"/>
      <c r="O531" s="119"/>
      <c r="P531" s="50"/>
      <c r="Q531" s="50"/>
    </row>
    <row r="532" spans="1:17" ht="15.95" hidden="1" customHeight="1">
      <c r="A532" s="1"/>
      <c r="B532" s="3" t="s">
        <v>40</v>
      </c>
      <c r="C532" s="141">
        <f>J531*50%</f>
        <v>1966.5</v>
      </c>
      <c r="D532" s="142"/>
      <c r="E532" s="141"/>
      <c r="F532" s="6" t="s">
        <v>41</v>
      </c>
      <c r="G532" s="7" t="s">
        <v>12</v>
      </c>
      <c r="H532" s="74">
        <v>75.63</v>
      </c>
      <c r="I532" s="120"/>
      <c r="J532" s="120"/>
      <c r="K532" s="120"/>
      <c r="L532" s="138" t="s">
        <v>42</v>
      </c>
      <c r="M532" s="138"/>
      <c r="O532" s="8" t="s">
        <v>14</v>
      </c>
      <c r="P532" s="118">
        <f>ROUND(C532*H532/100,0)</f>
        <v>1487</v>
      </c>
    </row>
    <row r="533" spans="1:17" ht="15.95" hidden="1" customHeight="1">
      <c r="A533" s="1"/>
      <c r="B533" s="52"/>
      <c r="C533" s="51"/>
      <c r="D533" s="134"/>
      <c r="E533" s="118"/>
      <c r="F533" s="46"/>
      <c r="G533" s="7"/>
      <c r="H533" s="120"/>
      <c r="I533" s="120"/>
      <c r="J533" s="120"/>
      <c r="K533" s="120"/>
      <c r="L533" s="133"/>
      <c r="M533" s="133"/>
      <c r="N533" s="3"/>
      <c r="O533" s="119"/>
    </row>
    <row r="534" spans="1:17" s="20" customFormat="1" ht="15.95" hidden="1" customHeight="1">
      <c r="A534" s="18"/>
      <c r="B534" s="112"/>
      <c r="C534" s="63"/>
      <c r="D534" s="112"/>
      <c r="E534" s="110"/>
      <c r="F534" s="112"/>
      <c r="G534" s="24"/>
      <c r="H534" s="111"/>
      <c r="I534" s="111"/>
      <c r="J534" s="113"/>
      <c r="K534" s="111"/>
      <c r="L534" s="122"/>
      <c r="M534" s="36"/>
      <c r="N534" s="107"/>
      <c r="O534" s="110"/>
      <c r="P534" s="122"/>
      <c r="Q534" s="57"/>
    </row>
    <row r="535" spans="1:17" s="20" customFormat="1" ht="15.95" hidden="1" customHeight="1">
      <c r="A535" s="18"/>
      <c r="B535" s="151" t="s">
        <v>15</v>
      </c>
      <c r="C535" s="151"/>
      <c r="D535" s="151"/>
      <c r="E535" s="151"/>
      <c r="F535" s="151"/>
      <c r="G535" s="151"/>
      <c r="H535" s="151"/>
      <c r="I535" s="151"/>
      <c r="J535" s="151"/>
      <c r="K535" s="151"/>
      <c r="L535" s="151"/>
      <c r="M535" s="151"/>
      <c r="N535" s="151"/>
      <c r="O535" s="151"/>
      <c r="P535" s="122"/>
    </row>
    <row r="536" spans="1:17" s="20" customFormat="1" ht="15.95" hidden="1" customHeight="1">
      <c r="A536" s="18"/>
      <c r="B536" s="95" t="s">
        <v>86</v>
      </c>
      <c r="C536" s="125"/>
      <c r="D536" s="112">
        <v>1</v>
      </c>
      <c r="E536" s="53" t="s">
        <v>8</v>
      </c>
      <c r="F536" s="112">
        <v>2</v>
      </c>
      <c r="G536" s="112" t="s">
        <v>17</v>
      </c>
      <c r="H536" s="31">
        <v>29.75</v>
      </c>
      <c r="I536" s="112" t="s">
        <v>18</v>
      </c>
      <c r="J536" s="113">
        <v>19.829999999999998</v>
      </c>
      <c r="K536" s="112" t="s">
        <v>19</v>
      </c>
      <c r="L536" s="113">
        <v>11</v>
      </c>
      <c r="M536" s="20" t="s">
        <v>9</v>
      </c>
      <c r="N536" s="32">
        <f t="shared" ref="N536:N541" si="43">ROUND(D536*F536*(H536+J536)*L536,0)</f>
        <v>1091</v>
      </c>
      <c r="O536" s="19"/>
      <c r="P536" s="122"/>
    </row>
    <row r="537" spans="1:17" s="20" customFormat="1" ht="15.95" hidden="1" customHeight="1">
      <c r="A537" s="18"/>
      <c r="B537" s="95" t="s">
        <v>85</v>
      </c>
      <c r="C537" s="125"/>
      <c r="D537" s="112">
        <v>3</v>
      </c>
      <c r="E537" s="53" t="s">
        <v>8</v>
      </c>
      <c r="F537" s="112">
        <v>2</v>
      </c>
      <c r="G537" s="112" t="s">
        <v>17</v>
      </c>
      <c r="H537" s="31">
        <v>23.75</v>
      </c>
      <c r="I537" s="112" t="s">
        <v>18</v>
      </c>
      <c r="J537" s="113">
        <v>19.829999999999998</v>
      </c>
      <c r="K537" s="112" t="s">
        <v>19</v>
      </c>
      <c r="L537" s="113">
        <v>11</v>
      </c>
      <c r="M537" s="20" t="s">
        <v>9</v>
      </c>
      <c r="N537" s="32">
        <f t="shared" si="43"/>
        <v>2876</v>
      </c>
      <c r="O537" s="19"/>
      <c r="P537" s="122"/>
    </row>
    <row r="538" spans="1:17" s="20" customFormat="1" ht="15.95" hidden="1" customHeight="1">
      <c r="A538" s="18"/>
      <c r="B538" s="95" t="s">
        <v>89</v>
      </c>
      <c r="C538" s="125"/>
      <c r="D538" s="112">
        <v>1</v>
      </c>
      <c r="E538" s="53" t="s">
        <v>8</v>
      </c>
      <c r="F538" s="112">
        <v>2</v>
      </c>
      <c r="G538" s="112" t="s">
        <v>17</v>
      </c>
      <c r="H538" s="31">
        <v>105</v>
      </c>
      <c r="I538" s="112" t="s">
        <v>18</v>
      </c>
      <c r="J538" s="113">
        <v>6.83</v>
      </c>
      <c r="K538" s="112" t="s">
        <v>19</v>
      </c>
      <c r="L538" s="113">
        <v>11</v>
      </c>
      <c r="M538" s="20" t="s">
        <v>9</v>
      </c>
      <c r="N538" s="32">
        <f t="shared" si="43"/>
        <v>2460</v>
      </c>
      <c r="O538" s="19"/>
      <c r="P538" s="122"/>
    </row>
    <row r="539" spans="1:17" s="20" customFormat="1" ht="15.95" hidden="1" customHeight="1">
      <c r="A539" s="18"/>
      <c r="B539" s="95" t="s">
        <v>20</v>
      </c>
      <c r="C539" s="125"/>
      <c r="D539" s="112">
        <v>1</v>
      </c>
      <c r="E539" s="53" t="s">
        <v>8</v>
      </c>
      <c r="F539" s="112">
        <v>2</v>
      </c>
      <c r="G539" s="112" t="s">
        <v>17</v>
      </c>
      <c r="H539" s="31">
        <v>26.25</v>
      </c>
      <c r="I539" s="112" t="s">
        <v>18</v>
      </c>
      <c r="J539" s="113">
        <v>6.83</v>
      </c>
      <c r="K539" s="112" t="s">
        <v>19</v>
      </c>
      <c r="L539" s="113">
        <v>11</v>
      </c>
      <c r="M539" s="20" t="s">
        <v>9</v>
      </c>
      <c r="N539" s="32">
        <f t="shared" si="43"/>
        <v>728</v>
      </c>
      <c r="O539" s="19"/>
      <c r="P539" s="122"/>
    </row>
    <row r="540" spans="1:17" s="20" customFormat="1" ht="15.95" hidden="1" customHeight="1">
      <c r="A540" s="18"/>
      <c r="B540" s="95" t="s">
        <v>112</v>
      </c>
      <c r="C540" s="125"/>
      <c r="D540" s="112">
        <v>1</v>
      </c>
      <c r="E540" s="53" t="s">
        <v>8</v>
      </c>
      <c r="F540" s="112">
        <v>2</v>
      </c>
      <c r="G540" s="112" t="s">
        <v>17</v>
      </c>
      <c r="H540" s="31">
        <v>11.58</v>
      </c>
      <c r="I540" s="112" t="s">
        <v>18</v>
      </c>
      <c r="J540" s="113">
        <v>7</v>
      </c>
      <c r="K540" s="112" t="s">
        <v>19</v>
      </c>
      <c r="L540" s="113">
        <v>7.75</v>
      </c>
      <c r="M540" s="20" t="s">
        <v>9</v>
      </c>
      <c r="N540" s="32">
        <f t="shared" si="43"/>
        <v>288</v>
      </c>
      <c r="O540" s="19"/>
      <c r="P540" s="122"/>
    </row>
    <row r="541" spans="1:17" s="20" customFormat="1" ht="15.95" hidden="1" customHeight="1">
      <c r="A541" s="18"/>
      <c r="B541" s="95" t="s">
        <v>87</v>
      </c>
      <c r="C541" s="125"/>
      <c r="D541" s="112">
        <v>1</v>
      </c>
      <c r="E541" s="53" t="s">
        <v>8</v>
      </c>
      <c r="F541" s="112">
        <v>2</v>
      </c>
      <c r="G541" s="112" t="s">
        <v>17</v>
      </c>
      <c r="H541" s="31">
        <v>11.83</v>
      </c>
      <c r="I541" s="112" t="s">
        <v>18</v>
      </c>
      <c r="J541" s="113">
        <v>11.83</v>
      </c>
      <c r="K541" s="112" t="s">
        <v>19</v>
      </c>
      <c r="L541" s="113">
        <v>11</v>
      </c>
      <c r="M541" s="20" t="s">
        <v>9</v>
      </c>
      <c r="N541" s="32">
        <f t="shared" si="43"/>
        <v>521</v>
      </c>
      <c r="O541" s="19"/>
      <c r="P541" s="122"/>
    </row>
    <row r="542" spans="1:17" s="20" customFormat="1" ht="15.95" hidden="1" customHeight="1">
      <c r="A542" s="18"/>
      <c r="C542" s="53"/>
      <c r="D542" s="60"/>
      <c r="E542" s="53"/>
      <c r="F542" s="112"/>
      <c r="G542" s="112"/>
      <c r="H542" s="31"/>
      <c r="I542" s="112"/>
      <c r="J542" s="113"/>
      <c r="K542" s="112"/>
      <c r="L542" s="28" t="s">
        <v>10</v>
      </c>
      <c r="M542" s="36"/>
      <c r="N542" s="21">
        <f>SUM(N536:N540)</f>
        <v>7443</v>
      </c>
      <c r="O542" s="22"/>
      <c r="P542" s="44"/>
    </row>
    <row r="543" spans="1:17" s="20" customFormat="1" ht="15.95" hidden="1" customHeight="1">
      <c r="A543" s="18"/>
      <c r="B543" s="33" t="s">
        <v>29</v>
      </c>
      <c r="C543" s="53"/>
      <c r="D543" s="112"/>
      <c r="E543" s="110"/>
      <c r="F543" s="112"/>
      <c r="G543" s="122"/>
      <c r="H543" s="31"/>
      <c r="I543" s="111"/>
      <c r="J543" s="113"/>
      <c r="K543" s="122"/>
      <c r="L543" s="113"/>
      <c r="M543" s="57"/>
      <c r="N543" s="57"/>
      <c r="O543" s="110"/>
      <c r="P543" s="122"/>
      <c r="Q543" s="57"/>
    </row>
    <row r="544" spans="1:17" s="20" customFormat="1" ht="15.95" hidden="1" customHeight="1">
      <c r="A544" s="18"/>
      <c r="B544" s="20" t="s">
        <v>80</v>
      </c>
      <c r="C544" s="53"/>
      <c r="D544" s="112">
        <v>1</v>
      </c>
      <c r="E544" s="53" t="s">
        <v>8</v>
      </c>
      <c r="F544" s="112">
        <v>6</v>
      </c>
      <c r="G544" s="112" t="s">
        <v>8</v>
      </c>
      <c r="H544" s="31">
        <v>4</v>
      </c>
      <c r="I544" s="112" t="s">
        <v>8</v>
      </c>
      <c r="J544" s="113">
        <v>7</v>
      </c>
      <c r="K544" s="112"/>
      <c r="L544" s="113"/>
      <c r="M544" s="20" t="s">
        <v>9</v>
      </c>
      <c r="N544" s="34">
        <f>ROUND(D544*F544*H544*J544,0)</f>
        <v>168</v>
      </c>
      <c r="O544" s="22"/>
      <c r="P544" s="44"/>
    </row>
    <row r="545" spans="1:17" s="20" customFormat="1" ht="15.95" hidden="1" customHeight="1">
      <c r="A545" s="18"/>
      <c r="B545" s="20" t="s">
        <v>31</v>
      </c>
      <c r="C545" s="53"/>
      <c r="D545" s="112">
        <v>1</v>
      </c>
      <c r="E545" s="53" t="s">
        <v>8</v>
      </c>
      <c r="F545" s="112">
        <v>5</v>
      </c>
      <c r="G545" s="112" t="s">
        <v>8</v>
      </c>
      <c r="H545" s="31">
        <v>4</v>
      </c>
      <c r="I545" s="112" t="s">
        <v>8</v>
      </c>
      <c r="J545" s="113">
        <v>4</v>
      </c>
      <c r="K545" s="112"/>
      <c r="L545" s="113"/>
      <c r="M545" s="20" t="s">
        <v>9</v>
      </c>
      <c r="N545" s="34">
        <f>ROUND(D545*F545*H545*J545,0)</f>
        <v>80</v>
      </c>
      <c r="O545" s="22"/>
      <c r="P545" s="44"/>
    </row>
    <row r="546" spans="1:17" s="20" customFormat="1" ht="15.95" hidden="1" customHeight="1" thickBot="1">
      <c r="A546" s="18"/>
      <c r="B546" s="20" t="s">
        <v>20</v>
      </c>
      <c r="C546" s="53"/>
      <c r="D546" s="112">
        <v>1</v>
      </c>
      <c r="E546" s="53" t="s">
        <v>8</v>
      </c>
      <c r="F546" s="112">
        <v>2</v>
      </c>
      <c r="G546" s="112" t="s">
        <v>8</v>
      </c>
      <c r="H546" s="31">
        <v>3</v>
      </c>
      <c r="I546" s="112" t="s">
        <v>8</v>
      </c>
      <c r="J546" s="113">
        <v>4</v>
      </c>
      <c r="K546" s="112"/>
      <c r="L546" s="113"/>
      <c r="M546" s="20" t="s">
        <v>9</v>
      </c>
      <c r="N546" s="34">
        <f>ROUND(D546*F546*H546*J546,0)</f>
        <v>24</v>
      </c>
      <c r="O546" s="22"/>
      <c r="P546" s="44"/>
    </row>
    <row r="547" spans="1:17" s="20" customFormat="1" ht="15.95" hidden="1" customHeight="1" thickBot="1">
      <c r="A547" s="18"/>
      <c r="B547" s="112"/>
      <c r="D547" s="112"/>
      <c r="E547" s="110"/>
      <c r="F547" s="112"/>
      <c r="G547" s="122"/>
      <c r="H547" s="31"/>
      <c r="I547" s="111"/>
      <c r="J547" s="113"/>
      <c r="K547" s="122"/>
      <c r="L547" s="28" t="s">
        <v>10</v>
      </c>
      <c r="M547" s="20" t="s">
        <v>9</v>
      </c>
      <c r="N547" s="30">
        <f>SUM(N543:N546)</f>
        <v>272</v>
      </c>
      <c r="O547" s="110"/>
      <c r="P547" s="57"/>
      <c r="Q547" s="57"/>
    </row>
    <row r="548" spans="1:17" s="20" customFormat="1" ht="15.95" hidden="1" customHeight="1">
      <c r="A548" s="18"/>
      <c r="B548" s="33" t="s">
        <v>37</v>
      </c>
      <c r="C548" s="53"/>
      <c r="D548" s="112"/>
      <c r="E548" s="110"/>
      <c r="F548" s="112"/>
      <c r="G548" s="122"/>
      <c r="H548" s="31"/>
      <c r="I548" s="111"/>
      <c r="J548" s="113"/>
      <c r="K548" s="111"/>
      <c r="L548" s="122"/>
      <c r="M548" s="122"/>
      <c r="N548" s="57"/>
      <c r="O548" s="55"/>
      <c r="P548" s="57"/>
      <c r="Q548" s="57"/>
    </row>
    <row r="549" spans="1:17" s="20" customFormat="1" ht="15.95" hidden="1" customHeight="1">
      <c r="A549" s="18"/>
      <c r="C549" s="33"/>
      <c r="D549" s="157">
        <f>N542</f>
        <v>7443</v>
      </c>
      <c r="E549" s="157"/>
      <c r="F549" s="157"/>
      <c r="G549" s="122" t="s">
        <v>38</v>
      </c>
      <c r="H549" s="35">
        <f>N547</f>
        <v>272</v>
      </c>
      <c r="I549" s="28" t="s">
        <v>9</v>
      </c>
      <c r="J549" s="158">
        <f>D549-H549</f>
        <v>7171</v>
      </c>
      <c r="K549" s="158"/>
      <c r="L549" s="36" t="s">
        <v>39</v>
      </c>
      <c r="M549" s="122"/>
      <c r="N549" s="56"/>
      <c r="O549" s="110"/>
      <c r="P549" s="57"/>
      <c r="Q549" s="57"/>
    </row>
    <row r="550" spans="1:17" s="20" customFormat="1" ht="15.95" hidden="1" customHeight="1">
      <c r="A550" s="18"/>
      <c r="B550" s="20" t="s">
        <v>40</v>
      </c>
      <c r="C550" s="152">
        <f>J549*50%</f>
        <v>3585.5</v>
      </c>
      <c r="D550" s="153"/>
      <c r="E550" s="152"/>
      <c r="F550" s="23" t="s">
        <v>41</v>
      </c>
      <c r="G550" s="24" t="s">
        <v>12</v>
      </c>
      <c r="H550" s="62">
        <v>226.88</v>
      </c>
      <c r="I550" s="111"/>
      <c r="J550" s="111"/>
      <c r="K550" s="111"/>
      <c r="L550" s="154" t="s">
        <v>42</v>
      </c>
      <c r="M550" s="154"/>
      <c r="N550" s="94"/>
      <c r="O550" s="25" t="s">
        <v>14</v>
      </c>
      <c r="P550" s="122">
        <f>ROUND(C550*H550/100,0)</f>
        <v>8135</v>
      </c>
    </row>
    <row r="551" spans="1:17" s="20" customFormat="1" ht="15.95" hidden="1" customHeight="1">
      <c r="A551" s="18"/>
      <c r="B551" s="151" t="s">
        <v>120</v>
      </c>
      <c r="C551" s="151"/>
      <c r="D551" s="151"/>
      <c r="E551" s="151"/>
      <c r="F551" s="151"/>
      <c r="G551" s="151"/>
      <c r="H551" s="151"/>
      <c r="I551" s="151"/>
      <c r="J551" s="151"/>
      <c r="K551" s="151"/>
      <c r="L551" s="151"/>
      <c r="M551" s="151"/>
      <c r="N551" s="151"/>
      <c r="O551" s="151"/>
      <c r="P551" s="122"/>
    </row>
    <row r="552" spans="1:17" s="20" customFormat="1" ht="15.95" hidden="1" customHeight="1">
      <c r="A552" s="18"/>
      <c r="B552" s="95" t="s">
        <v>85</v>
      </c>
      <c r="C552" s="125"/>
      <c r="D552" s="112">
        <v>1</v>
      </c>
      <c r="E552" s="53" t="s">
        <v>8</v>
      </c>
      <c r="F552" s="112">
        <v>5</v>
      </c>
      <c r="G552" s="112" t="s">
        <v>8</v>
      </c>
      <c r="H552" s="31">
        <v>20</v>
      </c>
      <c r="I552" s="112" t="s">
        <v>8</v>
      </c>
      <c r="J552" s="113">
        <v>16</v>
      </c>
      <c r="K552" s="112"/>
      <c r="L552" s="113"/>
      <c r="M552" s="20" t="s">
        <v>9</v>
      </c>
      <c r="N552" s="34">
        <f>ROUND(D552*F552*H552*J552,0)</f>
        <v>1600</v>
      </c>
      <c r="O552" s="19"/>
      <c r="P552" s="122"/>
    </row>
    <row r="553" spans="1:17" s="20" customFormat="1" ht="15.95" hidden="1" customHeight="1">
      <c r="A553" s="18"/>
      <c r="B553" s="20" t="s">
        <v>22</v>
      </c>
      <c r="C553" s="125"/>
      <c r="D553" s="112">
        <v>1</v>
      </c>
      <c r="E553" s="53" t="s">
        <v>8</v>
      </c>
      <c r="F553" s="112">
        <v>1</v>
      </c>
      <c r="G553" s="112" t="s">
        <v>8</v>
      </c>
      <c r="H553" s="31">
        <v>56</v>
      </c>
      <c r="I553" s="112" t="s">
        <v>8</v>
      </c>
      <c r="J553" s="113">
        <v>5.75</v>
      </c>
      <c r="K553" s="112"/>
      <c r="L553" s="113"/>
      <c r="M553" s="20" t="s">
        <v>9</v>
      </c>
      <c r="N553" s="34">
        <f>ROUND(D553*F553*H553*J553,0)</f>
        <v>322</v>
      </c>
      <c r="O553" s="19"/>
      <c r="P553" s="122"/>
    </row>
    <row r="554" spans="1:17" s="20" customFormat="1" ht="15.95" hidden="1" customHeight="1">
      <c r="A554" s="18"/>
      <c r="B554" s="20" t="s">
        <v>20</v>
      </c>
      <c r="C554" s="125"/>
      <c r="D554" s="112">
        <v>1</v>
      </c>
      <c r="E554" s="53" t="s">
        <v>8</v>
      </c>
      <c r="F554" s="112">
        <v>1</v>
      </c>
      <c r="G554" s="112" t="s">
        <v>8</v>
      </c>
      <c r="H554" s="31">
        <v>24.5</v>
      </c>
      <c r="I554" s="112" t="s">
        <v>8</v>
      </c>
      <c r="J554" s="113">
        <v>6</v>
      </c>
      <c r="K554" s="112"/>
      <c r="L554" s="113"/>
      <c r="M554" s="20" t="s">
        <v>9</v>
      </c>
      <c r="N554" s="34">
        <f>ROUND(D554*F554*H554*J554,0)</f>
        <v>147</v>
      </c>
      <c r="O554" s="19"/>
      <c r="P554" s="122"/>
    </row>
    <row r="555" spans="1:17" s="20" customFormat="1" ht="15.95" hidden="1" customHeight="1">
      <c r="A555" s="18"/>
      <c r="B555" s="20" t="s">
        <v>87</v>
      </c>
      <c r="C555" s="125"/>
      <c r="D555" s="112">
        <v>1</v>
      </c>
      <c r="E555" s="53" t="s">
        <v>8</v>
      </c>
      <c r="F555" s="112">
        <v>1</v>
      </c>
      <c r="G555" s="112" t="s">
        <v>8</v>
      </c>
      <c r="H555" s="31">
        <v>15.17</v>
      </c>
      <c r="I555" s="112" t="s">
        <v>8</v>
      </c>
      <c r="J555" s="113">
        <v>9.83</v>
      </c>
      <c r="K555" s="112"/>
      <c r="L555" s="113"/>
      <c r="M555" s="20" t="s">
        <v>9</v>
      </c>
      <c r="N555" s="34">
        <f>ROUND(D555*F555*H555*J555,0)</f>
        <v>149</v>
      </c>
      <c r="O555" s="19"/>
      <c r="P555" s="122"/>
    </row>
    <row r="556" spans="1:17" s="20" customFormat="1" ht="15.95" hidden="1" customHeight="1">
      <c r="A556" s="18"/>
      <c r="C556" s="53"/>
      <c r="D556" s="60"/>
      <c r="E556" s="53"/>
      <c r="F556" s="112"/>
      <c r="G556" s="112"/>
      <c r="H556" s="31"/>
      <c r="I556" s="112"/>
      <c r="J556" s="113"/>
      <c r="K556" s="112"/>
      <c r="L556" s="28" t="s">
        <v>10</v>
      </c>
      <c r="M556" s="36"/>
      <c r="N556" s="21">
        <f>SUM(N552:N555)</f>
        <v>2218</v>
      </c>
      <c r="O556" s="22"/>
      <c r="P556" s="44"/>
    </row>
    <row r="557" spans="1:17" s="20" customFormat="1" ht="15.95" hidden="1" customHeight="1">
      <c r="A557" s="18"/>
      <c r="B557" s="61"/>
      <c r="C557" s="152">
        <f>N556</f>
        <v>2218</v>
      </c>
      <c r="D557" s="153"/>
      <c r="E557" s="152"/>
      <c r="F557" s="23" t="s">
        <v>41</v>
      </c>
      <c r="G557" s="24" t="s">
        <v>12</v>
      </c>
      <c r="H557" s="62">
        <v>786.5</v>
      </c>
      <c r="I557" s="111"/>
      <c r="J557" s="111"/>
      <c r="K557" s="111"/>
      <c r="L557" s="154" t="s">
        <v>42</v>
      </c>
      <c r="M557" s="154"/>
      <c r="N557" s="94"/>
      <c r="O557" s="25" t="s">
        <v>14</v>
      </c>
      <c r="P557" s="122">
        <f>ROUND(C557*H557/100,0)</f>
        <v>17445</v>
      </c>
    </row>
    <row r="558" spans="1:17" s="27" customFormat="1" ht="15.95" hidden="1" customHeight="1">
      <c r="A558" s="40"/>
      <c r="B558" s="155" t="s">
        <v>51</v>
      </c>
      <c r="C558" s="155"/>
      <c r="D558" s="155"/>
      <c r="E558" s="155"/>
      <c r="F558" s="155"/>
      <c r="G558" s="155"/>
      <c r="H558" s="155"/>
      <c r="I558" s="155"/>
      <c r="J558" s="155"/>
      <c r="K558" s="155"/>
      <c r="L558" s="155"/>
      <c r="M558" s="155"/>
      <c r="N558" s="155"/>
      <c r="O558" s="155"/>
      <c r="P558" s="26"/>
    </row>
    <row r="559" spans="1:17" s="20" customFormat="1" ht="15.95" hidden="1" customHeight="1">
      <c r="A559" s="18"/>
      <c r="B559" s="20" t="s">
        <v>121</v>
      </c>
      <c r="D559" s="112"/>
      <c r="E559" s="53"/>
      <c r="F559" s="112"/>
      <c r="G559" s="112"/>
      <c r="H559" s="31"/>
      <c r="I559" s="112"/>
      <c r="J559" s="113"/>
      <c r="K559" s="112"/>
      <c r="L559" s="113"/>
      <c r="M559" s="20" t="s">
        <v>9</v>
      </c>
      <c r="N559" s="34">
        <f>N556*0.33</f>
        <v>731.94</v>
      </c>
      <c r="P559" s="44"/>
    </row>
    <row r="560" spans="1:17" s="20" customFormat="1" ht="15.95" hidden="1" customHeight="1">
      <c r="A560" s="18"/>
      <c r="C560" s="53"/>
      <c r="D560" s="60"/>
      <c r="E560" s="53"/>
      <c r="F560" s="112"/>
      <c r="G560" s="112"/>
      <c r="H560" s="31"/>
      <c r="I560" s="112"/>
      <c r="J560" s="113"/>
      <c r="K560" s="112"/>
      <c r="L560" s="28" t="s">
        <v>10</v>
      </c>
      <c r="M560" s="36"/>
      <c r="N560" s="21">
        <f>SUM(N559:N559)</f>
        <v>731.94</v>
      </c>
      <c r="O560" s="22"/>
      <c r="P560" s="44"/>
    </row>
    <row r="561" spans="1:17" s="20" customFormat="1" ht="15.95" hidden="1" customHeight="1">
      <c r="A561" s="18"/>
      <c r="B561" s="110"/>
      <c r="C561" s="152">
        <f>N560</f>
        <v>731.94</v>
      </c>
      <c r="D561" s="153"/>
      <c r="E561" s="152"/>
      <c r="F561" s="23" t="s">
        <v>11</v>
      </c>
      <c r="G561" s="24" t="s">
        <v>12</v>
      </c>
      <c r="H561" s="111">
        <v>14429.25</v>
      </c>
      <c r="I561" s="111"/>
      <c r="J561" s="111"/>
      <c r="K561" s="111"/>
      <c r="L561" s="154" t="s">
        <v>13</v>
      </c>
      <c r="M561" s="154"/>
      <c r="N561" s="94"/>
      <c r="O561" s="25" t="s">
        <v>14</v>
      </c>
      <c r="P561" s="122">
        <f>ROUND(C561*H561/100,0)</f>
        <v>105613</v>
      </c>
    </row>
    <row r="562" spans="1:17" s="20" customFormat="1" ht="15.95" hidden="1" customHeight="1">
      <c r="A562" s="18"/>
      <c r="C562" s="124"/>
      <c r="D562" s="109"/>
      <c r="E562" s="124"/>
      <c r="F562" s="23"/>
      <c r="G562" s="24"/>
      <c r="H562" s="111"/>
      <c r="I562" s="111"/>
      <c r="J562" s="111"/>
      <c r="K562" s="111"/>
      <c r="L562" s="122"/>
      <c r="M562" s="122"/>
      <c r="N562" s="94"/>
      <c r="O562" s="25"/>
      <c r="P562" s="122"/>
    </row>
    <row r="563" spans="1:17" s="20" customFormat="1" ht="15.95" hidden="1" customHeight="1">
      <c r="A563" s="18"/>
      <c r="B563" s="57"/>
      <c r="C563" s="124"/>
      <c r="D563" s="112"/>
      <c r="E563" s="124"/>
      <c r="F563" s="112"/>
      <c r="G563" s="57"/>
      <c r="H563" s="111"/>
      <c r="I563" s="111"/>
      <c r="J563" s="113"/>
      <c r="K563" s="111"/>
      <c r="L563" s="122"/>
      <c r="M563" s="122"/>
      <c r="N563" s="57"/>
      <c r="O563" s="110"/>
      <c r="P563" s="122"/>
    </row>
    <row r="564" spans="1:17" s="20" customFormat="1" ht="15.95" hidden="1" customHeight="1">
      <c r="A564" s="40"/>
      <c r="B564" s="151" t="s">
        <v>124</v>
      </c>
      <c r="C564" s="151"/>
      <c r="D564" s="151"/>
      <c r="E564" s="151"/>
      <c r="F564" s="151"/>
      <c r="G564" s="151"/>
      <c r="H564" s="151"/>
      <c r="I564" s="151"/>
      <c r="J564" s="151"/>
      <c r="K564" s="151"/>
      <c r="L564" s="151"/>
      <c r="M564" s="151"/>
      <c r="N564" s="151"/>
      <c r="O564" s="151"/>
      <c r="P564" s="122"/>
      <c r="Q564" s="57"/>
    </row>
    <row r="565" spans="1:17" s="20" customFormat="1" ht="15.95" hidden="1" customHeight="1" thickBot="1">
      <c r="A565" s="18"/>
      <c r="B565" s="20" t="s">
        <v>83</v>
      </c>
      <c r="C565" s="53"/>
      <c r="D565" s="112">
        <v>1</v>
      </c>
      <c r="E565" s="53" t="s">
        <v>8</v>
      </c>
      <c r="F565" s="112">
        <v>2</v>
      </c>
      <c r="G565" s="112" t="s">
        <v>17</v>
      </c>
      <c r="H565" s="31">
        <v>78.5</v>
      </c>
      <c r="I565" s="112" t="s">
        <v>18</v>
      </c>
      <c r="J565" s="113">
        <v>42.25</v>
      </c>
      <c r="K565" s="112" t="s">
        <v>19</v>
      </c>
      <c r="L565" s="113">
        <v>11.5</v>
      </c>
      <c r="M565" s="20" t="s">
        <v>9</v>
      </c>
      <c r="N565" s="32">
        <f>ROUND(D565*F565*(H565+J565)*L565,0)</f>
        <v>2777</v>
      </c>
      <c r="O565" s="22"/>
      <c r="P565" s="44"/>
    </row>
    <row r="566" spans="1:17" s="20" customFormat="1" ht="15.95" hidden="1" customHeight="1" thickBot="1">
      <c r="A566" s="18"/>
      <c r="C566" s="65"/>
      <c r="D566" s="122"/>
      <c r="E566" s="53"/>
      <c r="F566" s="112"/>
      <c r="G566" s="112"/>
      <c r="H566" s="41"/>
      <c r="I566" s="55"/>
      <c r="J566" s="28"/>
      <c r="K566" s="55"/>
      <c r="L566" s="122" t="s">
        <v>10</v>
      </c>
      <c r="M566" s="55"/>
      <c r="N566" s="30">
        <f>SUM(N565:N565)</f>
        <v>2777</v>
      </c>
      <c r="O566" s="110"/>
      <c r="P566" s="122"/>
    </row>
    <row r="567" spans="1:17" s="20" customFormat="1" ht="15.95" hidden="1" customHeight="1">
      <c r="A567" s="18"/>
      <c r="B567" s="33" t="s">
        <v>29</v>
      </c>
      <c r="C567" s="53"/>
      <c r="D567" s="112"/>
      <c r="E567" s="110"/>
      <c r="F567" s="112"/>
      <c r="G567" s="122"/>
      <c r="H567" s="31"/>
      <c r="I567" s="111"/>
      <c r="J567" s="113"/>
      <c r="K567" s="122"/>
      <c r="L567" s="113"/>
      <c r="M567" s="57"/>
      <c r="N567" s="57"/>
      <c r="O567" s="110"/>
      <c r="P567" s="122"/>
      <c r="Q567" s="57"/>
    </row>
    <row r="568" spans="1:17" s="20" customFormat="1" ht="15.95" hidden="1" customHeight="1">
      <c r="A568" s="18"/>
      <c r="B568" s="20" t="s">
        <v>125</v>
      </c>
      <c r="C568" s="53"/>
      <c r="D568" s="112">
        <v>1</v>
      </c>
      <c r="E568" s="53" t="s">
        <v>8</v>
      </c>
      <c r="F568" s="112">
        <v>11</v>
      </c>
      <c r="G568" s="112" t="s">
        <v>8</v>
      </c>
      <c r="H568" s="31">
        <v>4</v>
      </c>
      <c r="I568" s="112" t="s">
        <v>8</v>
      </c>
      <c r="J568" s="113">
        <v>4</v>
      </c>
      <c r="K568" s="112"/>
      <c r="L568" s="113"/>
      <c r="M568" s="20" t="s">
        <v>9</v>
      </c>
      <c r="N568" s="34">
        <f>ROUND(D568*F568*H568*J568,0)</f>
        <v>176</v>
      </c>
      <c r="O568" s="22"/>
      <c r="P568" s="44"/>
    </row>
    <row r="569" spans="1:17" s="20" customFormat="1" ht="15.95" hidden="1" customHeight="1">
      <c r="A569" s="18"/>
      <c r="B569" s="20" t="s">
        <v>34</v>
      </c>
      <c r="C569" s="53"/>
      <c r="D569" s="112">
        <v>1</v>
      </c>
      <c r="E569" s="53" t="s">
        <v>8</v>
      </c>
      <c r="F569" s="112">
        <v>5</v>
      </c>
      <c r="G569" s="112" t="s">
        <v>8</v>
      </c>
      <c r="H569" s="31">
        <v>7.5</v>
      </c>
      <c r="I569" s="112" t="s">
        <v>8</v>
      </c>
      <c r="J569" s="113">
        <v>7.75</v>
      </c>
      <c r="K569" s="112"/>
      <c r="L569" s="113"/>
      <c r="M569" s="20" t="s">
        <v>9</v>
      </c>
      <c r="N569" s="34">
        <f>ROUND(D569*F569*H569*J569,0)</f>
        <v>291</v>
      </c>
      <c r="O569" s="22"/>
      <c r="P569" s="44"/>
    </row>
    <row r="570" spans="1:17" s="20" customFormat="1" ht="15.95" hidden="1" customHeight="1">
      <c r="A570" s="18"/>
      <c r="B570" s="20" t="s">
        <v>34</v>
      </c>
      <c r="C570" s="53"/>
      <c r="D570" s="112">
        <v>1</v>
      </c>
      <c r="E570" s="53" t="s">
        <v>8</v>
      </c>
      <c r="F570" s="112">
        <v>4</v>
      </c>
      <c r="G570" s="112" t="s">
        <v>8</v>
      </c>
      <c r="H570" s="31">
        <v>5.5</v>
      </c>
      <c r="I570" s="112" t="s">
        <v>8</v>
      </c>
      <c r="J570" s="113">
        <v>8.5</v>
      </c>
      <c r="K570" s="112"/>
      <c r="L570" s="113"/>
      <c r="M570" s="20" t="s">
        <v>9</v>
      </c>
      <c r="N570" s="34">
        <f>ROUND(D570*F570*H570*J570,0)</f>
        <v>187</v>
      </c>
      <c r="O570" s="22"/>
      <c r="P570" s="44"/>
    </row>
    <row r="571" spans="1:17" s="20" customFormat="1" ht="15.95" hidden="1" customHeight="1" thickBot="1">
      <c r="A571" s="18"/>
      <c r="B571" s="20" t="s">
        <v>34</v>
      </c>
      <c r="C571" s="53"/>
      <c r="D571" s="112">
        <v>1</v>
      </c>
      <c r="E571" s="53" t="s">
        <v>8</v>
      </c>
      <c r="F571" s="112">
        <v>1</v>
      </c>
      <c r="G571" s="112" t="s">
        <v>8</v>
      </c>
      <c r="H571" s="31">
        <v>7.5</v>
      </c>
      <c r="I571" s="112" t="s">
        <v>8</v>
      </c>
      <c r="J571" s="113">
        <v>8.5</v>
      </c>
      <c r="K571" s="112"/>
      <c r="L571" s="113"/>
      <c r="M571" s="20" t="s">
        <v>9</v>
      </c>
      <c r="N571" s="34">
        <f>ROUND(D571*F571*H571*J571,0)</f>
        <v>64</v>
      </c>
      <c r="O571" s="22"/>
      <c r="P571" s="44"/>
    </row>
    <row r="572" spans="1:17" s="20" customFormat="1" ht="15.95" hidden="1" customHeight="1" thickBot="1">
      <c r="A572" s="18"/>
      <c r="B572" s="112"/>
      <c r="D572" s="112"/>
      <c r="E572" s="110"/>
      <c r="F572" s="112"/>
      <c r="G572" s="122"/>
      <c r="H572" s="31"/>
      <c r="I572" s="111"/>
      <c r="J572" s="113"/>
      <c r="K572" s="122"/>
      <c r="L572" s="28" t="s">
        <v>10</v>
      </c>
      <c r="M572" s="20" t="s">
        <v>9</v>
      </c>
      <c r="N572" s="30">
        <f>SUM(N567:N571)</f>
        <v>718</v>
      </c>
      <c r="O572" s="110"/>
      <c r="P572" s="57"/>
      <c r="Q572" s="57"/>
    </row>
    <row r="573" spans="1:17" s="20" customFormat="1" ht="15.95" hidden="1" customHeight="1">
      <c r="A573" s="18"/>
      <c r="B573" s="33" t="s">
        <v>37</v>
      </c>
      <c r="C573" s="53"/>
      <c r="D573" s="112"/>
      <c r="E573" s="110"/>
      <c r="F573" s="112"/>
      <c r="G573" s="122"/>
      <c r="H573" s="31"/>
      <c r="I573" s="111"/>
      <c r="J573" s="113"/>
      <c r="K573" s="111"/>
      <c r="L573" s="122"/>
      <c r="M573" s="122"/>
      <c r="N573" s="57"/>
      <c r="O573" s="55"/>
      <c r="P573" s="57"/>
      <c r="Q573" s="57"/>
    </row>
    <row r="574" spans="1:17" s="20" customFormat="1" ht="15.95" hidden="1" customHeight="1">
      <c r="A574" s="18"/>
      <c r="C574" s="33"/>
      <c r="D574" s="157">
        <f>N566</f>
        <v>2777</v>
      </c>
      <c r="E574" s="157"/>
      <c r="F574" s="157"/>
      <c r="G574" s="122" t="s">
        <v>38</v>
      </c>
      <c r="H574" s="35">
        <f>N572</f>
        <v>718</v>
      </c>
      <c r="I574" s="28" t="s">
        <v>9</v>
      </c>
      <c r="J574" s="158">
        <f>D574-H574</f>
        <v>2059</v>
      </c>
      <c r="K574" s="158"/>
      <c r="L574" s="36" t="s">
        <v>39</v>
      </c>
      <c r="M574" s="122"/>
      <c r="N574" s="56"/>
      <c r="O574" s="110"/>
      <c r="P574" s="57"/>
      <c r="Q574" s="57"/>
    </row>
    <row r="575" spans="1:17" s="20" customFormat="1" ht="15.95" hidden="1" customHeight="1">
      <c r="A575" s="18"/>
      <c r="C575" s="152">
        <f>J574</f>
        <v>2059</v>
      </c>
      <c r="D575" s="153"/>
      <c r="E575" s="152"/>
      <c r="F575" s="23" t="s">
        <v>41</v>
      </c>
      <c r="G575" s="24" t="s">
        <v>12</v>
      </c>
      <c r="H575" s="144">
        <v>1498.58</v>
      </c>
      <c r="I575" s="144"/>
      <c r="J575" s="144"/>
      <c r="K575" s="111"/>
      <c r="L575" s="154" t="s">
        <v>42</v>
      </c>
      <c r="M575" s="154"/>
      <c r="N575" s="94"/>
      <c r="O575" s="25" t="s">
        <v>14</v>
      </c>
      <c r="P575" s="122">
        <f>ROUND(C575*H575/100,0)</f>
        <v>30856</v>
      </c>
    </row>
    <row r="576" spans="1:17" s="57" customFormat="1" ht="15.95" hidden="1" customHeight="1">
      <c r="A576" s="18"/>
      <c r="B576" s="151" t="s">
        <v>72</v>
      </c>
      <c r="C576" s="151"/>
      <c r="D576" s="151"/>
      <c r="E576" s="151"/>
      <c r="F576" s="151"/>
      <c r="G576" s="151"/>
      <c r="H576" s="151"/>
      <c r="I576" s="151"/>
      <c r="J576" s="151"/>
      <c r="K576" s="151"/>
      <c r="L576" s="151"/>
      <c r="M576" s="151"/>
      <c r="N576" s="151"/>
      <c r="O576" s="110"/>
      <c r="P576" s="122"/>
      <c r="Q576" s="59"/>
    </row>
    <row r="577" spans="1:17" s="20" customFormat="1" ht="15.95" hidden="1" customHeight="1">
      <c r="A577" s="18"/>
      <c r="B577" s="95" t="s">
        <v>70</v>
      </c>
      <c r="C577" s="125"/>
      <c r="D577" s="112">
        <v>1</v>
      </c>
      <c r="E577" s="53" t="s">
        <v>8</v>
      </c>
      <c r="F577" s="112">
        <v>1</v>
      </c>
      <c r="G577" s="112" t="s">
        <v>8</v>
      </c>
      <c r="H577" s="31">
        <v>100</v>
      </c>
      <c r="I577" s="112" t="s">
        <v>8</v>
      </c>
      <c r="J577" s="113">
        <v>4.58</v>
      </c>
      <c r="K577" s="112"/>
      <c r="L577" s="113"/>
      <c r="M577" s="20" t="s">
        <v>9</v>
      </c>
      <c r="N577" s="34">
        <f>ROUND(D577*F577*H577*J577,0)</f>
        <v>458</v>
      </c>
      <c r="O577" s="19"/>
      <c r="P577" s="44"/>
    </row>
    <row r="578" spans="1:17" s="20" customFormat="1" ht="15.95" hidden="1" customHeight="1">
      <c r="A578" s="18"/>
      <c r="C578" s="53"/>
      <c r="D578" s="60"/>
      <c r="E578" s="53"/>
      <c r="F578" s="112"/>
      <c r="G578" s="112"/>
      <c r="H578" s="31"/>
      <c r="I578" s="112"/>
      <c r="J578" s="113"/>
      <c r="K578" s="112"/>
      <c r="L578" s="28" t="s">
        <v>10</v>
      </c>
      <c r="M578" s="36"/>
      <c r="N578" s="21">
        <f>SUM(N577:N577)</f>
        <v>458</v>
      </c>
      <c r="O578" s="22"/>
      <c r="P578" s="44"/>
    </row>
    <row r="579" spans="1:17" s="20" customFormat="1" ht="15.95" hidden="1" customHeight="1">
      <c r="A579" s="18"/>
      <c r="C579" s="58">
        <f>N578</f>
        <v>458</v>
      </c>
      <c r="D579" s="153" t="s">
        <v>41</v>
      </c>
      <c r="E579" s="153"/>
      <c r="F579" s="112"/>
      <c r="G579" s="24" t="s">
        <v>12</v>
      </c>
      <c r="H579" s="144">
        <v>1287.44</v>
      </c>
      <c r="I579" s="144"/>
      <c r="J579" s="144"/>
      <c r="K579" s="144"/>
      <c r="L579" s="122" t="s">
        <v>73</v>
      </c>
      <c r="M579" s="122"/>
      <c r="N579" s="94"/>
      <c r="O579" s="110" t="s">
        <v>14</v>
      </c>
      <c r="P579" s="122">
        <f>ROUND(C579*H579/100,0)</f>
        <v>5896</v>
      </c>
      <c r="Q579" s="57"/>
    </row>
    <row r="580" spans="1:17" s="20" customFormat="1" ht="15.95" hidden="1" customHeight="1">
      <c r="A580" s="18"/>
      <c r="B580" s="151" t="s">
        <v>133</v>
      </c>
      <c r="C580" s="151"/>
      <c r="D580" s="151"/>
      <c r="E580" s="151"/>
      <c r="F580" s="151"/>
      <c r="G580" s="151"/>
      <c r="H580" s="151"/>
      <c r="I580" s="151"/>
      <c r="J580" s="151"/>
      <c r="K580" s="151"/>
      <c r="L580" s="151"/>
      <c r="M580" s="151"/>
      <c r="N580" s="151"/>
      <c r="O580" s="151"/>
      <c r="P580" s="122"/>
    </row>
    <row r="581" spans="1:17" s="20" customFormat="1" ht="15.95" hidden="1" customHeight="1">
      <c r="A581" s="18"/>
      <c r="B581" s="20" t="s">
        <v>134</v>
      </c>
      <c r="C581" s="125"/>
      <c r="D581" s="112"/>
      <c r="E581" s="53"/>
      <c r="F581" s="112"/>
      <c r="G581" s="112"/>
      <c r="H581" s="31"/>
      <c r="I581" s="112"/>
      <c r="J581" s="113"/>
      <c r="K581" s="112"/>
      <c r="L581" s="113"/>
      <c r="M581" s="20" t="s">
        <v>9</v>
      </c>
      <c r="N581" s="34" t="e">
        <f>#REF!*2</f>
        <v>#REF!</v>
      </c>
      <c r="O581" s="19"/>
      <c r="P581" s="122"/>
    </row>
    <row r="582" spans="1:17" s="20" customFormat="1" ht="15.95" hidden="1" customHeight="1">
      <c r="A582" s="18"/>
      <c r="C582" s="53"/>
      <c r="D582" s="60"/>
      <c r="E582" s="53"/>
      <c r="F582" s="112"/>
      <c r="G582" s="112"/>
      <c r="H582" s="31"/>
      <c r="I582" s="112"/>
      <c r="J582" s="113"/>
      <c r="K582" s="112"/>
      <c r="L582" s="28" t="s">
        <v>10</v>
      </c>
      <c r="M582" s="36"/>
      <c r="N582" s="21" t="e">
        <f>SUM(N581:N581)</f>
        <v>#REF!</v>
      </c>
      <c r="O582" s="22"/>
      <c r="P582" s="44"/>
    </row>
    <row r="583" spans="1:17" s="20" customFormat="1" ht="15.95" hidden="1" customHeight="1">
      <c r="A583" s="18"/>
      <c r="C583" s="152" t="e">
        <f>N582</f>
        <v>#REF!</v>
      </c>
      <c r="D583" s="153"/>
      <c r="E583" s="152"/>
      <c r="F583" s="23" t="s">
        <v>41</v>
      </c>
      <c r="G583" s="24" t="s">
        <v>12</v>
      </c>
      <c r="H583" s="62">
        <v>1270.83</v>
      </c>
      <c r="I583" s="111"/>
      <c r="J583" s="111"/>
      <c r="K583" s="111"/>
      <c r="L583" s="154" t="s">
        <v>42</v>
      </c>
      <c r="M583" s="154"/>
      <c r="N583" s="94"/>
      <c r="O583" s="25" t="s">
        <v>14</v>
      </c>
      <c r="P583" s="122" t="e">
        <f>ROUND(C583*H583/100,0)</f>
        <v>#REF!</v>
      </c>
    </row>
    <row r="584" spans="1:17" s="20" customFormat="1" ht="15.95" hidden="1" customHeight="1">
      <c r="A584" s="18"/>
      <c r="B584" s="151" t="s">
        <v>133</v>
      </c>
      <c r="C584" s="151"/>
      <c r="D584" s="151"/>
      <c r="E584" s="151"/>
      <c r="F584" s="151"/>
      <c r="G584" s="151"/>
      <c r="H584" s="151"/>
      <c r="I584" s="151"/>
      <c r="J584" s="151"/>
      <c r="K584" s="151"/>
      <c r="L584" s="151"/>
      <c r="M584" s="151"/>
      <c r="N584" s="151"/>
      <c r="O584" s="151"/>
      <c r="P584" s="122"/>
    </row>
    <row r="585" spans="1:17" s="20" customFormat="1" ht="15.95" hidden="1" customHeight="1">
      <c r="A585" s="18"/>
      <c r="B585" s="20" t="s">
        <v>140</v>
      </c>
      <c r="C585" s="125"/>
      <c r="D585" s="112"/>
      <c r="E585" s="53"/>
      <c r="F585" s="112"/>
      <c r="G585" s="112"/>
      <c r="H585" s="31"/>
      <c r="I585" s="112"/>
      <c r="J585" s="113"/>
      <c r="K585" s="112"/>
      <c r="L585" s="113"/>
      <c r="M585" s="20" t="s">
        <v>9</v>
      </c>
      <c r="N585" s="34" t="e">
        <f>#REF!*2</f>
        <v>#REF!</v>
      </c>
      <c r="O585" s="19"/>
      <c r="P585" s="122"/>
    </row>
    <row r="586" spans="1:17" s="20" customFormat="1" ht="15.95" hidden="1" customHeight="1">
      <c r="A586" s="18"/>
      <c r="C586" s="53"/>
      <c r="D586" s="60"/>
      <c r="E586" s="53"/>
      <c r="F586" s="112"/>
      <c r="G586" s="112"/>
      <c r="H586" s="31"/>
      <c r="I586" s="112"/>
      <c r="J586" s="113"/>
      <c r="K586" s="112"/>
      <c r="L586" s="28" t="s">
        <v>10</v>
      </c>
      <c r="M586" s="36"/>
      <c r="N586" s="21" t="e">
        <f>SUM(N585:N585)</f>
        <v>#REF!</v>
      </c>
      <c r="O586" s="22"/>
      <c r="P586" s="44"/>
    </row>
    <row r="587" spans="1:17" s="20" customFormat="1" ht="15.95" hidden="1" customHeight="1">
      <c r="A587" s="18"/>
      <c r="C587" s="152" t="e">
        <f>N586</f>
        <v>#REF!</v>
      </c>
      <c r="D587" s="153"/>
      <c r="E587" s="152"/>
      <c r="F587" s="23" t="s">
        <v>41</v>
      </c>
      <c r="G587" s="24" t="s">
        <v>12</v>
      </c>
      <c r="H587" s="62">
        <v>1270.83</v>
      </c>
      <c r="I587" s="111"/>
      <c r="J587" s="111"/>
      <c r="K587" s="111"/>
      <c r="L587" s="154" t="s">
        <v>42</v>
      </c>
      <c r="M587" s="154"/>
      <c r="N587" s="94"/>
      <c r="O587" s="25" t="s">
        <v>14</v>
      </c>
      <c r="P587" s="122" t="e">
        <f>ROUND(C587*H587/100,0)</f>
        <v>#REF!</v>
      </c>
    </row>
    <row r="588" spans="1:17" s="27" customFormat="1" ht="15.95" hidden="1" customHeight="1">
      <c r="A588" s="40"/>
      <c r="B588" s="155" t="s">
        <v>127</v>
      </c>
      <c r="C588" s="155"/>
      <c r="D588" s="155"/>
      <c r="E588" s="155"/>
      <c r="F588" s="155"/>
      <c r="G588" s="155"/>
      <c r="H588" s="155"/>
      <c r="I588" s="155"/>
      <c r="J588" s="155"/>
      <c r="K588" s="155"/>
      <c r="L588" s="155"/>
      <c r="M588" s="155"/>
      <c r="N588" s="155"/>
      <c r="O588" s="155"/>
      <c r="P588" s="26"/>
    </row>
    <row r="589" spans="1:17" s="27" customFormat="1" ht="15.95" hidden="1" customHeight="1">
      <c r="A589" s="40"/>
      <c r="B589" s="136" t="s">
        <v>146</v>
      </c>
      <c r="C589" s="136"/>
      <c r="D589" s="136"/>
      <c r="E589" s="136"/>
      <c r="F589" s="136"/>
      <c r="G589" s="136"/>
      <c r="H589" s="136"/>
      <c r="I589" s="136"/>
      <c r="J589" s="136"/>
      <c r="K589" s="136"/>
      <c r="L589" s="136"/>
      <c r="M589" s="136"/>
      <c r="N589" s="136"/>
      <c r="O589" s="136"/>
      <c r="P589" s="26"/>
    </row>
    <row r="590" spans="1:17" s="20" customFormat="1" ht="15.95" hidden="1" customHeight="1">
      <c r="A590" s="18"/>
      <c r="B590" s="39" t="s">
        <v>142</v>
      </c>
      <c r="C590" s="53"/>
      <c r="D590" s="112"/>
      <c r="E590" s="53"/>
      <c r="F590" s="112"/>
      <c r="G590" s="112"/>
      <c r="H590" s="31"/>
      <c r="I590" s="112"/>
      <c r="J590" s="113"/>
      <c r="K590" s="112"/>
      <c r="L590" s="113"/>
      <c r="N590" s="34"/>
      <c r="P590" s="44"/>
    </row>
    <row r="591" spans="1:17" s="20" customFormat="1" ht="15.95" hidden="1" customHeight="1">
      <c r="A591" s="18"/>
      <c r="B591" s="20" t="s">
        <v>143</v>
      </c>
      <c r="C591" s="53"/>
      <c r="D591" s="112">
        <v>1</v>
      </c>
      <c r="E591" s="53" t="s">
        <v>8</v>
      </c>
      <c r="F591" s="112">
        <v>2</v>
      </c>
      <c r="G591" s="112" t="s">
        <v>8</v>
      </c>
      <c r="H591" s="31">
        <v>90</v>
      </c>
      <c r="I591" s="112" t="s">
        <v>8</v>
      </c>
      <c r="J591" s="113">
        <v>10</v>
      </c>
      <c r="K591" s="112" t="s">
        <v>8</v>
      </c>
      <c r="L591" s="113">
        <v>0.5</v>
      </c>
      <c r="M591" s="20" t="s">
        <v>9</v>
      </c>
      <c r="N591" s="34">
        <f>ROUND(D591*F591*H591*J591*L591,0)</f>
        <v>900</v>
      </c>
      <c r="P591" s="44"/>
    </row>
    <row r="592" spans="1:17" s="20" customFormat="1" ht="15.95" hidden="1" customHeight="1">
      <c r="A592" s="18"/>
      <c r="B592" s="20" t="s">
        <v>144</v>
      </c>
      <c r="C592" s="53"/>
      <c r="D592" s="112">
        <v>1</v>
      </c>
      <c r="E592" s="53" t="s">
        <v>8</v>
      </c>
      <c r="F592" s="112">
        <v>7</v>
      </c>
      <c r="G592" s="112" t="s">
        <v>8</v>
      </c>
      <c r="H592" s="31">
        <v>6.75</v>
      </c>
      <c r="I592" s="112" t="s">
        <v>8</v>
      </c>
      <c r="J592" s="113">
        <v>2</v>
      </c>
      <c r="K592" s="112" t="s">
        <v>8</v>
      </c>
      <c r="L592" s="113">
        <v>0.5</v>
      </c>
      <c r="M592" s="20" t="s">
        <v>9</v>
      </c>
      <c r="N592" s="34">
        <f>ROUND(D592*F592*H592*J592*L592,0)</f>
        <v>47</v>
      </c>
      <c r="P592" s="44"/>
    </row>
    <row r="593" spans="1:16" s="20" customFormat="1" ht="15.95" hidden="1" customHeight="1">
      <c r="A593" s="18"/>
      <c r="C593" s="53"/>
      <c r="D593" s="60"/>
      <c r="E593" s="53"/>
      <c r="F593" s="112"/>
      <c r="G593" s="112"/>
      <c r="H593" s="31"/>
      <c r="I593" s="112"/>
      <c r="J593" s="113"/>
      <c r="K593" s="112"/>
      <c r="L593" s="28" t="s">
        <v>10</v>
      </c>
      <c r="M593" s="36"/>
      <c r="N593" s="21">
        <f>SUM(N590:N592)</f>
        <v>947</v>
      </c>
      <c r="O593" s="22"/>
      <c r="P593" s="44"/>
    </row>
    <row r="594" spans="1:16" s="20" customFormat="1" ht="15.95" hidden="1" customHeight="1">
      <c r="A594" s="18"/>
      <c r="B594" s="110"/>
      <c r="C594" s="152">
        <f>N593</f>
        <v>947</v>
      </c>
      <c r="D594" s="153"/>
      <c r="E594" s="152"/>
      <c r="F594" s="23" t="s">
        <v>11</v>
      </c>
      <c r="G594" s="24" t="s">
        <v>12</v>
      </c>
      <c r="H594" s="111">
        <v>9416.2800000000007</v>
      </c>
      <c r="I594" s="111"/>
      <c r="J594" s="111"/>
      <c r="K594" s="111"/>
      <c r="L594" s="154" t="s">
        <v>13</v>
      </c>
      <c r="M594" s="154"/>
      <c r="N594" s="94"/>
      <c r="O594" s="25" t="s">
        <v>14</v>
      </c>
      <c r="P594" s="122">
        <f>ROUND(C594*H594/100,0)</f>
        <v>89172</v>
      </c>
    </row>
    <row r="595" spans="1:16" s="27" customFormat="1" ht="15.95" hidden="1" customHeight="1">
      <c r="A595" s="40"/>
      <c r="B595" s="136" t="s">
        <v>128</v>
      </c>
      <c r="C595" s="136"/>
      <c r="D595" s="136"/>
      <c r="E595" s="136"/>
      <c r="F595" s="136"/>
      <c r="G595" s="136"/>
      <c r="H595" s="136"/>
      <c r="I595" s="136"/>
      <c r="J595" s="136"/>
      <c r="K595" s="136"/>
      <c r="L595" s="136"/>
      <c r="M595" s="136"/>
      <c r="N595" s="136"/>
      <c r="O595" s="136"/>
      <c r="P595" s="26"/>
    </row>
    <row r="596" spans="1:16" s="20" customFormat="1" ht="15.95" hidden="1" customHeight="1">
      <c r="A596" s="18"/>
      <c r="B596" s="39" t="s">
        <v>142</v>
      </c>
      <c r="C596" s="53"/>
      <c r="D596" s="112"/>
      <c r="E596" s="53"/>
      <c r="F596" s="112"/>
      <c r="G596" s="112"/>
      <c r="H596" s="31"/>
      <c r="I596" s="112"/>
      <c r="J596" s="113"/>
      <c r="K596" s="112"/>
      <c r="L596" s="113"/>
      <c r="N596" s="34"/>
      <c r="P596" s="44"/>
    </row>
    <row r="597" spans="1:16" s="20" customFormat="1" ht="15.95" hidden="1" customHeight="1">
      <c r="A597" s="18"/>
      <c r="B597" s="20" t="s">
        <v>147</v>
      </c>
      <c r="C597" s="53"/>
      <c r="D597" s="112">
        <v>1</v>
      </c>
      <c r="E597" s="53" t="s">
        <v>8</v>
      </c>
      <c r="F597" s="112">
        <v>2</v>
      </c>
      <c r="G597" s="112" t="s">
        <v>8</v>
      </c>
      <c r="H597" s="31">
        <v>15.75</v>
      </c>
      <c r="I597" s="112" t="s">
        <v>8</v>
      </c>
      <c r="J597" s="113">
        <v>16</v>
      </c>
      <c r="K597" s="112" t="s">
        <v>8</v>
      </c>
      <c r="L597" s="113">
        <v>0.37</v>
      </c>
      <c r="M597" s="20" t="s">
        <v>9</v>
      </c>
      <c r="N597" s="34">
        <f>ROUND(D597*F597*H597*J597*L597,0)</f>
        <v>186</v>
      </c>
      <c r="P597" s="44"/>
    </row>
    <row r="598" spans="1:16" s="20" customFormat="1" ht="15.95" hidden="1" customHeight="1">
      <c r="A598" s="18"/>
      <c r="B598" s="20" t="s">
        <v>148</v>
      </c>
      <c r="C598" s="53"/>
      <c r="D598" s="112">
        <v>1</v>
      </c>
      <c r="E598" s="53" t="s">
        <v>8</v>
      </c>
      <c r="F598" s="112">
        <v>2</v>
      </c>
      <c r="G598" s="112" t="s">
        <v>8</v>
      </c>
      <c r="H598" s="31">
        <v>11.25</v>
      </c>
      <c r="I598" s="112" t="s">
        <v>8</v>
      </c>
      <c r="J598" s="113">
        <v>16</v>
      </c>
      <c r="K598" s="112" t="s">
        <v>8</v>
      </c>
      <c r="L598" s="113">
        <v>0.37</v>
      </c>
      <c r="M598" s="20" t="s">
        <v>9</v>
      </c>
      <c r="N598" s="34">
        <f>ROUND(D598*F598*H598*J598*L598,0)</f>
        <v>133</v>
      </c>
      <c r="P598" s="44"/>
    </row>
    <row r="599" spans="1:16" s="20" customFormat="1" ht="15.95" hidden="1" customHeight="1">
      <c r="A599" s="18"/>
      <c r="B599" s="20" t="s">
        <v>149</v>
      </c>
      <c r="C599" s="53"/>
      <c r="D599" s="112">
        <v>1</v>
      </c>
      <c r="E599" s="53" t="s">
        <v>8</v>
      </c>
      <c r="F599" s="112">
        <v>2</v>
      </c>
      <c r="G599" s="112" t="s">
        <v>8</v>
      </c>
      <c r="H599" s="31">
        <v>11.25</v>
      </c>
      <c r="I599" s="112" t="s">
        <v>8</v>
      </c>
      <c r="J599" s="113">
        <v>16</v>
      </c>
      <c r="K599" s="112" t="s">
        <v>8</v>
      </c>
      <c r="L599" s="113">
        <v>0.37</v>
      </c>
      <c r="M599" s="20" t="s">
        <v>9</v>
      </c>
      <c r="N599" s="34">
        <f>ROUND(D599*F599*H599*J599*L599,0)</f>
        <v>133</v>
      </c>
      <c r="P599" s="44"/>
    </row>
    <row r="600" spans="1:16" s="20" customFormat="1" ht="15.95" hidden="1" customHeight="1">
      <c r="A600" s="18"/>
      <c r="B600" s="20" t="s">
        <v>150</v>
      </c>
      <c r="C600" s="53"/>
      <c r="D600" s="112">
        <v>1</v>
      </c>
      <c r="E600" s="53" t="s">
        <v>8</v>
      </c>
      <c r="F600" s="112">
        <v>1</v>
      </c>
      <c r="G600" s="112" t="s">
        <v>8</v>
      </c>
      <c r="H600" s="31">
        <v>20</v>
      </c>
      <c r="I600" s="112" t="s">
        <v>8</v>
      </c>
      <c r="J600" s="113">
        <v>7</v>
      </c>
      <c r="K600" s="112" t="s">
        <v>8</v>
      </c>
      <c r="L600" s="113">
        <v>0.5</v>
      </c>
      <c r="M600" s="20" t="s">
        <v>9</v>
      </c>
      <c r="N600" s="34">
        <f>ROUND(D600*F600*H600*J600*L600,0)</f>
        <v>70</v>
      </c>
      <c r="P600" s="44"/>
    </row>
    <row r="601" spans="1:16" s="20" customFormat="1" ht="15.95" hidden="1" customHeight="1">
      <c r="A601" s="18"/>
      <c r="C601" s="53"/>
      <c r="D601" s="60"/>
      <c r="E601" s="53"/>
      <c r="F601" s="112"/>
      <c r="G601" s="112"/>
      <c r="H601" s="31"/>
      <c r="I601" s="112"/>
      <c r="J601" s="113"/>
      <c r="K601" s="112"/>
      <c r="L601" s="28" t="s">
        <v>10</v>
      </c>
      <c r="M601" s="36"/>
      <c r="N601" s="21">
        <f>SUM(N597:N600)</f>
        <v>522</v>
      </c>
      <c r="O601" s="22"/>
      <c r="P601" s="44"/>
    </row>
    <row r="602" spans="1:16" s="20" customFormat="1" ht="15.95" hidden="1" customHeight="1">
      <c r="A602" s="18"/>
      <c r="B602" s="110"/>
      <c r="C602" s="152">
        <f>N601</f>
        <v>522</v>
      </c>
      <c r="D602" s="153"/>
      <c r="E602" s="152"/>
      <c r="F602" s="23" t="s">
        <v>11</v>
      </c>
      <c r="G602" s="24"/>
      <c r="H602" s="111">
        <v>8694.9500000000007</v>
      </c>
      <c r="I602" s="111"/>
      <c r="J602" s="111"/>
      <c r="K602" s="111"/>
      <c r="L602" s="154" t="s">
        <v>13</v>
      </c>
      <c r="M602" s="154"/>
      <c r="N602" s="94"/>
      <c r="O602" s="25" t="s">
        <v>14</v>
      </c>
      <c r="P602" s="122">
        <f>ROUND(C602*H602/100,0)</f>
        <v>45388</v>
      </c>
    </row>
    <row r="603" spans="1:16" s="20" customFormat="1" ht="15.95" hidden="1" customHeight="1">
      <c r="A603" s="18"/>
      <c r="B603" s="151" t="s">
        <v>151</v>
      </c>
      <c r="C603" s="151"/>
      <c r="D603" s="151"/>
      <c r="E603" s="151"/>
      <c r="F603" s="151"/>
      <c r="G603" s="151"/>
      <c r="H603" s="151"/>
      <c r="I603" s="151"/>
      <c r="J603" s="151"/>
      <c r="K603" s="151"/>
      <c r="L603" s="151"/>
      <c r="M603" s="151"/>
      <c r="N603" s="151"/>
      <c r="O603" s="151"/>
      <c r="P603" s="122"/>
    </row>
    <row r="604" spans="1:16" s="20" customFormat="1" ht="15.95" hidden="1" customHeight="1">
      <c r="A604" s="18"/>
      <c r="B604" s="39" t="s">
        <v>142</v>
      </c>
      <c r="C604" s="53"/>
      <c r="D604" s="112"/>
      <c r="E604" s="53"/>
      <c r="F604" s="112"/>
      <c r="G604" s="112"/>
      <c r="H604" s="31"/>
      <c r="I604" s="112"/>
      <c r="J604" s="113"/>
      <c r="K604" s="112"/>
      <c r="L604" s="113"/>
      <c r="N604" s="34"/>
      <c r="P604" s="44"/>
    </row>
    <row r="605" spans="1:16" s="20" customFormat="1" ht="15.95" hidden="1" customHeight="1">
      <c r="A605" s="18"/>
      <c r="B605" s="20" t="s">
        <v>143</v>
      </c>
      <c r="C605" s="53"/>
      <c r="D605" s="112">
        <v>1</v>
      </c>
      <c r="E605" s="53" t="s">
        <v>8</v>
      </c>
      <c r="F605" s="112">
        <v>2</v>
      </c>
      <c r="G605" s="112" t="s">
        <v>8</v>
      </c>
      <c r="H605" s="31">
        <v>90</v>
      </c>
      <c r="I605" s="112" t="s">
        <v>8</v>
      </c>
      <c r="J605" s="113">
        <v>10</v>
      </c>
      <c r="K605" s="112" t="s">
        <v>8</v>
      </c>
      <c r="L605" s="113">
        <v>0.67</v>
      </c>
      <c r="M605" s="20" t="s">
        <v>9</v>
      </c>
      <c r="N605" s="34">
        <f>ROUND(D605*F605*H605*J605*L605,0)</f>
        <v>1206</v>
      </c>
      <c r="P605" s="44"/>
    </row>
    <row r="606" spans="1:16" s="20" customFormat="1" ht="15.95" hidden="1" customHeight="1">
      <c r="A606" s="18"/>
      <c r="C606" s="53"/>
      <c r="D606" s="60"/>
      <c r="E606" s="53"/>
      <c r="F606" s="112"/>
      <c r="G606" s="112"/>
      <c r="H606" s="31"/>
      <c r="I606" s="112"/>
      <c r="J606" s="113"/>
      <c r="K606" s="112"/>
      <c r="L606" s="28" t="s">
        <v>10</v>
      </c>
      <c r="M606" s="36"/>
      <c r="N606" s="21">
        <f>SUM(N605:N605)</f>
        <v>1206</v>
      </c>
      <c r="O606" s="22"/>
      <c r="P606" s="44"/>
    </row>
    <row r="607" spans="1:16" s="20" customFormat="1" ht="15.95" hidden="1" customHeight="1">
      <c r="A607" s="18"/>
      <c r="B607" s="110"/>
      <c r="C607" s="152">
        <f>N606</f>
        <v>1206</v>
      </c>
      <c r="D607" s="153"/>
      <c r="E607" s="152"/>
      <c r="F607" s="23" t="s">
        <v>11</v>
      </c>
      <c r="G607" s="24" t="s">
        <v>12</v>
      </c>
      <c r="H607" s="86">
        <v>13051.5</v>
      </c>
      <c r="I607" s="111"/>
      <c r="J607" s="111"/>
      <c r="K607" s="111"/>
      <c r="L607" s="154" t="s">
        <v>13</v>
      </c>
      <c r="M607" s="154"/>
      <c r="N607" s="94"/>
      <c r="O607" s="25" t="s">
        <v>14</v>
      </c>
      <c r="P607" s="122">
        <f>ROUND(C607*H607/100,0)</f>
        <v>157401</v>
      </c>
    </row>
    <row r="608" spans="1:16" s="20" customFormat="1" ht="15.95" hidden="1" customHeight="1">
      <c r="A608" s="18"/>
      <c r="B608" s="151" t="s">
        <v>152</v>
      </c>
      <c r="C608" s="151"/>
      <c r="D608" s="151"/>
      <c r="E608" s="151"/>
      <c r="F608" s="151"/>
      <c r="G608" s="151"/>
      <c r="H608" s="151"/>
      <c r="I608" s="151"/>
      <c r="J608" s="151"/>
      <c r="K608" s="151"/>
      <c r="L608" s="151"/>
      <c r="M608" s="151"/>
      <c r="N608" s="151"/>
      <c r="O608" s="151"/>
      <c r="P608" s="122"/>
    </row>
    <row r="609" spans="1:16" s="20" customFormat="1" ht="15.95" hidden="1" customHeight="1">
      <c r="A609" s="18"/>
      <c r="B609" s="39"/>
      <c r="C609" s="53"/>
      <c r="D609" s="112"/>
      <c r="E609" s="53"/>
      <c r="F609" s="112"/>
      <c r="G609" s="112"/>
      <c r="H609" s="31"/>
      <c r="I609" s="112"/>
      <c r="J609" s="113"/>
      <c r="K609" s="112"/>
      <c r="L609" s="113"/>
      <c r="N609" s="34"/>
      <c r="P609" s="44"/>
    </row>
    <row r="610" spans="1:16" s="20" customFormat="1" ht="15.95" hidden="1" customHeight="1">
      <c r="A610" s="18"/>
      <c r="B610" s="20" t="s">
        <v>145</v>
      </c>
      <c r="C610" s="53"/>
      <c r="D610" s="112">
        <v>1</v>
      </c>
      <c r="E610" s="53" t="s">
        <v>8</v>
      </c>
      <c r="F610" s="112">
        <v>1</v>
      </c>
      <c r="G610" s="112" t="s">
        <v>8</v>
      </c>
      <c r="H610" s="31">
        <v>66</v>
      </c>
      <c r="I610" s="112" t="s">
        <v>8</v>
      </c>
      <c r="J610" s="113">
        <v>12</v>
      </c>
      <c r="K610" s="112" t="s">
        <v>8</v>
      </c>
      <c r="L610" s="113">
        <v>1</v>
      </c>
      <c r="M610" s="20" t="s">
        <v>9</v>
      </c>
      <c r="N610" s="34">
        <f>ROUND(D610*F610*H610*J610*L610,0)</f>
        <v>792</v>
      </c>
      <c r="P610" s="44"/>
    </row>
    <row r="611" spans="1:16" s="20" customFormat="1" ht="15.95" hidden="1" customHeight="1">
      <c r="A611" s="18"/>
      <c r="C611" s="53"/>
      <c r="D611" s="60"/>
      <c r="E611" s="53"/>
      <c r="F611" s="112"/>
      <c r="G611" s="112"/>
      <c r="H611" s="31"/>
      <c r="I611" s="112"/>
      <c r="J611" s="113"/>
      <c r="K611" s="112"/>
      <c r="L611" s="28" t="s">
        <v>10</v>
      </c>
      <c r="M611" s="36"/>
      <c r="N611" s="21">
        <f>SUM(N610:N610)</f>
        <v>792</v>
      </c>
      <c r="O611" s="22"/>
      <c r="P611" s="44"/>
    </row>
    <row r="612" spans="1:16" s="20" customFormat="1" ht="15.95" hidden="1" customHeight="1">
      <c r="A612" s="18"/>
      <c r="B612" s="110"/>
      <c r="C612" s="152">
        <f>N611</f>
        <v>792</v>
      </c>
      <c r="D612" s="153"/>
      <c r="E612" s="152"/>
      <c r="F612" s="23" t="s">
        <v>11</v>
      </c>
      <c r="G612" s="24" t="s">
        <v>12</v>
      </c>
      <c r="H612" s="62">
        <v>3327.5</v>
      </c>
      <c r="I612" s="111"/>
      <c r="J612" s="111"/>
      <c r="K612" s="111"/>
      <c r="L612" s="154" t="s">
        <v>13</v>
      </c>
      <c r="M612" s="154"/>
      <c r="N612" s="94"/>
      <c r="O612" s="25" t="s">
        <v>14</v>
      </c>
      <c r="P612" s="122">
        <f>ROUND(C612*H612/100,0)</f>
        <v>26354</v>
      </c>
    </row>
    <row r="613" spans="1:16" s="20" customFormat="1" ht="15.95" hidden="1" customHeight="1">
      <c r="A613" s="40"/>
      <c r="B613" s="150" t="s">
        <v>157</v>
      </c>
      <c r="C613" s="150"/>
      <c r="D613" s="150"/>
      <c r="E613" s="150"/>
      <c r="F613" s="150"/>
      <c r="G613" s="150"/>
      <c r="H613" s="150"/>
      <c r="I613" s="150"/>
      <c r="J613" s="150"/>
      <c r="K613" s="150"/>
      <c r="L613" s="150"/>
      <c r="M613" s="150"/>
      <c r="N613" s="150"/>
      <c r="O613" s="107"/>
      <c r="P613" s="122"/>
    </row>
    <row r="614" spans="1:16" s="20" customFormat="1" ht="15.95" hidden="1" customHeight="1">
      <c r="A614" s="18"/>
      <c r="B614" s="20" t="s">
        <v>154</v>
      </c>
      <c r="C614" s="125"/>
      <c r="D614" s="112">
        <v>1</v>
      </c>
      <c r="E614" s="53" t="s">
        <v>8</v>
      </c>
      <c r="F614" s="112">
        <v>2</v>
      </c>
      <c r="G614" s="112" t="s">
        <v>8</v>
      </c>
      <c r="H614" s="31">
        <v>81.75</v>
      </c>
      <c r="I614" s="112" t="s">
        <v>8</v>
      </c>
      <c r="J614" s="113">
        <v>0.75</v>
      </c>
      <c r="K614" s="112"/>
      <c r="L614" s="113"/>
      <c r="M614" s="20" t="s">
        <v>9</v>
      </c>
      <c r="N614" s="34">
        <f>ROUND(D614*F614*H614*J614,0)</f>
        <v>123</v>
      </c>
      <c r="O614" s="19"/>
      <c r="P614" s="122"/>
    </row>
    <row r="615" spans="1:16" s="20" customFormat="1" ht="15.95" hidden="1" customHeight="1" thickBot="1">
      <c r="A615" s="18"/>
      <c r="B615" s="20" t="s">
        <v>155</v>
      </c>
      <c r="C615" s="125"/>
      <c r="D615" s="112">
        <v>1</v>
      </c>
      <c r="E615" s="53" t="s">
        <v>8</v>
      </c>
      <c r="F615" s="112">
        <v>7</v>
      </c>
      <c r="G615" s="112" t="s">
        <v>8</v>
      </c>
      <c r="H615" s="31">
        <v>16</v>
      </c>
      <c r="I615" s="112" t="s">
        <v>8</v>
      </c>
      <c r="J615" s="113">
        <v>0.75</v>
      </c>
      <c r="K615" s="112"/>
      <c r="L615" s="113"/>
      <c r="M615" s="20" t="s">
        <v>9</v>
      </c>
      <c r="N615" s="34">
        <f>ROUND(D615*F615*H615*J615,0)</f>
        <v>84</v>
      </c>
      <c r="O615" s="19"/>
      <c r="P615" s="122"/>
    </row>
    <row r="616" spans="1:16" s="20" customFormat="1" ht="15.95" hidden="1" customHeight="1" thickBot="1">
      <c r="A616" s="122"/>
      <c r="C616" s="94"/>
      <c r="D616" s="112"/>
      <c r="E616" s="54"/>
      <c r="F616" s="112"/>
      <c r="G616" s="122"/>
      <c r="H616" s="31"/>
      <c r="I616" s="111"/>
      <c r="J616" s="28"/>
      <c r="K616" s="111"/>
      <c r="L616" s="28" t="s">
        <v>10</v>
      </c>
      <c r="M616" s="122"/>
      <c r="N616" s="30">
        <f>SUM(N614:N615)</f>
        <v>207</v>
      </c>
      <c r="O616" s="22"/>
      <c r="P616" s="122"/>
    </row>
    <row r="617" spans="1:16" s="20" customFormat="1" ht="15.95" hidden="1" customHeight="1">
      <c r="A617" s="18"/>
      <c r="B617" s="57"/>
      <c r="C617" s="124">
        <f>N616</f>
        <v>207</v>
      </c>
      <c r="D617" s="112" t="s">
        <v>41</v>
      </c>
      <c r="E617" s="124"/>
      <c r="F617" s="112"/>
      <c r="G617" s="57" t="s">
        <v>12</v>
      </c>
      <c r="H617" s="111">
        <v>10.7</v>
      </c>
      <c r="I617" s="111"/>
      <c r="J617" s="113"/>
      <c r="K617" s="111"/>
      <c r="L617" s="122" t="s">
        <v>62</v>
      </c>
      <c r="M617" s="122"/>
      <c r="N617" s="57"/>
      <c r="O617" s="110" t="s">
        <v>14</v>
      </c>
      <c r="P617" s="122">
        <f>(C617*H617)</f>
        <v>2214.8999999999996</v>
      </c>
    </row>
    <row r="618" spans="1:16" s="20" customFormat="1" ht="15.95" hidden="1" customHeight="1">
      <c r="A618" s="40"/>
      <c r="B618" s="150" t="s">
        <v>153</v>
      </c>
      <c r="C618" s="150"/>
      <c r="D618" s="150"/>
      <c r="E618" s="150"/>
      <c r="F618" s="150"/>
      <c r="G618" s="150"/>
      <c r="H618" s="150"/>
      <c r="I618" s="150"/>
      <c r="J618" s="150"/>
      <c r="K618" s="150"/>
      <c r="L618" s="150"/>
      <c r="M618" s="150"/>
      <c r="N618" s="150"/>
      <c r="O618" s="107"/>
      <c r="P618" s="122"/>
    </row>
    <row r="619" spans="1:16" s="20" customFormat="1" ht="15.95" hidden="1" customHeight="1">
      <c r="A619" s="18"/>
      <c r="B619" s="20" t="s">
        <v>154</v>
      </c>
      <c r="C619" s="125"/>
      <c r="D619" s="112">
        <v>1</v>
      </c>
      <c r="E619" s="53" t="s">
        <v>8</v>
      </c>
      <c r="F619" s="112">
        <v>2</v>
      </c>
      <c r="G619" s="112" t="s">
        <v>8</v>
      </c>
      <c r="H619" s="31">
        <v>81.75</v>
      </c>
      <c r="I619" s="112" t="s">
        <v>8</v>
      </c>
      <c r="J619" s="113">
        <v>0.75</v>
      </c>
      <c r="K619" s="112"/>
      <c r="L619" s="113"/>
      <c r="M619" s="20" t="s">
        <v>9</v>
      </c>
      <c r="N619" s="34">
        <f>ROUND(D619*F619*H619*J619,0)</f>
        <v>123</v>
      </c>
      <c r="O619" s="19"/>
      <c r="P619" s="122"/>
    </row>
    <row r="620" spans="1:16" s="20" customFormat="1" ht="15.95" hidden="1" customHeight="1">
      <c r="A620" s="18"/>
      <c r="B620" s="20" t="s">
        <v>155</v>
      </c>
      <c r="C620" s="125"/>
      <c r="D620" s="112">
        <v>1</v>
      </c>
      <c r="E620" s="53" t="s">
        <v>8</v>
      </c>
      <c r="F620" s="112">
        <v>7</v>
      </c>
      <c r="G620" s="112" t="s">
        <v>8</v>
      </c>
      <c r="H620" s="31">
        <v>16</v>
      </c>
      <c r="I620" s="112" t="s">
        <v>8</v>
      </c>
      <c r="J620" s="113">
        <v>0.75</v>
      </c>
      <c r="K620" s="112"/>
      <c r="L620" s="113"/>
      <c r="M620" s="20" t="s">
        <v>9</v>
      </c>
      <c r="N620" s="34">
        <f>ROUND(D620*F620*H620*J620,0)</f>
        <v>84</v>
      </c>
      <c r="O620" s="19"/>
      <c r="P620" s="122"/>
    </row>
    <row r="621" spans="1:16" s="20" customFormat="1" ht="15.95" hidden="1" customHeight="1">
      <c r="A621" s="18"/>
      <c r="B621" s="20" t="s">
        <v>156</v>
      </c>
      <c r="C621" s="125"/>
      <c r="D621" s="112">
        <v>2</v>
      </c>
      <c r="E621" s="53" t="s">
        <v>8</v>
      </c>
      <c r="F621" s="112">
        <v>2</v>
      </c>
      <c r="G621" s="112" t="s">
        <v>17</v>
      </c>
      <c r="H621" s="31">
        <v>15.75</v>
      </c>
      <c r="I621" s="112" t="s">
        <v>18</v>
      </c>
      <c r="J621" s="113">
        <v>16</v>
      </c>
      <c r="K621" s="112" t="s">
        <v>19</v>
      </c>
      <c r="L621" s="113">
        <v>4</v>
      </c>
      <c r="M621" s="20" t="s">
        <v>9</v>
      </c>
      <c r="N621" s="32">
        <f>ROUND(D621*F621*(H621+J621)*L621,0)</f>
        <v>508</v>
      </c>
      <c r="O621" s="19"/>
      <c r="P621" s="122"/>
    </row>
    <row r="622" spans="1:16" s="20" customFormat="1" ht="15.95" hidden="1" customHeight="1">
      <c r="A622" s="18"/>
      <c r="B622" s="20" t="s">
        <v>148</v>
      </c>
      <c r="C622" s="125"/>
      <c r="D622" s="112">
        <v>2</v>
      </c>
      <c r="E622" s="53" t="s">
        <v>8</v>
      </c>
      <c r="F622" s="112">
        <v>2</v>
      </c>
      <c r="G622" s="112" t="s">
        <v>17</v>
      </c>
      <c r="H622" s="31">
        <v>11.25</v>
      </c>
      <c r="I622" s="112" t="s">
        <v>18</v>
      </c>
      <c r="J622" s="113">
        <v>16</v>
      </c>
      <c r="K622" s="112" t="s">
        <v>19</v>
      </c>
      <c r="L622" s="113">
        <v>4</v>
      </c>
      <c r="M622" s="20" t="s">
        <v>9</v>
      </c>
      <c r="N622" s="32">
        <f>ROUND(D622*F622*(H622+J622)*L622,0)</f>
        <v>436</v>
      </c>
      <c r="O622" s="19"/>
      <c r="P622" s="122"/>
    </row>
    <row r="623" spans="1:16" s="20" customFormat="1" ht="15.95" hidden="1" customHeight="1">
      <c r="A623" s="18"/>
      <c r="B623" s="20" t="s">
        <v>149</v>
      </c>
      <c r="C623" s="125"/>
      <c r="D623" s="112">
        <v>2</v>
      </c>
      <c r="E623" s="53" t="s">
        <v>8</v>
      </c>
      <c r="F623" s="112">
        <v>2</v>
      </c>
      <c r="G623" s="112" t="s">
        <v>17</v>
      </c>
      <c r="H623" s="31">
        <v>11.25</v>
      </c>
      <c r="I623" s="112" t="s">
        <v>18</v>
      </c>
      <c r="J623" s="113">
        <v>16</v>
      </c>
      <c r="K623" s="112" t="s">
        <v>19</v>
      </c>
      <c r="L623" s="113">
        <v>4</v>
      </c>
      <c r="M623" s="20" t="s">
        <v>9</v>
      </c>
      <c r="N623" s="32">
        <f>ROUND(D623*F623*(H623+J623)*L623,0)</f>
        <v>436</v>
      </c>
      <c r="O623" s="19"/>
      <c r="P623" s="122"/>
    </row>
    <row r="624" spans="1:16" s="20" customFormat="1" ht="15.95" hidden="1" customHeight="1" thickBot="1">
      <c r="A624" s="18"/>
      <c r="B624" s="20" t="s">
        <v>70</v>
      </c>
      <c r="C624" s="125"/>
      <c r="D624" s="112">
        <v>1</v>
      </c>
      <c r="E624" s="53" t="s">
        <v>8</v>
      </c>
      <c r="F624" s="112">
        <v>1</v>
      </c>
      <c r="G624" s="112" t="s">
        <v>8</v>
      </c>
      <c r="H624" s="31">
        <v>400</v>
      </c>
      <c r="I624" s="112" t="s">
        <v>8</v>
      </c>
      <c r="J624" s="113">
        <v>1.1299999999999999</v>
      </c>
      <c r="K624" s="112"/>
      <c r="L624" s="113"/>
      <c r="M624" s="20" t="s">
        <v>9</v>
      </c>
      <c r="N624" s="34">
        <f>ROUND(D624*F624*H624*J624,0)</f>
        <v>452</v>
      </c>
      <c r="O624" s="19"/>
      <c r="P624" s="122"/>
    </row>
    <row r="625" spans="1:16" s="20" customFormat="1" ht="15.95" hidden="1" customHeight="1" thickBot="1">
      <c r="A625" s="122"/>
      <c r="C625" s="94"/>
      <c r="D625" s="112"/>
      <c r="E625" s="54"/>
      <c r="F625" s="112"/>
      <c r="G625" s="122"/>
      <c r="H625" s="31"/>
      <c r="I625" s="111"/>
      <c r="J625" s="28"/>
      <c r="K625" s="111"/>
      <c r="L625" s="28" t="s">
        <v>10</v>
      </c>
      <c r="M625" s="122"/>
      <c r="N625" s="30">
        <f>SUM(N619:N624)</f>
        <v>2039</v>
      </c>
      <c r="O625" s="22"/>
      <c r="P625" s="122"/>
    </row>
    <row r="626" spans="1:16" s="20" customFormat="1" ht="15.95" hidden="1" customHeight="1">
      <c r="A626" s="18"/>
      <c r="B626" s="57"/>
      <c r="C626" s="124">
        <f>N625</f>
        <v>2039</v>
      </c>
      <c r="D626" s="112" t="s">
        <v>41</v>
      </c>
      <c r="E626" s="124"/>
      <c r="F626" s="112"/>
      <c r="G626" s="57" t="s">
        <v>12</v>
      </c>
      <c r="H626" s="111">
        <v>778.09</v>
      </c>
      <c r="I626" s="111"/>
      <c r="J626" s="113"/>
      <c r="K626" s="111"/>
      <c r="L626" s="122" t="s">
        <v>66</v>
      </c>
      <c r="M626" s="122"/>
      <c r="N626" s="57"/>
      <c r="O626" s="110" t="s">
        <v>14</v>
      </c>
      <c r="P626" s="122">
        <f>(C626*H626/100)</f>
        <v>15865.2551</v>
      </c>
    </row>
    <row r="627" spans="1:16" s="20" customFormat="1" ht="15.95" hidden="1" customHeight="1">
      <c r="A627" s="40"/>
      <c r="B627" s="150" t="s">
        <v>157</v>
      </c>
      <c r="C627" s="150"/>
      <c r="D627" s="150"/>
      <c r="E627" s="150"/>
      <c r="F627" s="150"/>
      <c r="G627" s="150"/>
      <c r="H627" s="150"/>
      <c r="I627" s="150"/>
      <c r="J627" s="150"/>
      <c r="K627" s="150"/>
      <c r="L627" s="150"/>
      <c r="M627" s="150"/>
      <c r="N627" s="150"/>
      <c r="O627" s="107"/>
      <c r="P627" s="122"/>
    </row>
    <row r="628" spans="1:16" s="20" customFormat="1" ht="15.95" hidden="1" customHeight="1">
      <c r="A628" s="18"/>
      <c r="B628" s="20" t="s">
        <v>154</v>
      </c>
      <c r="C628" s="125"/>
      <c r="D628" s="112">
        <v>1</v>
      </c>
      <c r="E628" s="53" t="s">
        <v>8</v>
      </c>
      <c r="F628" s="112">
        <v>2</v>
      </c>
      <c r="G628" s="112" t="s">
        <v>8</v>
      </c>
      <c r="H628" s="31">
        <v>81.75</v>
      </c>
      <c r="I628" s="112" t="s">
        <v>8</v>
      </c>
      <c r="J628" s="113">
        <v>0.75</v>
      </c>
      <c r="K628" s="112"/>
      <c r="L628" s="113"/>
      <c r="M628" s="20" t="s">
        <v>9</v>
      </c>
      <c r="N628" s="34">
        <f>ROUND(D628*F628*H628*J628,0)</f>
        <v>123</v>
      </c>
      <c r="O628" s="19"/>
      <c r="P628" s="122"/>
    </row>
    <row r="629" spans="1:16" s="20" customFormat="1" ht="15.95" hidden="1" customHeight="1" thickBot="1">
      <c r="A629" s="18"/>
      <c r="B629" s="20" t="s">
        <v>155</v>
      </c>
      <c r="C629" s="125"/>
      <c r="D629" s="112">
        <v>1</v>
      </c>
      <c r="E629" s="53" t="s">
        <v>8</v>
      </c>
      <c r="F629" s="112">
        <v>7</v>
      </c>
      <c r="G629" s="112" t="s">
        <v>8</v>
      </c>
      <c r="H629" s="31">
        <v>16</v>
      </c>
      <c r="I629" s="112" t="s">
        <v>8</v>
      </c>
      <c r="J629" s="113">
        <v>0.75</v>
      </c>
      <c r="K629" s="112"/>
      <c r="L629" s="113"/>
      <c r="M629" s="20" t="s">
        <v>9</v>
      </c>
      <c r="N629" s="34">
        <f>ROUND(D629*F629*H629*J629,0)</f>
        <v>84</v>
      </c>
      <c r="O629" s="19"/>
      <c r="P629" s="122"/>
    </row>
    <row r="630" spans="1:16" s="20" customFormat="1" ht="15.95" hidden="1" customHeight="1" thickBot="1">
      <c r="A630" s="122"/>
      <c r="C630" s="94"/>
      <c r="D630" s="112"/>
      <c r="E630" s="54"/>
      <c r="F630" s="112"/>
      <c r="G630" s="122"/>
      <c r="H630" s="31"/>
      <c r="I630" s="111"/>
      <c r="J630" s="28"/>
      <c r="K630" s="111"/>
      <c r="L630" s="28" t="s">
        <v>10</v>
      </c>
      <c r="M630" s="122"/>
      <c r="N630" s="30">
        <f>SUM(N628:N629)</f>
        <v>207</v>
      </c>
      <c r="O630" s="22"/>
      <c r="P630" s="122"/>
    </row>
    <row r="631" spans="1:16" s="20" customFormat="1" ht="15.95" hidden="1" customHeight="1">
      <c r="A631" s="18"/>
      <c r="B631" s="57"/>
      <c r="C631" s="124">
        <f>N630</f>
        <v>207</v>
      </c>
      <c r="D631" s="112" t="s">
        <v>41</v>
      </c>
      <c r="E631" s="124"/>
      <c r="F631" s="112"/>
      <c r="G631" s="57" t="s">
        <v>12</v>
      </c>
      <c r="H631" s="111">
        <v>10.7</v>
      </c>
      <c r="I631" s="111"/>
      <c r="J631" s="113"/>
      <c r="K631" s="111"/>
      <c r="L631" s="122" t="s">
        <v>62</v>
      </c>
      <c r="M631" s="122"/>
      <c r="N631" s="57"/>
      <c r="O631" s="110" t="s">
        <v>14</v>
      </c>
      <c r="P631" s="122">
        <f>(C631*H631)</f>
        <v>2214.8999999999996</v>
      </c>
    </row>
    <row r="633" spans="1:16" ht="15.95" customHeight="1">
      <c r="N633" s="130" t="s">
        <v>192</v>
      </c>
      <c r="P633" s="118">
        <f>SUM(P6:P475)</f>
        <v>1596192.8651507143</v>
      </c>
    </row>
    <row r="634" spans="1:16" ht="15.95" customHeight="1">
      <c r="N634" s="130" t="s">
        <v>193</v>
      </c>
      <c r="P634" s="118">
        <f>P370+P327+P310</f>
        <v>192084.39</v>
      </c>
    </row>
    <row r="635" spans="1:16" ht="15.95" customHeight="1">
      <c r="N635" s="130" t="s">
        <v>194</v>
      </c>
      <c r="P635" s="118">
        <f>P476</f>
        <v>3360</v>
      </c>
    </row>
    <row r="636" spans="1:16" ht="15.95" customHeight="1">
      <c r="N636" s="130" t="s">
        <v>195</v>
      </c>
      <c r="P636" s="118">
        <f>P633-P634</f>
        <v>1404108.4751507142</v>
      </c>
    </row>
    <row r="638" spans="1:16" s="196" customFormat="1" ht="15.95" customHeight="1">
      <c r="A638" s="194" t="s">
        <v>307</v>
      </c>
      <c r="B638" s="195"/>
      <c r="L638" s="196" t="s">
        <v>308</v>
      </c>
    </row>
    <row r="639" spans="1:16" s="196" customFormat="1" ht="15.95" customHeight="1">
      <c r="A639" s="195"/>
      <c r="B639" s="195"/>
      <c r="L639" s="196" t="s">
        <v>309</v>
      </c>
    </row>
    <row r="640" spans="1:16" s="196" customFormat="1" ht="15.95" customHeight="1">
      <c r="A640" s="195"/>
      <c r="B640" s="195"/>
    </row>
    <row r="641" spans="1:18" s="196" customFormat="1" ht="15.95" customHeight="1">
      <c r="A641" s="209"/>
      <c r="B641" s="210" t="s">
        <v>310</v>
      </c>
      <c r="C641" s="209"/>
      <c r="D641" s="209"/>
      <c r="E641" s="209"/>
      <c r="F641" s="209"/>
      <c r="G641" s="209"/>
      <c r="H641" s="209"/>
      <c r="I641" s="209"/>
      <c r="J641" s="209"/>
      <c r="K641" s="209"/>
      <c r="L641" s="209"/>
      <c r="M641" s="209"/>
      <c r="N641" s="209"/>
      <c r="O641" s="209"/>
    </row>
    <row r="642" spans="1:18" s="196" customFormat="1" ht="15.95" customHeight="1">
      <c r="A642" s="209"/>
      <c r="B642" s="210" t="s">
        <v>311</v>
      </c>
      <c r="C642" s="209"/>
      <c r="D642" s="209"/>
      <c r="E642" s="209"/>
      <c r="F642" s="209"/>
      <c r="G642" s="209"/>
      <c r="H642" s="209"/>
      <c r="I642" s="209"/>
      <c r="J642" s="209"/>
      <c r="K642" s="209"/>
      <c r="L642" s="209"/>
      <c r="M642" s="209"/>
      <c r="N642" s="209"/>
      <c r="O642" s="209"/>
    </row>
    <row r="643" spans="1:18" s="196" customFormat="1" ht="15.95" customHeight="1">
      <c r="A643" s="209"/>
      <c r="B643" s="210" t="s">
        <v>312</v>
      </c>
      <c r="C643" s="209"/>
      <c r="D643" s="209"/>
      <c r="E643" s="209"/>
      <c r="F643" s="209"/>
      <c r="G643" s="209"/>
      <c r="H643" s="209"/>
      <c r="I643" s="209"/>
      <c r="J643" s="209"/>
      <c r="K643" s="209"/>
      <c r="L643" s="209"/>
      <c r="M643" s="209"/>
      <c r="N643" s="209"/>
      <c r="O643" s="209"/>
    </row>
    <row r="644" spans="1:18" s="196" customFormat="1" ht="15.95" customHeight="1">
      <c r="A644" s="197"/>
      <c r="B644" s="197"/>
      <c r="D644" s="197"/>
      <c r="E644" s="197"/>
      <c r="F644" s="197"/>
      <c r="G644" s="197"/>
      <c r="H644" s="197"/>
      <c r="I644" s="197"/>
      <c r="J644" s="197"/>
      <c r="K644" s="211" t="s">
        <v>313</v>
      </c>
      <c r="L644" s="198"/>
      <c r="M644" s="198"/>
      <c r="N644" s="198"/>
      <c r="O644" s="197"/>
    </row>
    <row r="645" spans="1:18" s="199" customFormat="1" ht="30" customHeight="1">
      <c r="A645" s="203" t="s">
        <v>314</v>
      </c>
      <c r="B645" s="203"/>
      <c r="C645" s="203"/>
      <c r="D645" s="203"/>
      <c r="E645" s="203"/>
      <c r="F645" s="203"/>
      <c r="G645" s="203"/>
      <c r="H645" s="203"/>
      <c r="I645" s="203"/>
      <c r="J645" s="203"/>
      <c r="K645" s="203"/>
      <c r="L645" s="203"/>
      <c r="M645" s="203"/>
      <c r="N645" s="203"/>
      <c r="O645" s="203"/>
      <c r="P645" s="203"/>
    </row>
    <row r="646" spans="1:18" s="199" customFormat="1" ht="15.95" customHeight="1">
      <c r="A646" s="200"/>
      <c r="B646" s="200"/>
      <c r="C646" s="200"/>
      <c r="D646" s="200"/>
      <c r="E646" s="200"/>
      <c r="F646" s="200"/>
      <c r="G646" s="200"/>
      <c r="H646" s="200"/>
      <c r="I646" s="200"/>
      <c r="J646" s="200"/>
      <c r="K646" s="200"/>
      <c r="L646" s="200"/>
      <c r="M646" s="200"/>
      <c r="N646" s="200"/>
      <c r="O646" s="200"/>
    </row>
    <row r="647" spans="1:18" s="199" customFormat="1" ht="15.95" customHeight="1">
      <c r="B647" s="201"/>
      <c r="C647" s="201"/>
      <c r="D647" s="201"/>
      <c r="E647" s="201"/>
      <c r="F647" s="201"/>
    </row>
    <row r="648" spans="1:18" s="196" customFormat="1" ht="15.95" customHeight="1">
      <c r="A648" s="195"/>
      <c r="B648" s="195" t="s">
        <v>315</v>
      </c>
      <c r="C648" s="202"/>
      <c r="N648" s="202" t="s">
        <v>316</v>
      </c>
    </row>
    <row r="649" spans="1:18" s="196" customFormat="1" ht="15.95" customHeight="1">
      <c r="A649" s="195"/>
      <c r="B649" s="195"/>
      <c r="C649" s="202"/>
      <c r="N649" s="202" t="s">
        <v>317</v>
      </c>
    </row>
    <row r="650" spans="1:18" s="196" customFormat="1" ht="15.95" customHeight="1">
      <c r="A650" s="195"/>
      <c r="B650" s="195"/>
      <c r="C650" s="202"/>
      <c r="N650" s="202" t="s">
        <v>318</v>
      </c>
    </row>
    <row r="652" spans="1:18" ht="15.95" customHeight="1">
      <c r="R652" s="44"/>
    </row>
    <row r="653" spans="1:18" ht="15.95" customHeight="1">
      <c r="R653" s="105"/>
    </row>
    <row r="654" spans="1:18" ht="15.95" customHeight="1">
      <c r="R654" s="118"/>
    </row>
    <row r="655" spans="1:18" ht="15.95" customHeight="1">
      <c r="R655" s="118"/>
    </row>
    <row r="656" spans="1:18" ht="15.95" customHeight="1">
      <c r="R656" s="44"/>
    </row>
    <row r="657" spans="18:18" ht="15.95" customHeight="1">
      <c r="R657" s="105"/>
    </row>
    <row r="658" spans="18:18" ht="15.95" customHeight="1">
      <c r="R658" s="118"/>
    </row>
    <row r="659" spans="18:18" ht="15.95" customHeight="1">
      <c r="R659" s="118"/>
    </row>
    <row r="660" spans="18:18" ht="15.95" customHeight="1">
      <c r="R660" s="118"/>
    </row>
    <row r="661" spans="18:18" ht="15.95" customHeight="1">
      <c r="R661" s="118"/>
    </row>
    <row r="662" spans="18:18" ht="15.95" customHeight="1">
      <c r="R662" s="118"/>
    </row>
    <row r="663" spans="18:18" ht="15.95" customHeight="1">
      <c r="R663" s="44"/>
    </row>
    <row r="664" spans="18:18" ht="15.95" customHeight="1">
      <c r="R664" s="50"/>
    </row>
    <row r="665" spans="18:18" ht="15.95" customHeight="1">
      <c r="R665" s="105"/>
    </row>
    <row r="666" spans="18:18" ht="15.95" customHeight="1">
      <c r="R666" s="118"/>
    </row>
    <row r="667" spans="18:18" ht="15.95" customHeight="1">
      <c r="R667" s="118"/>
    </row>
    <row r="668" spans="18:18" ht="15.95" customHeight="1">
      <c r="R668" s="118"/>
    </row>
    <row r="669" spans="18:18" ht="15.95" customHeight="1">
      <c r="R669" s="118"/>
    </row>
    <row r="670" spans="18:18" ht="15.95" customHeight="1">
      <c r="R670" s="118"/>
    </row>
    <row r="671" spans="18:18" ht="15.95" customHeight="1">
      <c r="R671" s="118"/>
    </row>
    <row r="672" spans="18:18" ht="15.95" customHeight="1">
      <c r="R672" s="118"/>
    </row>
    <row r="673" spans="18:18" ht="15.95" customHeight="1">
      <c r="R673" s="118"/>
    </row>
    <row r="674" spans="18:18" ht="15.95" customHeight="1">
      <c r="R674" s="118"/>
    </row>
    <row r="675" spans="18:18" ht="15.95" customHeight="1">
      <c r="R675" s="44"/>
    </row>
    <row r="676" spans="18:18" ht="15.95" customHeight="1">
      <c r="R676" s="105"/>
    </row>
    <row r="677" spans="18:18" ht="15.95" customHeight="1">
      <c r="R677" s="122"/>
    </row>
    <row r="678" spans="18:18" ht="15.95" customHeight="1">
      <c r="R678" s="122"/>
    </row>
    <row r="679" spans="18:18" ht="15.95" customHeight="1">
      <c r="R679" s="122"/>
    </row>
    <row r="680" spans="18:18" ht="15.95" customHeight="1">
      <c r="R680" s="122"/>
    </row>
    <row r="681" spans="18:18" ht="15.95" customHeight="1">
      <c r="R681" s="122"/>
    </row>
    <row r="682" spans="18:18" ht="15.95" customHeight="1">
      <c r="R682" s="122"/>
    </row>
    <row r="683" spans="18:18" ht="15.95" customHeight="1">
      <c r="R683" s="122"/>
    </row>
    <row r="684" spans="18:18" ht="15.95" customHeight="1">
      <c r="R684" s="122"/>
    </row>
    <row r="685" spans="18:18" ht="15.95" customHeight="1">
      <c r="R685" s="122"/>
    </row>
    <row r="686" spans="18:18" ht="15.95" customHeight="1">
      <c r="R686" s="122"/>
    </row>
    <row r="687" spans="18:18" ht="15.95" customHeight="1">
      <c r="R687" s="122"/>
    </row>
    <row r="688" spans="18:18" ht="15.95" customHeight="1">
      <c r="R688" s="122"/>
    </row>
    <row r="689" spans="18:18" ht="15.95" customHeight="1">
      <c r="R689" s="122"/>
    </row>
    <row r="690" spans="18:18" ht="15.95" customHeight="1">
      <c r="R690" s="122"/>
    </row>
    <row r="691" spans="18:18" ht="15.95" customHeight="1">
      <c r="R691" s="106"/>
    </row>
    <row r="692" spans="18:18" ht="15.95" customHeight="1">
      <c r="R692" s="118"/>
    </row>
    <row r="693" spans="18:18" ht="15.95" customHeight="1">
      <c r="R693" s="118"/>
    </row>
    <row r="694" spans="18:18" ht="15.95" customHeight="1">
      <c r="R694" s="118"/>
    </row>
    <row r="695" spans="18:18" ht="15.95" customHeight="1">
      <c r="R695" s="118"/>
    </row>
    <row r="696" spans="18:18" ht="15.95" customHeight="1">
      <c r="R696" s="118"/>
    </row>
    <row r="697" spans="18:18" ht="15.95" customHeight="1">
      <c r="R697" s="118"/>
    </row>
    <row r="698" spans="18:18" ht="15.95" customHeight="1">
      <c r="R698" s="118"/>
    </row>
    <row r="699" spans="18:18" ht="15.95" customHeight="1">
      <c r="R699" s="44"/>
    </row>
    <row r="700" spans="18:18" ht="15.95" customHeight="1">
      <c r="R700" s="105"/>
    </row>
    <row r="701" spans="18:18" ht="15.95" customHeight="1">
      <c r="R701" s="122"/>
    </row>
    <row r="702" spans="18:18" ht="15.95" customHeight="1">
      <c r="R702" s="44"/>
    </row>
    <row r="703" spans="18:18" ht="15.95" customHeight="1">
      <c r="R703" s="44"/>
    </row>
    <row r="704" spans="18:18" ht="15.95" customHeight="1">
      <c r="R704" s="44"/>
    </row>
    <row r="705" spans="18:18" ht="15.95" customHeight="1">
      <c r="R705" s="44"/>
    </row>
    <row r="706" spans="18:18" ht="15.95" customHeight="1">
      <c r="R706" s="44"/>
    </row>
    <row r="707" spans="18:18" ht="15.95" customHeight="1">
      <c r="R707" s="106"/>
    </row>
    <row r="708" spans="18:18" ht="15.95" customHeight="1">
      <c r="R708" s="10"/>
    </row>
    <row r="709" spans="18:18" ht="15.95" customHeight="1">
      <c r="R709" s="44"/>
    </row>
    <row r="710" spans="18:18" ht="15.95" customHeight="1">
      <c r="R710" s="44"/>
    </row>
    <row r="711" spans="18:18" ht="15.95" customHeight="1">
      <c r="R711" s="44"/>
    </row>
    <row r="712" spans="18:18" ht="15.95" customHeight="1">
      <c r="R712" s="44"/>
    </row>
    <row r="713" spans="18:18" ht="15.95" customHeight="1">
      <c r="R713" s="44"/>
    </row>
    <row r="714" spans="18:18" ht="15.95" customHeight="1">
      <c r="R714" s="44"/>
    </row>
    <row r="715" spans="18:18" ht="15.95" customHeight="1">
      <c r="R715" s="44"/>
    </row>
    <row r="716" spans="18:18" ht="15.95" customHeight="1">
      <c r="R716" s="44"/>
    </row>
    <row r="717" spans="18:18" ht="15.95" customHeight="1">
      <c r="R717" s="44"/>
    </row>
    <row r="718" spans="18:18" ht="15.95" customHeight="1">
      <c r="R718" s="44"/>
    </row>
    <row r="719" spans="18:18" ht="15.95" customHeight="1">
      <c r="R719" s="44"/>
    </row>
    <row r="720" spans="18:18" ht="15.95" customHeight="1">
      <c r="R720" s="105"/>
    </row>
    <row r="721" spans="18:18" ht="15.95" customHeight="1">
      <c r="R721" s="122"/>
    </row>
    <row r="722" spans="18:18" ht="15.95" customHeight="1">
      <c r="R722" s="44"/>
    </row>
    <row r="723" spans="18:18" ht="15.95" customHeight="1">
      <c r="R723" s="44"/>
    </row>
    <row r="724" spans="18:18" ht="15.95" customHeight="1">
      <c r="R724" s="44"/>
    </row>
    <row r="725" spans="18:18" ht="15.95" customHeight="1">
      <c r="R725" s="44"/>
    </row>
    <row r="726" spans="18:18" ht="15.95" customHeight="1">
      <c r="R726" s="44"/>
    </row>
    <row r="727" spans="18:18" ht="15.95" customHeight="1">
      <c r="R727" s="122"/>
    </row>
    <row r="728" spans="18:18" ht="15.95" customHeight="1">
      <c r="R728" s="106"/>
    </row>
    <row r="729" spans="18:18" ht="15.95" customHeight="1">
      <c r="R729" s="14"/>
    </row>
    <row r="730" spans="18:18" ht="15.95" customHeight="1">
      <c r="R730" s="118"/>
    </row>
    <row r="731" spans="18:18" ht="15.95" customHeight="1">
      <c r="R731" s="118"/>
    </row>
    <row r="732" spans="18:18" ht="15.95" customHeight="1">
      <c r="R732" s="118"/>
    </row>
    <row r="733" spans="18:18" ht="15.95" customHeight="1">
      <c r="R733" s="118"/>
    </row>
    <row r="734" spans="18:18" ht="15.95" customHeight="1">
      <c r="R734" s="118"/>
    </row>
    <row r="735" spans="18:18" ht="15.95" customHeight="1">
      <c r="R735" s="118"/>
    </row>
    <row r="736" spans="18:18" ht="15.95" customHeight="1">
      <c r="R736" s="118"/>
    </row>
    <row r="737" spans="18:18" ht="15.95" customHeight="1">
      <c r="R737" s="118"/>
    </row>
    <row r="738" spans="18:18" ht="15.95" customHeight="1">
      <c r="R738" s="118"/>
    </row>
    <row r="739" spans="18:18" ht="15.95" customHeight="1">
      <c r="R739" s="118"/>
    </row>
    <row r="740" spans="18:18" ht="15.95" customHeight="1">
      <c r="R740" s="118"/>
    </row>
    <row r="741" spans="18:18" ht="15.95" customHeight="1">
      <c r="R741" s="118"/>
    </row>
    <row r="742" spans="18:18" ht="15.95" customHeight="1">
      <c r="R742" s="45"/>
    </row>
    <row r="743" spans="18:18" ht="15.95" customHeight="1">
      <c r="R743" s="45"/>
    </row>
    <row r="744" spans="18:18" ht="15.95" customHeight="1">
      <c r="R744" s="45"/>
    </row>
    <row r="745" spans="18:18" ht="15.95" customHeight="1">
      <c r="R745" s="45"/>
    </row>
    <row r="746" spans="18:18" ht="15.95" customHeight="1">
      <c r="R746" s="45"/>
    </row>
    <row r="747" spans="18:18" ht="15.95" customHeight="1">
      <c r="R747" s="45"/>
    </row>
    <row r="748" spans="18:18" ht="15.95" customHeight="1">
      <c r="R748" s="50"/>
    </row>
    <row r="749" spans="18:18" ht="15.95" customHeight="1">
      <c r="R749" s="50"/>
    </row>
    <row r="750" spans="18:18" ht="15.95" customHeight="1">
      <c r="R750" s="50"/>
    </row>
    <row r="751" spans="18:18" ht="15.95" customHeight="1">
      <c r="R751" s="105"/>
    </row>
    <row r="752" spans="18:18" ht="15.95" customHeight="1">
      <c r="R752" s="118"/>
    </row>
    <row r="753" spans="18:18" ht="15.95" customHeight="1">
      <c r="R753" s="118"/>
    </row>
    <row r="754" spans="18:18" ht="15.95" customHeight="1">
      <c r="R754" s="118"/>
    </row>
    <row r="755" spans="18:18" ht="15.95" customHeight="1">
      <c r="R755" s="118"/>
    </row>
    <row r="756" spans="18:18" ht="15.95" customHeight="1">
      <c r="R756" s="118"/>
    </row>
    <row r="757" spans="18:18" ht="15.95" customHeight="1">
      <c r="R757" s="118"/>
    </row>
    <row r="758" spans="18:18" ht="15.95" customHeight="1">
      <c r="R758" s="105"/>
    </row>
    <row r="759" spans="18:18" ht="15.95" customHeight="1">
      <c r="R759" s="57"/>
    </row>
    <row r="760" spans="18:18" ht="15.95" customHeight="1">
      <c r="R760" s="122"/>
    </row>
    <row r="761" spans="18:18" ht="15.95" customHeight="1">
      <c r="R761" s="122"/>
    </row>
    <row r="762" spans="18:18" ht="15.95" customHeight="1">
      <c r="R762" s="122"/>
    </row>
    <row r="763" spans="18:18" ht="15.95" customHeight="1">
      <c r="R763" s="122"/>
    </row>
    <row r="764" spans="18:18" ht="15.95" customHeight="1">
      <c r="R764" s="122"/>
    </row>
    <row r="765" spans="18:18" ht="15.95" customHeight="1">
      <c r="R765" s="122"/>
    </row>
    <row r="766" spans="18:18" ht="15.95" customHeight="1">
      <c r="R766" s="122"/>
    </row>
    <row r="767" spans="18:18" ht="15.95" customHeight="1">
      <c r="R767" s="122"/>
    </row>
    <row r="768" spans="18:18" ht="15.95" customHeight="1">
      <c r="R768" s="122"/>
    </row>
    <row r="769" spans="18:18" ht="15.95" customHeight="1">
      <c r="R769" s="122"/>
    </row>
    <row r="770" spans="18:18" ht="15.95" customHeight="1">
      <c r="R770" s="106"/>
    </row>
    <row r="771" spans="18:18" ht="15.95" customHeight="1">
      <c r="R771" s="57"/>
    </row>
    <row r="772" spans="18:18" ht="15.95" customHeight="1">
      <c r="R772" s="122"/>
    </row>
    <row r="773" spans="18:18" ht="15.95" customHeight="1">
      <c r="R773" s="122"/>
    </row>
    <row r="774" spans="18:18" ht="15.95" customHeight="1">
      <c r="R774" s="122"/>
    </row>
    <row r="775" spans="18:18" ht="15.95" customHeight="1">
      <c r="R775" s="106"/>
    </row>
    <row r="776" spans="18:18" ht="15.95" customHeight="1">
      <c r="R776" s="10"/>
    </row>
    <row r="777" spans="18:18" ht="15.95" customHeight="1">
      <c r="R777" s="44"/>
    </row>
    <row r="778" spans="18:18" ht="15.95" customHeight="1">
      <c r="R778" s="44"/>
    </row>
    <row r="779" spans="18:18" ht="15.95" customHeight="1">
      <c r="R779" s="118"/>
    </row>
    <row r="780" spans="18:18" ht="15.95" customHeight="1">
      <c r="R780" s="45"/>
    </row>
    <row r="781" spans="18:18" ht="15.95" customHeight="1">
      <c r="R781" s="45"/>
    </row>
    <row r="782" spans="18:18" ht="15.95" customHeight="1">
      <c r="R782" s="45"/>
    </row>
    <row r="783" spans="18:18" ht="15.95" customHeight="1">
      <c r="R783" s="50"/>
    </row>
    <row r="784" spans="18:18" ht="15.95" customHeight="1">
      <c r="R784" s="50"/>
    </row>
    <row r="785" spans="18:18" ht="15.95" customHeight="1">
      <c r="R785" s="50"/>
    </row>
    <row r="786" spans="18:18" ht="15.95" customHeight="1">
      <c r="R786" s="105"/>
    </row>
    <row r="787" spans="18:18" ht="15.95" customHeight="1">
      <c r="R787" s="118"/>
    </row>
    <row r="788" spans="18:18" ht="15.95" customHeight="1">
      <c r="R788" s="118"/>
    </row>
    <row r="789" spans="18:18" ht="15.95" customHeight="1">
      <c r="R789" s="118"/>
    </row>
    <row r="790" spans="18:18" ht="15.95" customHeight="1">
      <c r="R790" s="118"/>
    </row>
    <row r="791" spans="18:18" ht="15.95" customHeight="1">
      <c r="R791" s="118"/>
    </row>
    <row r="792" spans="18:18" ht="15.95" customHeight="1">
      <c r="R792" s="118"/>
    </row>
    <row r="793" spans="18:18" ht="15.95" customHeight="1">
      <c r="R793" s="44"/>
    </row>
    <row r="794" spans="18:18" ht="15.95" customHeight="1">
      <c r="R794" s="118"/>
    </row>
    <row r="795" spans="18:18" ht="15.95" customHeight="1">
      <c r="R795" s="26"/>
    </row>
    <row r="796" spans="18:18" ht="15.95" customHeight="1">
      <c r="R796" s="44"/>
    </row>
    <row r="797" spans="18:18" ht="15.95" customHeight="1">
      <c r="R797" s="44"/>
    </row>
    <row r="798" spans="18:18" ht="15.95" customHeight="1">
      <c r="R798" s="44"/>
    </row>
    <row r="799" spans="18:18" ht="15.95" customHeight="1">
      <c r="R799" s="44"/>
    </row>
    <row r="800" spans="18:18" ht="15.95" customHeight="1">
      <c r="R800" s="44"/>
    </row>
    <row r="801" spans="18:18" ht="15.95" customHeight="1">
      <c r="R801" s="44"/>
    </row>
    <row r="802" spans="18:18" ht="15.95" customHeight="1">
      <c r="R802" s="44"/>
    </row>
    <row r="803" spans="18:18" ht="15.95" customHeight="1">
      <c r="R803" s="106"/>
    </row>
    <row r="804" spans="18:18" ht="15.95" customHeight="1">
      <c r="R804" s="122"/>
    </row>
    <row r="805" spans="18:18" ht="15.95" customHeight="1">
      <c r="R805" s="44"/>
    </row>
    <row r="806" spans="18:18" ht="15.95" customHeight="1">
      <c r="R806" s="44"/>
    </row>
    <row r="807" spans="18:18" ht="15.95" customHeight="1">
      <c r="R807" s="44"/>
    </row>
    <row r="808" spans="18:18" ht="15.95" customHeight="1">
      <c r="R808" s="122"/>
    </row>
    <row r="809" spans="18:18" ht="15.95" customHeight="1">
      <c r="R809" s="106"/>
    </row>
    <row r="810" spans="18:18" ht="15.95" customHeight="1">
      <c r="R810" s="44"/>
    </row>
    <row r="811" spans="18:18" ht="15.95" customHeight="1">
      <c r="R811" s="44"/>
    </row>
    <row r="812" spans="18:18" ht="15.95" customHeight="1">
      <c r="R812" s="44"/>
    </row>
    <row r="813" spans="18:18" ht="15.95" customHeight="1">
      <c r="R813" s="122"/>
    </row>
    <row r="814" spans="18:18" ht="15.95" customHeight="1">
      <c r="R814" s="106"/>
    </row>
    <row r="815" spans="18:18" ht="15.95" customHeight="1">
      <c r="R815" s="122"/>
    </row>
    <row r="816" spans="18:18" ht="15.95" customHeight="1">
      <c r="R816" s="122"/>
    </row>
    <row r="817" spans="18:18" ht="15.95" customHeight="1">
      <c r="R817" s="122"/>
    </row>
    <row r="818" spans="18:18" ht="15.95" customHeight="1">
      <c r="R818" s="50"/>
    </row>
    <row r="819" spans="18:18" ht="15.95" customHeight="1">
      <c r="R819" s="118"/>
    </row>
    <row r="820" spans="18:18" ht="15.95" customHeight="1">
      <c r="R820" s="118"/>
    </row>
    <row r="821" spans="18:18" ht="15.95" customHeight="1">
      <c r="R821" s="118"/>
    </row>
    <row r="822" spans="18:18" ht="15.95" customHeight="1">
      <c r="R822" s="105"/>
    </row>
    <row r="823" spans="18:18" ht="15.95" customHeight="1">
      <c r="R823" s="57"/>
    </row>
    <row r="824" spans="18:18" ht="15.95" customHeight="1">
      <c r="R824" s="122"/>
    </row>
    <row r="825" spans="18:18" ht="15.95" customHeight="1">
      <c r="R825" s="122"/>
    </row>
    <row r="826" spans="18:18" ht="15.95" customHeight="1">
      <c r="R826" s="122"/>
    </row>
    <row r="827" spans="18:18" ht="15.95" customHeight="1">
      <c r="R827" s="122"/>
    </row>
    <row r="828" spans="18:18" ht="15.95" customHeight="1">
      <c r="R828" s="122"/>
    </row>
    <row r="829" spans="18:18" ht="15.95" customHeight="1">
      <c r="R829" s="106"/>
    </row>
    <row r="830" spans="18:18" ht="15.95" customHeight="1">
      <c r="R830" s="122"/>
    </row>
    <row r="831" spans="18:18" ht="15.95" customHeight="1">
      <c r="R831" s="122"/>
    </row>
    <row r="832" spans="18:18" ht="15.95" customHeight="1">
      <c r="R832" s="122"/>
    </row>
    <row r="833" spans="18:18" ht="15.95" customHeight="1">
      <c r="R833" s="122"/>
    </row>
    <row r="834" spans="18:18" ht="15.95" customHeight="1">
      <c r="R834" s="106"/>
    </row>
    <row r="835" spans="18:18" ht="15.95" customHeight="1">
      <c r="R835" s="122"/>
    </row>
    <row r="836" spans="18:18" ht="15.95" customHeight="1">
      <c r="R836" s="122"/>
    </row>
    <row r="837" spans="18:18" ht="15.95" customHeight="1">
      <c r="R837" s="122"/>
    </row>
    <row r="838" spans="18:18" ht="15.95" customHeight="1">
      <c r="R838" s="122"/>
    </row>
    <row r="839" spans="18:18" ht="15.95" customHeight="1">
      <c r="R839" s="106"/>
    </row>
    <row r="840" spans="18:18" ht="15.95" customHeight="1">
      <c r="R840" s="122"/>
    </row>
    <row r="841" spans="18:18" ht="15.95" customHeight="1">
      <c r="R841" s="122"/>
    </row>
    <row r="842" spans="18:18" ht="15.95" customHeight="1">
      <c r="R842" s="122"/>
    </row>
    <row r="843" spans="18:18" ht="15.95" customHeight="1">
      <c r="R843" s="122"/>
    </row>
    <row r="844" spans="18:18" ht="15.95" customHeight="1">
      <c r="R844" s="106"/>
    </row>
    <row r="845" spans="18:18" ht="15.95" customHeight="1">
      <c r="R845" s="118"/>
    </row>
    <row r="846" spans="18:18" ht="15.95" customHeight="1">
      <c r="R846" s="118"/>
    </row>
    <row r="847" spans="18:18" ht="15.95" customHeight="1">
      <c r="R847" s="118"/>
    </row>
    <row r="848" spans="18:18" ht="15.95" customHeight="1">
      <c r="R848" s="105"/>
    </row>
    <row r="849" spans="18:18" ht="15.95" customHeight="1">
      <c r="R849" s="118"/>
    </row>
    <row r="850" spans="18:18" ht="15.95" customHeight="1">
      <c r="R850" s="118"/>
    </row>
    <row r="851" spans="18:18" ht="15.95" customHeight="1">
      <c r="R851" s="118"/>
    </row>
    <row r="852" spans="18:18" ht="15.95" customHeight="1">
      <c r="R852" s="105"/>
    </row>
    <row r="853" spans="18:18" ht="15.95" customHeight="1">
      <c r="R853" s="118"/>
    </row>
    <row r="854" spans="18:18" ht="15.95" customHeight="1">
      <c r="R854" s="118"/>
    </row>
    <row r="855" spans="18:18" ht="15.95" customHeight="1">
      <c r="R855" s="118"/>
    </row>
    <row r="856" spans="18:18" ht="15.95" customHeight="1">
      <c r="R856" s="118"/>
    </row>
    <row r="857" spans="18:18" ht="15.95" customHeight="1">
      <c r="R857" s="118"/>
    </row>
    <row r="858" spans="18:18" ht="15.95" customHeight="1">
      <c r="R858" s="118"/>
    </row>
    <row r="859" spans="18:18" ht="15.95" customHeight="1">
      <c r="R859" s="118"/>
    </row>
    <row r="860" spans="18:18" ht="15.95" customHeight="1">
      <c r="R860" s="118"/>
    </row>
    <row r="861" spans="18:18" ht="15.95" customHeight="1">
      <c r="R861" s="118"/>
    </row>
    <row r="862" spans="18:18" ht="15.95" customHeight="1">
      <c r="R862" s="118"/>
    </row>
    <row r="863" spans="18:18" ht="15.95" customHeight="1">
      <c r="R863" s="57"/>
    </row>
    <row r="864" spans="18:18" ht="15.95" customHeight="1">
      <c r="R864" s="122"/>
    </row>
    <row r="865" spans="18:18" ht="15.95" customHeight="1">
      <c r="R865" s="122"/>
    </row>
    <row r="866" spans="18:18" ht="15.95" customHeight="1">
      <c r="R866" s="106"/>
    </row>
    <row r="867" spans="18:18" ht="15.95" customHeight="1">
      <c r="R867" s="122"/>
    </row>
    <row r="868" spans="18:18" ht="15.95" customHeight="1">
      <c r="R868" s="118"/>
    </row>
    <row r="869" spans="18:18" ht="15.95" customHeight="1">
      <c r="R869" s="118"/>
    </row>
    <row r="870" spans="18:18" ht="15.95" customHeight="1">
      <c r="R870" s="118"/>
    </row>
    <row r="871" spans="18:18" ht="15.95" customHeight="1">
      <c r="R871" s="118"/>
    </row>
    <row r="872" spans="18:18" ht="15.95" customHeight="1">
      <c r="R872" s="118"/>
    </row>
    <row r="873" spans="18:18" ht="15.95" customHeight="1">
      <c r="R873" s="118"/>
    </row>
    <row r="874" spans="18:18" ht="15.95" customHeight="1">
      <c r="R874" s="118"/>
    </row>
    <row r="875" spans="18:18" ht="15.95" customHeight="1">
      <c r="R875" s="118"/>
    </row>
    <row r="876" spans="18:18" ht="15.95" customHeight="1">
      <c r="R876" s="118"/>
    </row>
    <row r="877" spans="18:18" ht="15.95" customHeight="1">
      <c r="R877" s="118"/>
    </row>
    <row r="878" spans="18:18" ht="15.95" customHeight="1">
      <c r="R878" s="118"/>
    </row>
    <row r="879" spans="18:18" ht="15.95" customHeight="1">
      <c r="R879" s="118"/>
    </row>
    <row r="880" spans="18:18" ht="15.95" customHeight="1">
      <c r="R880" s="118"/>
    </row>
    <row r="881" spans="18:18" ht="15.95" customHeight="1">
      <c r="R881" s="118"/>
    </row>
    <row r="882" spans="18:18" ht="15.95" customHeight="1">
      <c r="R882" s="118"/>
    </row>
    <row r="883" spans="18:18" ht="15.95" customHeight="1">
      <c r="R883" s="122"/>
    </row>
    <row r="884" spans="18:18" ht="15.95" customHeight="1">
      <c r="R884" s="122"/>
    </row>
    <row r="885" spans="18:18" ht="15.95" customHeight="1">
      <c r="R885" s="44"/>
    </row>
    <row r="886" spans="18:18" ht="15.95" customHeight="1">
      <c r="R886" s="44"/>
    </row>
    <row r="887" spans="18:18" ht="15.95" customHeight="1">
      <c r="R887" s="44"/>
    </row>
    <row r="888" spans="18:18" ht="15.95" customHeight="1">
      <c r="R888" s="44"/>
    </row>
    <row r="889" spans="18:18" ht="15.95" customHeight="1">
      <c r="R889" s="44"/>
    </row>
    <row r="890" spans="18:18" ht="15.95" customHeight="1">
      <c r="R890" s="57"/>
    </row>
    <row r="891" spans="18:18" ht="15.95" customHeight="1">
      <c r="R891" s="57"/>
    </row>
    <row r="892" spans="18:18" ht="15.95" customHeight="1">
      <c r="R892" s="57"/>
    </row>
    <row r="893" spans="18:18" ht="15.95" customHeight="1">
      <c r="R893" s="106"/>
    </row>
    <row r="894" spans="18:18" ht="15.95" customHeight="1">
      <c r="R894" s="122"/>
    </row>
    <row r="895" spans="18:18" ht="15.95" customHeight="1">
      <c r="R895" s="122"/>
    </row>
    <row r="896" spans="18:18" ht="15.95" customHeight="1">
      <c r="R896" s="122"/>
    </row>
    <row r="897" spans="18:18" ht="15.95" customHeight="1">
      <c r="R897" s="106"/>
    </row>
    <row r="898" spans="18:18" ht="15.95" customHeight="1">
      <c r="R898" s="122"/>
    </row>
    <row r="899" spans="18:18" ht="15.95" customHeight="1">
      <c r="R899" s="122"/>
    </row>
    <row r="900" spans="18:18" ht="15.95" customHeight="1">
      <c r="R900" s="122"/>
    </row>
    <row r="901" spans="18:18" ht="15.95" customHeight="1">
      <c r="R901" s="106"/>
    </row>
    <row r="902" spans="18:18" ht="15.95" customHeight="1">
      <c r="R902" s="118"/>
    </row>
    <row r="903" spans="18:18" ht="15.95" customHeight="1">
      <c r="R903" s="118"/>
    </row>
    <row r="904" spans="18:18" ht="15.95" customHeight="1">
      <c r="R904" s="118"/>
    </row>
    <row r="905" spans="18:18" ht="15.95" customHeight="1">
      <c r="R905" s="118"/>
    </row>
    <row r="906" spans="18:18" ht="15.95" customHeight="1">
      <c r="R906" s="118"/>
    </row>
    <row r="907" spans="18:18" ht="15.95" customHeight="1">
      <c r="R907" s="118"/>
    </row>
    <row r="908" spans="18:18" ht="15.95" customHeight="1">
      <c r="R908" s="105"/>
    </row>
    <row r="909" spans="18:18" ht="15.95" customHeight="1">
      <c r="R909" s="122"/>
    </row>
    <row r="910" spans="18:18" ht="15.95" customHeight="1">
      <c r="R910" s="44"/>
    </row>
    <row r="911" spans="18:18" ht="15.95" customHeight="1">
      <c r="R911" s="122"/>
    </row>
    <row r="912" spans="18:18" ht="15.95" customHeight="1">
      <c r="R912" s="106"/>
    </row>
    <row r="913" spans="18:18" ht="15.95" customHeight="1">
      <c r="R913" s="122"/>
    </row>
    <row r="914" spans="18:18" ht="15.95" customHeight="1">
      <c r="R914" s="122"/>
    </row>
    <row r="915" spans="18:18" ht="15.95" customHeight="1">
      <c r="R915" s="122"/>
    </row>
    <row r="916" spans="18:18" ht="15.95" customHeight="1">
      <c r="R916" s="122"/>
    </row>
    <row r="917" spans="18:18" ht="15.95" customHeight="1">
      <c r="R917" s="106"/>
    </row>
    <row r="918" spans="18:18" ht="15.95" customHeight="1">
      <c r="R918" s="122"/>
    </row>
    <row r="919" spans="18:18" ht="15.95" customHeight="1">
      <c r="R919" s="122"/>
    </row>
    <row r="920" spans="18:18" ht="15.95" customHeight="1">
      <c r="R920" s="122"/>
    </row>
    <row r="921" spans="18:18" ht="15.95" customHeight="1">
      <c r="R921" s="106"/>
    </row>
    <row r="922" spans="18:18" ht="15.95" customHeight="1">
      <c r="R922" s="122"/>
    </row>
    <row r="923" spans="18:18" ht="15.95" customHeight="1">
      <c r="R923" s="122"/>
    </row>
    <row r="924" spans="18:18" ht="15.95" customHeight="1">
      <c r="R924" s="122"/>
    </row>
    <row r="925" spans="18:18" ht="15.95" customHeight="1">
      <c r="R925" s="106"/>
    </row>
    <row r="926" spans="18:18" ht="15.95" customHeight="1">
      <c r="R926" s="122"/>
    </row>
    <row r="927" spans="18:18" ht="15.95" customHeight="1">
      <c r="R927" s="122"/>
    </row>
    <row r="928" spans="18:18" ht="15.95" customHeight="1">
      <c r="R928" s="122"/>
    </row>
    <row r="929" spans="18:18" ht="15.95" customHeight="1">
      <c r="R929" s="122"/>
    </row>
    <row r="930" spans="18:18" ht="15.95" customHeight="1">
      <c r="R930" s="122"/>
    </row>
    <row r="931" spans="18:18" ht="15.95" customHeight="1">
      <c r="R931" s="122"/>
    </row>
    <row r="932" spans="18:18" ht="15.95" customHeight="1">
      <c r="R932" s="44"/>
    </row>
    <row r="933" spans="18:18" ht="15.95" customHeight="1">
      <c r="R933" s="106"/>
    </row>
    <row r="934" spans="18:18" ht="15.95" customHeight="1">
      <c r="R934" s="122"/>
    </row>
    <row r="935" spans="18:18" ht="15.95" customHeight="1">
      <c r="R935" s="122"/>
    </row>
    <row r="936" spans="18:18" ht="15.95" customHeight="1">
      <c r="R936" s="44"/>
    </row>
    <row r="937" spans="18:18" ht="15.95" customHeight="1">
      <c r="R937" s="106"/>
    </row>
    <row r="938" spans="18:18" ht="15.95" customHeight="1">
      <c r="R938" s="122"/>
    </row>
    <row r="939" spans="18:18" ht="15.95" customHeight="1">
      <c r="R939" s="122"/>
    </row>
    <row r="940" spans="18:18" ht="15.95" customHeight="1">
      <c r="R940" s="122"/>
    </row>
    <row r="941" spans="18:18" ht="15.95" customHeight="1">
      <c r="R941" s="122"/>
    </row>
    <row r="942" spans="18:18" ht="15.95" customHeight="1">
      <c r="R942" s="122"/>
    </row>
    <row r="943" spans="18:18" ht="15.95" customHeight="1">
      <c r="R943" s="122"/>
    </row>
    <row r="944" spans="18:18" ht="15.95" customHeight="1">
      <c r="R944" s="122"/>
    </row>
    <row r="945" spans="18:18" ht="15.95" customHeight="1">
      <c r="R945" s="106"/>
    </row>
    <row r="946" spans="18:18" ht="15.95" customHeight="1">
      <c r="R946" s="118"/>
    </row>
    <row r="947" spans="18:18" ht="15.95" customHeight="1">
      <c r="R947" s="122"/>
    </row>
    <row r="948" spans="18:18" ht="15.95" customHeight="1">
      <c r="R948" s="122"/>
    </row>
    <row r="949" spans="18:18" ht="15.95" customHeight="1">
      <c r="R949" s="118"/>
    </row>
    <row r="950" spans="18:18" ht="15.95" customHeight="1">
      <c r="R950" s="105"/>
    </row>
    <row r="951" spans="18:18" ht="15.95" customHeight="1">
      <c r="R951" s="122"/>
    </row>
    <row r="952" spans="18:18" ht="15.95" customHeight="1">
      <c r="R952" s="44"/>
    </row>
    <row r="953" spans="18:18" ht="15.95" customHeight="1">
      <c r="R953" s="122"/>
    </row>
    <row r="954" spans="18:18" ht="15.95" customHeight="1">
      <c r="R954" s="106"/>
    </row>
    <row r="955" spans="18:18" ht="15.95" customHeight="1">
      <c r="R955" s="122"/>
    </row>
    <row r="956" spans="18:18" ht="15.95" customHeight="1">
      <c r="R956" s="122"/>
    </row>
    <row r="957" spans="18:18" ht="15.95" customHeight="1">
      <c r="R957" s="122"/>
    </row>
    <row r="958" spans="18:18" ht="15.95" customHeight="1">
      <c r="R958" s="122"/>
    </row>
    <row r="959" spans="18:18" ht="15.95" customHeight="1">
      <c r="R959" s="106"/>
    </row>
    <row r="960" spans="18:18" ht="15.95" customHeight="1">
      <c r="R960" s="122"/>
    </row>
    <row r="961" spans="18:18" ht="15.95" customHeight="1">
      <c r="R961" s="122"/>
    </row>
    <row r="962" spans="18:18" ht="15.95" customHeight="1">
      <c r="R962" s="122"/>
    </row>
    <row r="963" spans="18:18" ht="15.95" customHeight="1">
      <c r="R963" s="122"/>
    </row>
    <row r="964" spans="18:18" ht="15.95" customHeight="1">
      <c r="R964" s="122"/>
    </row>
    <row r="965" spans="18:18" ht="15.95" customHeight="1">
      <c r="R965" s="106"/>
    </row>
    <row r="966" spans="18:18" ht="15.95" customHeight="1">
      <c r="R966" s="122"/>
    </row>
    <row r="967" spans="18:18" ht="15.95" customHeight="1">
      <c r="R967" s="122"/>
    </row>
    <row r="968" spans="18:18" ht="15.95" customHeight="1">
      <c r="R968" s="122"/>
    </row>
    <row r="969" spans="18:18" ht="15.95" customHeight="1">
      <c r="R969" s="106"/>
    </row>
    <row r="970" spans="18:18" ht="15.95" customHeight="1">
      <c r="R970" s="122"/>
    </row>
    <row r="971" spans="18:18" ht="15.95" customHeight="1">
      <c r="R971" s="122"/>
    </row>
    <row r="972" spans="18:18" ht="15.95" customHeight="1">
      <c r="R972" s="44"/>
    </row>
    <row r="973" spans="18:18" ht="15.95" customHeight="1">
      <c r="R973" s="44"/>
    </row>
    <row r="974" spans="18:18" ht="15.95" customHeight="1">
      <c r="R974" s="44"/>
    </row>
    <row r="975" spans="18:18" ht="15.95" customHeight="1">
      <c r="R975" s="44"/>
    </row>
    <row r="976" spans="18:18" ht="15.95" customHeight="1">
      <c r="R976" s="106"/>
    </row>
    <row r="977" spans="18:18" ht="15.95" customHeight="1">
      <c r="R977" s="122"/>
    </row>
    <row r="978" spans="18:18" ht="15.95" customHeight="1">
      <c r="R978" s="44"/>
    </row>
    <row r="979" spans="18:18" ht="15.95" customHeight="1">
      <c r="R979" s="44"/>
    </row>
    <row r="980" spans="18:18" ht="15.95" customHeight="1">
      <c r="R980" s="44"/>
    </row>
    <row r="981" spans="18:18" ht="15.95" customHeight="1">
      <c r="R981" s="106"/>
    </row>
    <row r="982" spans="18:18" ht="15.95" customHeight="1">
      <c r="R982" s="122"/>
    </row>
    <row r="983" spans="18:18" ht="15.95" customHeight="1">
      <c r="R983" s="44"/>
    </row>
    <row r="984" spans="18:18" ht="15.95" customHeight="1">
      <c r="R984" s="44"/>
    </row>
    <row r="985" spans="18:18" ht="15.95" customHeight="1">
      <c r="R985" s="44"/>
    </row>
    <row r="986" spans="18:18" ht="15.95" customHeight="1">
      <c r="R986" s="106"/>
    </row>
    <row r="987" spans="18:18" ht="15.95" customHeight="1">
      <c r="R987" s="122"/>
    </row>
    <row r="988" spans="18:18" ht="15.95" customHeight="1">
      <c r="R988" s="122"/>
    </row>
    <row r="989" spans="18:18" ht="15.95" customHeight="1">
      <c r="R989" s="122"/>
    </row>
    <row r="990" spans="18:18" ht="15.95" customHeight="1">
      <c r="R990" s="122"/>
    </row>
    <row r="991" spans="18:18" ht="15.95" customHeight="1">
      <c r="R991" s="122"/>
    </row>
    <row r="992" spans="18:18" ht="15.95" customHeight="1">
      <c r="R992" s="122"/>
    </row>
    <row r="993" spans="18:18" ht="15.95" customHeight="1">
      <c r="R993" s="106"/>
    </row>
    <row r="994" spans="18:18" ht="15.95" customHeight="1">
      <c r="R994" s="122"/>
    </row>
    <row r="995" spans="18:18" ht="15.95" customHeight="1">
      <c r="R995" s="66"/>
    </row>
    <row r="996" spans="18:18" ht="15.95" customHeight="1">
      <c r="R996" s="66"/>
    </row>
    <row r="997" spans="18:18" ht="15.95" customHeight="1">
      <c r="R997" s="66"/>
    </row>
    <row r="998" spans="18:18" ht="15.95" customHeight="1">
      <c r="R998" s="44"/>
    </row>
    <row r="999" spans="18:18" ht="15.95" customHeight="1">
      <c r="R999" s="106"/>
    </row>
    <row r="1000" spans="18:18" ht="15.95" customHeight="1">
      <c r="R1000" s="118"/>
    </row>
    <row r="1001" spans="18:18" ht="15.95" customHeight="1">
      <c r="R1001" s="118"/>
    </row>
    <row r="1002" spans="18:18" ht="15.95" customHeight="1">
      <c r="R1002" s="118"/>
    </row>
    <row r="1003" spans="18:18" ht="15.95" customHeight="1">
      <c r="R1003" s="118"/>
    </row>
    <row r="1004" spans="18:18" ht="15.95" customHeight="1">
      <c r="R1004" s="105"/>
    </row>
    <row r="1005" spans="18:18" ht="15.95" customHeight="1">
      <c r="R1005" s="118"/>
    </row>
    <row r="1006" spans="18:18" ht="15.95" customHeight="1">
      <c r="R1006" s="118"/>
    </row>
    <row r="1007" spans="18:18" ht="15.95" customHeight="1">
      <c r="R1007" s="118"/>
    </row>
    <row r="1008" spans="18:18" ht="15.95" customHeight="1">
      <c r="R1008" s="44"/>
    </row>
    <row r="1009" spans="18:18" ht="15.95" customHeight="1">
      <c r="R1009" s="105"/>
    </row>
    <row r="1010" spans="18:18" ht="15.95" customHeight="1">
      <c r="R1010" s="122"/>
    </row>
    <row r="1011" spans="18:18" ht="15.95" customHeight="1">
      <c r="R1011" s="66"/>
    </row>
    <row r="1012" spans="18:18" ht="15.95" customHeight="1">
      <c r="R1012" s="66"/>
    </row>
    <row r="1013" spans="18:18" ht="15.95" customHeight="1">
      <c r="R1013" s="66"/>
    </row>
    <row r="1014" spans="18:18" ht="15.95" customHeight="1">
      <c r="R1014" s="66"/>
    </row>
    <row r="1015" spans="18:18" ht="15.95" customHeight="1">
      <c r="R1015" s="66"/>
    </row>
    <row r="1016" spans="18:18" ht="15.95" customHeight="1">
      <c r="R1016" s="66"/>
    </row>
    <row r="1017" spans="18:18" ht="15.95" customHeight="1">
      <c r="R1017" s="44"/>
    </row>
    <row r="1018" spans="18:18" ht="15.95" customHeight="1">
      <c r="R1018" s="106"/>
    </row>
    <row r="1019" spans="18:18" ht="15.95" customHeight="1">
      <c r="R1019" s="118"/>
    </row>
    <row r="1020" spans="18:18" ht="15.95" customHeight="1">
      <c r="R1020" s="118"/>
    </row>
    <row r="1021" spans="18:18" ht="15.95" customHeight="1">
      <c r="R1021" s="118"/>
    </row>
    <row r="1022" spans="18:18" ht="15.95" customHeight="1">
      <c r="R1022" s="118"/>
    </row>
    <row r="1023" spans="18:18" ht="15.95" customHeight="1">
      <c r="R1023" s="118"/>
    </row>
    <row r="1024" spans="18:18" ht="15.95" customHeight="1">
      <c r="R1024" s="44"/>
    </row>
    <row r="1025" spans="18:18" ht="15.95" customHeight="1">
      <c r="R1025" s="122"/>
    </row>
    <row r="1026" spans="18:18" ht="15.95" customHeight="1">
      <c r="R1026" s="44"/>
    </row>
    <row r="1027" spans="18:18" ht="15.95" customHeight="1">
      <c r="R1027" s="44"/>
    </row>
    <row r="1028" spans="18:18" ht="15.95" customHeight="1">
      <c r="R1028" s="44"/>
    </row>
    <row r="1029" spans="18:18" ht="15.95" customHeight="1">
      <c r="R1029" s="57"/>
    </row>
    <row r="1030" spans="18:18" ht="15.95" customHeight="1">
      <c r="R1030" s="57"/>
    </row>
    <row r="1031" spans="18:18" ht="15.95" customHeight="1">
      <c r="R1031" s="57"/>
    </row>
    <row r="1032" spans="18:18" ht="15.95" customHeight="1">
      <c r="R1032" s="105"/>
    </row>
    <row r="1033" spans="18:18" ht="15.95" customHeight="1">
      <c r="R1033" s="118"/>
    </row>
    <row r="1034" spans="18:18" ht="15.95" customHeight="1">
      <c r="R1034" s="118"/>
    </row>
    <row r="1035" spans="18:18" ht="15.95" customHeight="1">
      <c r="R1035" s="118"/>
    </row>
    <row r="1036" spans="18:18" ht="15.95" customHeight="1">
      <c r="R1036" s="118"/>
    </row>
    <row r="1037" spans="18:18" ht="15.95" customHeight="1">
      <c r="R1037" s="105"/>
    </row>
    <row r="1038" spans="18:18" ht="15.95" customHeight="1">
      <c r="R1038" s="118"/>
    </row>
    <row r="1039" spans="18:18" ht="15.95" customHeight="1">
      <c r="R1039" s="118"/>
    </row>
    <row r="1040" spans="18:18" ht="15.95" customHeight="1">
      <c r="R1040" s="118"/>
    </row>
    <row r="1041" spans="18:18" ht="15.95" customHeight="1">
      <c r="R1041" s="118"/>
    </row>
    <row r="1042" spans="18:18" ht="15.95" customHeight="1">
      <c r="R1042" s="118"/>
    </row>
    <row r="1043" spans="18:18" ht="15.95" customHeight="1">
      <c r="R1043" s="118"/>
    </row>
    <row r="1044" spans="18:18" ht="15.95" customHeight="1">
      <c r="R1044" s="122"/>
    </row>
    <row r="1045" spans="18:18" ht="15.95" customHeight="1">
      <c r="R1045" s="44"/>
    </row>
    <row r="1046" spans="18:18" ht="15.95" customHeight="1">
      <c r="R1046" s="44"/>
    </row>
    <row r="1047" spans="18:18" ht="15.95" customHeight="1">
      <c r="R1047" s="44"/>
    </row>
    <row r="1048" spans="18:18" ht="15.95" customHeight="1">
      <c r="R1048" s="57"/>
    </row>
    <row r="1049" spans="18:18" ht="15.95" customHeight="1">
      <c r="R1049" s="57"/>
    </row>
    <row r="1050" spans="18:18" ht="15.95" customHeight="1">
      <c r="R1050" s="57"/>
    </row>
    <row r="1051" spans="18:18" ht="15.95" customHeight="1">
      <c r="R1051" s="105"/>
    </row>
    <row r="1052" spans="18:18" ht="15.95" customHeight="1">
      <c r="R1052" s="122"/>
    </row>
    <row r="1053" spans="18:18" ht="15.95" customHeight="1">
      <c r="R1053" s="44"/>
    </row>
    <row r="1054" spans="18:18" ht="15.95" customHeight="1">
      <c r="R1054" s="122"/>
    </row>
    <row r="1055" spans="18:18" ht="15.95" customHeight="1">
      <c r="R1055" s="106"/>
    </row>
    <row r="1056" spans="18:18" ht="15.95" customHeight="1">
      <c r="R1056" s="118"/>
    </row>
    <row r="1057" spans="18:18" ht="15.95" customHeight="1">
      <c r="R1057" s="44"/>
    </row>
    <row r="1058" spans="18:18" ht="15.95" customHeight="1">
      <c r="R1058" s="44"/>
    </row>
    <row r="1059" spans="18:18" ht="15.95" customHeight="1">
      <c r="R1059" s="118"/>
    </row>
    <row r="1060" spans="18:18" ht="15.95" customHeight="1">
      <c r="R1060" s="105"/>
    </row>
    <row r="1061" spans="18:18" ht="15.95" customHeight="1">
      <c r="R1061" s="122"/>
    </row>
    <row r="1062" spans="18:18" ht="15.95" customHeight="1">
      <c r="R1062" s="44"/>
    </row>
    <row r="1063" spans="18:18" ht="15.95" customHeight="1">
      <c r="R1063" s="44"/>
    </row>
    <row r="1064" spans="18:18" ht="15.95" customHeight="1">
      <c r="R1064" s="44"/>
    </row>
    <row r="1065" spans="18:18" ht="15.95" customHeight="1">
      <c r="R1065" s="44"/>
    </row>
    <row r="1066" spans="18:18" ht="15.95" customHeight="1">
      <c r="R1066" s="44"/>
    </row>
    <row r="1067" spans="18:18" ht="15.95" customHeight="1">
      <c r="R1067" s="122"/>
    </row>
    <row r="1068" spans="18:18" ht="15.95" customHeight="1">
      <c r="R1068" s="106"/>
    </row>
    <row r="1069" spans="18:18" ht="15.95" customHeight="1">
      <c r="R1069" s="118"/>
    </row>
    <row r="1070" spans="18:18" ht="15.95" customHeight="1">
      <c r="R1070" s="44"/>
    </row>
    <row r="1071" spans="18:18" ht="15.95" customHeight="1">
      <c r="R1071" s="44"/>
    </row>
    <row r="1072" spans="18:18" ht="15.95" customHeight="1">
      <c r="R1072" s="44"/>
    </row>
    <row r="1073" spans="18:18" ht="15.95" customHeight="1">
      <c r="R1073" s="44"/>
    </row>
    <row r="1074" spans="18:18" ht="15.95" customHeight="1">
      <c r="R1074" s="44"/>
    </row>
    <row r="1075" spans="18:18" ht="15.95" customHeight="1">
      <c r="R1075" s="118"/>
    </row>
    <row r="1076" spans="18:18" ht="15.95" customHeight="1">
      <c r="R1076" s="105"/>
    </row>
    <row r="1077" spans="18:18" ht="15.95" customHeight="1">
      <c r="R1077" s="122"/>
    </row>
    <row r="1078" spans="18:18" ht="15.95" customHeight="1">
      <c r="R1078" s="122"/>
    </row>
    <row r="1079" spans="18:18" ht="15.95" customHeight="1">
      <c r="R1079" s="44"/>
    </row>
    <row r="1080" spans="18:18" ht="15.95" customHeight="1">
      <c r="R1080" s="118"/>
    </row>
    <row r="1081" spans="18:18" ht="15.95" customHeight="1">
      <c r="R1081" s="45"/>
    </row>
    <row r="1082" spans="18:18" ht="15.95" customHeight="1">
      <c r="R1082" s="45"/>
    </row>
    <row r="1083" spans="18:18" ht="15.95" customHeight="1">
      <c r="R1083" s="45"/>
    </row>
    <row r="1084" spans="18:18" ht="15.95" customHeight="1">
      <c r="R1084" s="50"/>
    </row>
    <row r="1085" spans="18:18" ht="15.95" customHeight="1">
      <c r="R1085" s="50"/>
    </row>
    <row r="1086" spans="18:18" ht="15.95" customHeight="1">
      <c r="R1086" s="50"/>
    </row>
    <row r="1087" spans="18:18" ht="15.95" customHeight="1">
      <c r="R1087" s="106"/>
    </row>
    <row r="1088" spans="18:18" ht="15.95" customHeight="1">
      <c r="R1088" s="122"/>
    </row>
    <row r="1089" spans="18:18" ht="15.95" customHeight="1">
      <c r="R1089" s="122"/>
    </row>
    <row r="1090" spans="18:18" ht="15.95" customHeight="1">
      <c r="R1090" s="122"/>
    </row>
    <row r="1091" spans="18:18" ht="15.95" customHeight="1">
      <c r="R1091" s="122"/>
    </row>
    <row r="1092" spans="18:18" ht="15.95" customHeight="1">
      <c r="R1092" s="122"/>
    </row>
    <row r="1093" spans="18:18" ht="15.95" customHeight="1">
      <c r="R1093" s="122"/>
    </row>
    <row r="1094" spans="18:18" ht="15.95" customHeight="1">
      <c r="R1094" s="122"/>
    </row>
    <row r="1095" spans="18:18" ht="15.95" customHeight="1">
      <c r="R1095" s="122"/>
    </row>
    <row r="1096" spans="18:18" ht="15.95" customHeight="1">
      <c r="R1096" s="122"/>
    </row>
    <row r="1097" spans="18:18" ht="15.95" customHeight="1">
      <c r="R1097" s="122"/>
    </row>
    <row r="1098" spans="18:18" ht="15.95" customHeight="1">
      <c r="R1098" s="44"/>
    </row>
    <row r="1099" spans="18:18" ht="15.95" customHeight="1">
      <c r="R1099" s="106"/>
    </row>
  </sheetData>
  <mergeCells count="262">
    <mergeCell ref="A645:P645"/>
    <mergeCell ref="H135:K135"/>
    <mergeCell ref="L135:M135"/>
    <mergeCell ref="D274:E274"/>
    <mergeCell ref="B275:N275"/>
    <mergeCell ref="B207:N207"/>
    <mergeCell ref="B212:N212"/>
    <mergeCell ref="C128:E128"/>
    <mergeCell ref="H128:K128"/>
    <mergeCell ref="L128:M128"/>
    <mergeCell ref="B136:N136"/>
    <mergeCell ref="C147:E147"/>
    <mergeCell ref="H147:K147"/>
    <mergeCell ref="L147:M147"/>
    <mergeCell ref="F215:G215"/>
    <mergeCell ref="B148:N148"/>
    <mergeCell ref="H152:K152"/>
    <mergeCell ref="L152:M152"/>
    <mergeCell ref="C163:D163"/>
    <mergeCell ref="C180:D180"/>
    <mergeCell ref="D269:F269"/>
    <mergeCell ref="J269:K269"/>
    <mergeCell ref="H270:I270"/>
    <mergeCell ref="C199:E199"/>
    <mergeCell ref="H199:K199"/>
    <mergeCell ref="B27:O27"/>
    <mergeCell ref="C30:E30"/>
    <mergeCell ref="L30:M30"/>
    <mergeCell ref="B35:O35"/>
    <mergeCell ref="C42:E42"/>
    <mergeCell ref="L42:M42"/>
    <mergeCell ref="D41:F41"/>
    <mergeCell ref="B31:O31"/>
    <mergeCell ref="C34:E34"/>
    <mergeCell ref="L34:M34"/>
    <mergeCell ref="B131:C131"/>
    <mergeCell ref="E131:F131"/>
    <mergeCell ref="E132:F132"/>
    <mergeCell ref="E133:F133"/>
    <mergeCell ref="H133:I133"/>
    <mergeCell ref="E134:F134"/>
    <mergeCell ref="L53:M53"/>
    <mergeCell ref="C84:E84"/>
    <mergeCell ref="L84:M84"/>
    <mergeCell ref="B78:N78"/>
    <mergeCell ref="B54:N54"/>
    <mergeCell ref="C68:E68"/>
    <mergeCell ref="L68:M68"/>
    <mergeCell ref="B69:O69"/>
    <mergeCell ref="C77:E77"/>
    <mergeCell ref="L77:M77"/>
    <mergeCell ref="L171:M171"/>
    <mergeCell ref="D289:E289"/>
    <mergeCell ref="L180:M180"/>
    <mergeCell ref="L163:M163"/>
    <mergeCell ref="D162:F162"/>
    <mergeCell ref="J162:K162"/>
    <mergeCell ref="H274:K274"/>
    <mergeCell ref="D285:E285"/>
    <mergeCell ref="H285:K285"/>
    <mergeCell ref="B234:O234"/>
    <mergeCell ref="D237:E237"/>
    <mergeCell ref="H237:K237"/>
    <mergeCell ref="B222:O222"/>
    <mergeCell ref="D225:E225"/>
    <mergeCell ref="H225:K225"/>
    <mergeCell ref="B226:O226"/>
    <mergeCell ref="D229:E229"/>
    <mergeCell ref="H229:K229"/>
    <mergeCell ref="B230:O230"/>
    <mergeCell ref="D233:E233"/>
    <mergeCell ref="H233:K233"/>
    <mergeCell ref="F210:G210"/>
    <mergeCell ref="B200:N200"/>
    <mergeCell ref="C206:E206"/>
    <mergeCell ref="H206:K206"/>
    <mergeCell ref="L206:M206"/>
    <mergeCell ref="B299:N299"/>
    <mergeCell ref="B303:O303"/>
    <mergeCell ref="L310:M310"/>
    <mergeCell ref="B244:N244"/>
    <mergeCell ref="B271:N271"/>
    <mergeCell ref="B279:N279"/>
    <mergeCell ref="B286:N286"/>
    <mergeCell ref="B290:N290"/>
    <mergeCell ref="B295:N295"/>
    <mergeCell ref="D363:E363"/>
    <mergeCell ref="H363:K363"/>
    <mergeCell ref="B323:O323"/>
    <mergeCell ref="H314:J314"/>
    <mergeCell ref="L314:M314"/>
    <mergeCell ref="B307:O307"/>
    <mergeCell ref="C310:E310"/>
    <mergeCell ref="H310:J310"/>
    <mergeCell ref="D427:F427"/>
    <mergeCell ref="J427:K427"/>
    <mergeCell ref="D331:E331"/>
    <mergeCell ref="H331:J331"/>
    <mergeCell ref="L331:M331"/>
    <mergeCell ref="B328:N328"/>
    <mergeCell ref="B347:N347"/>
    <mergeCell ref="D353:E353"/>
    <mergeCell ref="H353:K353"/>
    <mergeCell ref="B332:N332"/>
    <mergeCell ref="B343:N343"/>
    <mergeCell ref="D346:E346"/>
    <mergeCell ref="H346:K346"/>
    <mergeCell ref="D408:F408"/>
    <mergeCell ref="J408:K408"/>
    <mergeCell ref="B217:N217"/>
    <mergeCell ref="H289:J289"/>
    <mergeCell ref="L289:M289"/>
    <mergeCell ref="D294:E294"/>
    <mergeCell ref="H294:J294"/>
    <mergeCell ref="L294:M294"/>
    <mergeCell ref="B338:N338"/>
    <mergeCell ref="B240:N240"/>
    <mergeCell ref="C243:E243"/>
    <mergeCell ref="H243:K243"/>
    <mergeCell ref="L243:M243"/>
    <mergeCell ref="B311:N311"/>
    <mergeCell ref="B377:O377"/>
    <mergeCell ref="D381:E381"/>
    <mergeCell ref="B429:O429"/>
    <mergeCell ref="D432:E432"/>
    <mergeCell ref="H432:J432"/>
    <mergeCell ref="L432:M432"/>
    <mergeCell ref="B438:O438"/>
    <mergeCell ref="D445:E445"/>
    <mergeCell ref="H445:J445"/>
    <mergeCell ref="L445:M445"/>
    <mergeCell ref="B415:O415"/>
    <mergeCell ref="D428:E428"/>
    <mergeCell ref="B396:O396"/>
    <mergeCell ref="B433:O433"/>
    <mergeCell ref="D437:E437"/>
    <mergeCell ref="H437:J437"/>
    <mergeCell ref="L437:M437"/>
    <mergeCell ref="B477:N477"/>
    <mergeCell ref="C395:E395"/>
    <mergeCell ref="H395:J395"/>
    <mergeCell ref="L395:M395"/>
    <mergeCell ref="D463:F463"/>
    <mergeCell ref="J463:K463"/>
    <mergeCell ref="A1:P1"/>
    <mergeCell ref="A3:B3"/>
    <mergeCell ref="C3:P3"/>
    <mergeCell ref="C4:G4"/>
    <mergeCell ref="H4:J4"/>
    <mergeCell ref="K4:M4"/>
    <mergeCell ref="N4:P4"/>
    <mergeCell ref="C513:E513"/>
    <mergeCell ref="L513:M513"/>
    <mergeCell ref="B387:O387"/>
    <mergeCell ref="B181:O181"/>
    <mergeCell ref="D186:E186"/>
    <mergeCell ref="H186:J186"/>
    <mergeCell ref="L186:M186"/>
    <mergeCell ref="D191:E191"/>
    <mergeCell ref="H191:J191"/>
    <mergeCell ref="L191:M191"/>
    <mergeCell ref="B195:N195"/>
    <mergeCell ref="D409:E409"/>
    <mergeCell ref="H409:K409"/>
    <mergeCell ref="B411:O411"/>
    <mergeCell ref="B382:O382"/>
    <mergeCell ref="D386:E386"/>
    <mergeCell ref="H386:K386"/>
    <mergeCell ref="B315:O315"/>
    <mergeCell ref="B551:O551"/>
    <mergeCell ref="C557:E557"/>
    <mergeCell ref="L557:M557"/>
    <mergeCell ref="B535:O535"/>
    <mergeCell ref="D549:F549"/>
    <mergeCell ref="J549:K549"/>
    <mergeCell ref="C550:E550"/>
    <mergeCell ref="L550:M550"/>
    <mergeCell ref="B514:O514"/>
    <mergeCell ref="D414:E414"/>
    <mergeCell ref="D531:F531"/>
    <mergeCell ref="J531:K531"/>
    <mergeCell ref="C532:E532"/>
    <mergeCell ref="L532:M532"/>
    <mergeCell ref="B488:O488"/>
    <mergeCell ref="D512:F512"/>
    <mergeCell ref="J512:K512"/>
    <mergeCell ref="B446:O446"/>
    <mergeCell ref="D453:E453"/>
    <mergeCell ref="H453:J453"/>
    <mergeCell ref="L453:M453"/>
    <mergeCell ref="B364:N364"/>
    <mergeCell ref="B483:N483"/>
    <mergeCell ref="D358:E358"/>
    <mergeCell ref="H358:K358"/>
    <mergeCell ref="B580:O580"/>
    <mergeCell ref="C583:E583"/>
    <mergeCell ref="L583:M583"/>
    <mergeCell ref="B454:O454"/>
    <mergeCell ref="C464:E464"/>
    <mergeCell ref="H464:J464"/>
    <mergeCell ref="L464:M464"/>
    <mergeCell ref="B371:O371"/>
    <mergeCell ref="C376:E376"/>
    <mergeCell ref="H376:J376"/>
    <mergeCell ref="L376:M376"/>
    <mergeCell ref="D579:E579"/>
    <mergeCell ref="H579:K579"/>
    <mergeCell ref="B576:N576"/>
    <mergeCell ref="B564:O564"/>
    <mergeCell ref="D574:F574"/>
    <mergeCell ref="J574:K574"/>
    <mergeCell ref="C575:E575"/>
    <mergeCell ref="H575:J575"/>
    <mergeCell ref="L575:M575"/>
    <mergeCell ref="B558:O558"/>
    <mergeCell ref="C561:E561"/>
    <mergeCell ref="B618:N618"/>
    <mergeCell ref="B627:N627"/>
    <mergeCell ref="B465:O465"/>
    <mergeCell ref="C476:E476"/>
    <mergeCell ref="H476:J476"/>
    <mergeCell ref="L476:M476"/>
    <mergeCell ref="C602:E602"/>
    <mergeCell ref="L602:M602"/>
    <mergeCell ref="B603:O603"/>
    <mergeCell ref="C607:E607"/>
    <mergeCell ref="L607:M607"/>
    <mergeCell ref="B608:O608"/>
    <mergeCell ref="C612:E612"/>
    <mergeCell ref="L612:M612"/>
    <mergeCell ref="B613:N613"/>
    <mergeCell ref="B588:O588"/>
    <mergeCell ref="C594:E594"/>
    <mergeCell ref="L594:M594"/>
    <mergeCell ref="B584:O584"/>
    <mergeCell ref="C587:E587"/>
    <mergeCell ref="L587:M587"/>
    <mergeCell ref="L561:M561"/>
    <mergeCell ref="L199:M199"/>
    <mergeCell ref="B85:O85"/>
    <mergeCell ref="B6:O6"/>
    <mergeCell ref="C26:E26"/>
    <mergeCell ref="L26:M26"/>
    <mergeCell ref="C97:E97"/>
    <mergeCell ref="L97:M97"/>
    <mergeCell ref="B98:N98"/>
    <mergeCell ref="C105:E105"/>
    <mergeCell ref="H105:I105"/>
    <mergeCell ref="B164:O164"/>
    <mergeCell ref="J41:K41"/>
    <mergeCell ref="G41:H41"/>
    <mergeCell ref="B153:N153"/>
    <mergeCell ref="B172:N172"/>
    <mergeCell ref="D25:F25"/>
    <mergeCell ref="J25:K25"/>
    <mergeCell ref="B43:O43"/>
    <mergeCell ref="C53:E53"/>
    <mergeCell ref="B106:N106"/>
    <mergeCell ref="B129:N129"/>
    <mergeCell ref="D127:F127"/>
    <mergeCell ref="J127:K127"/>
    <mergeCell ref="C171:E171"/>
  </mergeCells>
  <pageMargins left="0.5" right="0.25" top="0.5" bottom="0.5" header="0.3" footer="0.3"/>
  <pageSetup paperSize="9" scale="95" orientation="portrait" r:id="rId1"/>
  <headerFooter>
    <oddHeader>&amp;R&amp;"Arial,Italic"&amp;8Page &amp;P of &amp;N</oddHeader>
  </headerFooter>
</worksheet>
</file>

<file path=xl/worksheets/sheet2.xml><?xml version="1.0" encoding="utf-8"?>
<worksheet xmlns="http://schemas.openxmlformats.org/spreadsheetml/2006/main" xmlns:r="http://schemas.openxmlformats.org/officeDocument/2006/relationships">
  <dimension ref="A1:Q127"/>
  <sheetViews>
    <sheetView tabSelected="1" view="pageLayout" topLeftCell="A106" zoomScaleSheetLayoutView="140" workbookViewId="0">
      <selection activeCell="B116" sqref="B116"/>
    </sheetView>
  </sheetViews>
  <sheetFormatPr defaultRowHeight="12.75"/>
  <cols>
    <col min="1" max="1" width="6.28515625" style="214" customWidth="1"/>
    <col min="2" max="2" width="12.5703125" style="213" customWidth="1"/>
    <col min="3" max="3" width="33.42578125" style="213" customWidth="1"/>
    <col min="4" max="4" width="2.140625" style="213" customWidth="1"/>
    <col min="5" max="5" width="7.85546875" style="213" customWidth="1"/>
    <col min="6" max="6" width="9.42578125" style="213" customWidth="1"/>
    <col min="7" max="7" width="5.28515625" style="213" customWidth="1"/>
    <col min="8" max="8" width="8.28515625" style="213" customWidth="1"/>
    <col min="9" max="256" width="9.140625" style="213"/>
    <col min="257" max="257" width="6.28515625" style="213" customWidth="1"/>
    <col min="258" max="258" width="12.5703125" style="213" customWidth="1"/>
    <col min="259" max="259" width="36.140625" style="213" customWidth="1"/>
    <col min="260" max="260" width="2.140625" style="213" customWidth="1"/>
    <col min="261" max="261" width="7.85546875" style="213" customWidth="1"/>
    <col min="262" max="262" width="9.42578125" style="213" customWidth="1"/>
    <col min="263" max="263" width="5.28515625" style="213" customWidth="1"/>
    <col min="264" max="264" width="8.28515625" style="213" customWidth="1"/>
    <col min="265" max="512" width="9.140625" style="213"/>
    <col min="513" max="513" width="6.28515625" style="213" customWidth="1"/>
    <col min="514" max="514" width="12.5703125" style="213" customWidth="1"/>
    <col min="515" max="515" width="36.140625" style="213" customWidth="1"/>
    <col min="516" max="516" width="2.140625" style="213" customWidth="1"/>
    <col min="517" max="517" width="7.85546875" style="213" customWidth="1"/>
    <col min="518" max="518" width="9.42578125" style="213" customWidth="1"/>
    <col min="519" max="519" width="5.28515625" style="213" customWidth="1"/>
    <col min="520" max="520" width="8.28515625" style="213" customWidth="1"/>
    <col min="521" max="768" width="9.140625" style="213"/>
    <col min="769" max="769" width="6.28515625" style="213" customWidth="1"/>
    <col min="770" max="770" width="12.5703125" style="213" customWidth="1"/>
    <col min="771" max="771" width="36.140625" style="213" customWidth="1"/>
    <col min="772" max="772" width="2.140625" style="213" customWidth="1"/>
    <col min="773" max="773" width="7.85546875" style="213" customWidth="1"/>
    <col min="774" max="774" width="9.42578125" style="213" customWidth="1"/>
    <col min="775" max="775" width="5.28515625" style="213" customWidth="1"/>
    <col min="776" max="776" width="8.28515625" style="213" customWidth="1"/>
    <col min="777" max="1024" width="9.140625" style="213"/>
    <col min="1025" max="1025" width="6.28515625" style="213" customWidth="1"/>
    <col min="1026" max="1026" width="12.5703125" style="213" customWidth="1"/>
    <col min="1027" max="1027" width="36.140625" style="213" customWidth="1"/>
    <col min="1028" max="1028" width="2.140625" style="213" customWidth="1"/>
    <col min="1029" max="1029" width="7.85546875" style="213" customWidth="1"/>
    <col min="1030" max="1030" width="9.42578125" style="213" customWidth="1"/>
    <col min="1031" max="1031" width="5.28515625" style="213" customWidth="1"/>
    <col min="1032" max="1032" width="8.28515625" style="213" customWidth="1"/>
    <col min="1033" max="1280" width="9.140625" style="213"/>
    <col min="1281" max="1281" width="6.28515625" style="213" customWidth="1"/>
    <col min="1282" max="1282" width="12.5703125" style="213" customWidth="1"/>
    <col min="1283" max="1283" width="36.140625" style="213" customWidth="1"/>
    <col min="1284" max="1284" width="2.140625" style="213" customWidth="1"/>
    <col min="1285" max="1285" width="7.85546875" style="213" customWidth="1"/>
    <col min="1286" max="1286" width="9.42578125" style="213" customWidth="1"/>
    <col min="1287" max="1287" width="5.28515625" style="213" customWidth="1"/>
    <col min="1288" max="1288" width="8.28515625" style="213" customWidth="1"/>
    <col min="1289" max="1536" width="9.140625" style="213"/>
    <col min="1537" max="1537" width="6.28515625" style="213" customWidth="1"/>
    <col min="1538" max="1538" width="12.5703125" style="213" customWidth="1"/>
    <col min="1539" max="1539" width="36.140625" style="213" customWidth="1"/>
    <col min="1540" max="1540" width="2.140625" style="213" customWidth="1"/>
    <col min="1541" max="1541" width="7.85546875" style="213" customWidth="1"/>
    <col min="1542" max="1542" width="9.42578125" style="213" customWidth="1"/>
    <col min="1543" max="1543" width="5.28515625" style="213" customWidth="1"/>
    <col min="1544" max="1544" width="8.28515625" style="213" customWidth="1"/>
    <col min="1545" max="1792" width="9.140625" style="213"/>
    <col min="1793" max="1793" width="6.28515625" style="213" customWidth="1"/>
    <col min="1794" max="1794" width="12.5703125" style="213" customWidth="1"/>
    <col min="1795" max="1795" width="36.140625" style="213" customWidth="1"/>
    <col min="1796" max="1796" width="2.140625" style="213" customWidth="1"/>
    <col min="1797" max="1797" width="7.85546875" style="213" customWidth="1"/>
    <col min="1798" max="1798" width="9.42578125" style="213" customWidth="1"/>
    <col min="1799" max="1799" width="5.28515625" style="213" customWidth="1"/>
    <col min="1800" max="1800" width="8.28515625" style="213" customWidth="1"/>
    <col min="1801" max="2048" width="9.140625" style="213"/>
    <col min="2049" max="2049" width="6.28515625" style="213" customWidth="1"/>
    <col min="2050" max="2050" width="12.5703125" style="213" customWidth="1"/>
    <col min="2051" max="2051" width="36.140625" style="213" customWidth="1"/>
    <col min="2052" max="2052" width="2.140625" style="213" customWidth="1"/>
    <col min="2053" max="2053" width="7.85546875" style="213" customWidth="1"/>
    <col min="2054" max="2054" width="9.42578125" style="213" customWidth="1"/>
    <col min="2055" max="2055" width="5.28515625" style="213" customWidth="1"/>
    <col min="2056" max="2056" width="8.28515625" style="213" customWidth="1"/>
    <col min="2057" max="2304" width="9.140625" style="213"/>
    <col min="2305" max="2305" width="6.28515625" style="213" customWidth="1"/>
    <col min="2306" max="2306" width="12.5703125" style="213" customWidth="1"/>
    <col min="2307" max="2307" width="36.140625" style="213" customWidth="1"/>
    <col min="2308" max="2308" width="2.140625" style="213" customWidth="1"/>
    <col min="2309" max="2309" width="7.85546875" style="213" customWidth="1"/>
    <col min="2310" max="2310" width="9.42578125" style="213" customWidth="1"/>
    <col min="2311" max="2311" width="5.28515625" style="213" customWidth="1"/>
    <col min="2312" max="2312" width="8.28515625" style="213" customWidth="1"/>
    <col min="2313" max="2560" width="9.140625" style="213"/>
    <col min="2561" max="2561" width="6.28515625" style="213" customWidth="1"/>
    <col min="2562" max="2562" width="12.5703125" style="213" customWidth="1"/>
    <col min="2563" max="2563" width="36.140625" style="213" customWidth="1"/>
    <col min="2564" max="2564" width="2.140625" style="213" customWidth="1"/>
    <col min="2565" max="2565" width="7.85546875" style="213" customWidth="1"/>
    <col min="2566" max="2566" width="9.42578125" style="213" customWidth="1"/>
    <col min="2567" max="2567" width="5.28515625" style="213" customWidth="1"/>
    <col min="2568" max="2568" width="8.28515625" style="213" customWidth="1"/>
    <col min="2569" max="2816" width="9.140625" style="213"/>
    <col min="2817" max="2817" width="6.28515625" style="213" customWidth="1"/>
    <col min="2818" max="2818" width="12.5703125" style="213" customWidth="1"/>
    <col min="2819" max="2819" width="36.140625" style="213" customWidth="1"/>
    <col min="2820" max="2820" width="2.140625" style="213" customWidth="1"/>
    <col min="2821" max="2821" width="7.85546875" style="213" customWidth="1"/>
    <col min="2822" max="2822" width="9.42578125" style="213" customWidth="1"/>
    <col min="2823" max="2823" width="5.28515625" style="213" customWidth="1"/>
    <col min="2824" max="2824" width="8.28515625" style="213" customWidth="1"/>
    <col min="2825" max="3072" width="9.140625" style="213"/>
    <col min="3073" max="3073" width="6.28515625" style="213" customWidth="1"/>
    <col min="3074" max="3074" width="12.5703125" style="213" customWidth="1"/>
    <col min="3075" max="3075" width="36.140625" style="213" customWidth="1"/>
    <col min="3076" max="3076" width="2.140625" style="213" customWidth="1"/>
    <col min="3077" max="3077" width="7.85546875" style="213" customWidth="1"/>
    <col min="3078" max="3078" width="9.42578125" style="213" customWidth="1"/>
    <col min="3079" max="3079" width="5.28515625" style="213" customWidth="1"/>
    <col min="3080" max="3080" width="8.28515625" style="213" customWidth="1"/>
    <col min="3081" max="3328" width="9.140625" style="213"/>
    <col min="3329" max="3329" width="6.28515625" style="213" customWidth="1"/>
    <col min="3330" max="3330" width="12.5703125" style="213" customWidth="1"/>
    <col min="3331" max="3331" width="36.140625" style="213" customWidth="1"/>
    <col min="3332" max="3332" width="2.140625" style="213" customWidth="1"/>
    <col min="3333" max="3333" width="7.85546875" style="213" customWidth="1"/>
    <col min="3334" max="3334" width="9.42578125" style="213" customWidth="1"/>
    <col min="3335" max="3335" width="5.28515625" style="213" customWidth="1"/>
    <col min="3336" max="3336" width="8.28515625" style="213" customWidth="1"/>
    <col min="3337" max="3584" width="9.140625" style="213"/>
    <col min="3585" max="3585" width="6.28515625" style="213" customWidth="1"/>
    <col min="3586" max="3586" width="12.5703125" style="213" customWidth="1"/>
    <col min="3587" max="3587" width="36.140625" style="213" customWidth="1"/>
    <col min="3588" max="3588" width="2.140625" style="213" customWidth="1"/>
    <col min="3589" max="3589" width="7.85546875" style="213" customWidth="1"/>
    <col min="3590" max="3590" width="9.42578125" style="213" customWidth="1"/>
    <col min="3591" max="3591" width="5.28515625" style="213" customWidth="1"/>
    <col min="3592" max="3592" width="8.28515625" style="213" customWidth="1"/>
    <col min="3593" max="3840" width="9.140625" style="213"/>
    <col min="3841" max="3841" width="6.28515625" style="213" customWidth="1"/>
    <col min="3842" max="3842" width="12.5703125" style="213" customWidth="1"/>
    <col min="3843" max="3843" width="36.140625" style="213" customWidth="1"/>
    <col min="3844" max="3844" width="2.140625" style="213" customWidth="1"/>
    <col min="3845" max="3845" width="7.85546875" style="213" customWidth="1"/>
    <col min="3846" max="3846" width="9.42578125" style="213" customWidth="1"/>
    <col min="3847" max="3847" width="5.28515625" style="213" customWidth="1"/>
    <col min="3848" max="3848" width="8.28515625" style="213" customWidth="1"/>
    <col min="3849" max="4096" width="9.140625" style="213"/>
    <col min="4097" max="4097" width="6.28515625" style="213" customWidth="1"/>
    <col min="4098" max="4098" width="12.5703125" style="213" customWidth="1"/>
    <col min="4099" max="4099" width="36.140625" style="213" customWidth="1"/>
    <col min="4100" max="4100" width="2.140625" style="213" customWidth="1"/>
    <col min="4101" max="4101" width="7.85546875" style="213" customWidth="1"/>
    <col min="4102" max="4102" width="9.42578125" style="213" customWidth="1"/>
    <col min="4103" max="4103" width="5.28515625" style="213" customWidth="1"/>
    <col min="4104" max="4104" width="8.28515625" style="213" customWidth="1"/>
    <col min="4105" max="4352" width="9.140625" style="213"/>
    <col min="4353" max="4353" width="6.28515625" style="213" customWidth="1"/>
    <col min="4354" max="4354" width="12.5703125" style="213" customWidth="1"/>
    <col min="4355" max="4355" width="36.140625" style="213" customWidth="1"/>
    <col min="4356" max="4356" width="2.140625" style="213" customWidth="1"/>
    <col min="4357" max="4357" width="7.85546875" style="213" customWidth="1"/>
    <col min="4358" max="4358" width="9.42578125" style="213" customWidth="1"/>
    <col min="4359" max="4359" width="5.28515625" style="213" customWidth="1"/>
    <col min="4360" max="4360" width="8.28515625" style="213" customWidth="1"/>
    <col min="4361" max="4608" width="9.140625" style="213"/>
    <col min="4609" max="4609" width="6.28515625" style="213" customWidth="1"/>
    <col min="4610" max="4610" width="12.5703125" style="213" customWidth="1"/>
    <col min="4611" max="4611" width="36.140625" style="213" customWidth="1"/>
    <col min="4612" max="4612" width="2.140625" style="213" customWidth="1"/>
    <col min="4613" max="4613" width="7.85546875" style="213" customWidth="1"/>
    <col min="4614" max="4614" width="9.42578125" style="213" customWidth="1"/>
    <col min="4615" max="4615" width="5.28515625" style="213" customWidth="1"/>
    <col min="4616" max="4616" width="8.28515625" style="213" customWidth="1"/>
    <col min="4617" max="4864" width="9.140625" style="213"/>
    <col min="4865" max="4865" width="6.28515625" style="213" customWidth="1"/>
    <col min="4866" max="4866" width="12.5703125" style="213" customWidth="1"/>
    <col min="4867" max="4867" width="36.140625" style="213" customWidth="1"/>
    <col min="4868" max="4868" width="2.140625" style="213" customWidth="1"/>
    <col min="4869" max="4869" width="7.85546875" style="213" customWidth="1"/>
    <col min="4870" max="4870" width="9.42578125" style="213" customWidth="1"/>
    <col min="4871" max="4871" width="5.28515625" style="213" customWidth="1"/>
    <col min="4872" max="4872" width="8.28515625" style="213" customWidth="1"/>
    <col min="4873" max="5120" width="9.140625" style="213"/>
    <col min="5121" max="5121" width="6.28515625" style="213" customWidth="1"/>
    <col min="5122" max="5122" width="12.5703125" style="213" customWidth="1"/>
    <col min="5123" max="5123" width="36.140625" style="213" customWidth="1"/>
    <col min="5124" max="5124" width="2.140625" style="213" customWidth="1"/>
    <col min="5125" max="5125" width="7.85546875" style="213" customWidth="1"/>
    <col min="5126" max="5126" width="9.42578125" style="213" customWidth="1"/>
    <col min="5127" max="5127" width="5.28515625" style="213" customWidth="1"/>
    <col min="5128" max="5128" width="8.28515625" style="213" customWidth="1"/>
    <col min="5129" max="5376" width="9.140625" style="213"/>
    <col min="5377" max="5377" width="6.28515625" style="213" customWidth="1"/>
    <col min="5378" max="5378" width="12.5703125" style="213" customWidth="1"/>
    <col min="5379" max="5379" width="36.140625" style="213" customWidth="1"/>
    <col min="5380" max="5380" width="2.140625" style="213" customWidth="1"/>
    <col min="5381" max="5381" width="7.85546875" style="213" customWidth="1"/>
    <col min="5382" max="5382" width="9.42578125" style="213" customWidth="1"/>
    <col min="5383" max="5383" width="5.28515625" style="213" customWidth="1"/>
    <col min="5384" max="5384" width="8.28515625" style="213" customWidth="1"/>
    <col min="5385" max="5632" width="9.140625" style="213"/>
    <col min="5633" max="5633" width="6.28515625" style="213" customWidth="1"/>
    <col min="5634" max="5634" width="12.5703125" style="213" customWidth="1"/>
    <col min="5635" max="5635" width="36.140625" style="213" customWidth="1"/>
    <col min="5636" max="5636" width="2.140625" style="213" customWidth="1"/>
    <col min="5637" max="5637" width="7.85546875" style="213" customWidth="1"/>
    <col min="5638" max="5638" width="9.42578125" style="213" customWidth="1"/>
    <col min="5639" max="5639" width="5.28515625" style="213" customWidth="1"/>
    <col min="5640" max="5640" width="8.28515625" style="213" customWidth="1"/>
    <col min="5641" max="5888" width="9.140625" style="213"/>
    <col min="5889" max="5889" width="6.28515625" style="213" customWidth="1"/>
    <col min="5890" max="5890" width="12.5703125" style="213" customWidth="1"/>
    <col min="5891" max="5891" width="36.140625" style="213" customWidth="1"/>
    <col min="5892" max="5892" width="2.140625" style="213" customWidth="1"/>
    <col min="5893" max="5893" width="7.85546875" style="213" customWidth="1"/>
    <col min="5894" max="5894" width="9.42578125" style="213" customWidth="1"/>
    <col min="5895" max="5895" width="5.28515625" style="213" customWidth="1"/>
    <col min="5896" max="5896" width="8.28515625" style="213" customWidth="1"/>
    <col min="5897" max="6144" width="9.140625" style="213"/>
    <col min="6145" max="6145" width="6.28515625" style="213" customWidth="1"/>
    <col min="6146" max="6146" width="12.5703125" style="213" customWidth="1"/>
    <col min="6147" max="6147" width="36.140625" style="213" customWidth="1"/>
    <col min="6148" max="6148" width="2.140625" style="213" customWidth="1"/>
    <col min="6149" max="6149" width="7.85546875" style="213" customWidth="1"/>
    <col min="6150" max="6150" width="9.42578125" style="213" customWidth="1"/>
    <col min="6151" max="6151" width="5.28515625" style="213" customWidth="1"/>
    <col min="6152" max="6152" width="8.28515625" style="213" customWidth="1"/>
    <col min="6153" max="6400" width="9.140625" style="213"/>
    <col min="6401" max="6401" width="6.28515625" style="213" customWidth="1"/>
    <col min="6402" max="6402" width="12.5703125" style="213" customWidth="1"/>
    <col min="6403" max="6403" width="36.140625" style="213" customWidth="1"/>
    <col min="6404" max="6404" width="2.140625" style="213" customWidth="1"/>
    <col min="6405" max="6405" width="7.85546875" style="213" customWidth="1"/>
    <col min="6406" max="6406" width="9.42578125" style="213" customWidth="1"/>
    <col min="6407" max="6407" width="5.28515625" style="213" customWidth="1"/>
    <col min="6408" max="6408" width="8.28515625" style="213" customWidth="1"/>
    <col min="6409" max="6656" width="9.140625" style="213"/>
    <col min="6657" max="6657" width="6.28515625" style="213" customWidth="1"/>
    <col min="6658" max="6658" width="12.5703125" style="213" customWidth="1"/>
    <col min="6659" max="6659" width="36.140625" style="213" customWidth="1"/>
    <col min="6660" max="6660" width="2.140625" style="213" customWidth="1"/>
    <col min="6661" max="6661" width="7.85546875" style="213" customWidth="1"/>
    <col min="6662" max="6662" width="9.42578125" style="213" customWidth="1"/>
    <col min="6663" max="6663" width="5.28515625" style="213" customWidth="1"/>
    <col min="6664" max="6664" width="8.28515625" style="213" customWidth="1"/>
    <col min="6665" max="6912" width="9.140625" style="213"/>
    <col min="6913" max="6913" width="6.28515625" style="213" customWidth="1"/>
    <col min="6914" max="6914" width="12.5703125" style="213" customWidth="1"/>
    <col min="6915" max="6915" width="36.140625" style="213" customWidth="1"/>
    <col min="6916" max="6916" width="2.140625" style="213" customWidth="1"/>
    <col min="6917" max="6917" width="7.85546875" style="213" customWidth="1"/>
    <col min="6918" max="6918" width="9.42578125" style="213" customWidth="1"/>
    <col min="6919" max="6919" width="5.28515625" style="213" customWidth="1"/>
    <col min="6920" max="6920" width="8.28515625" style="213" customWidth="1"/>
    <col min="6921" max="7168" width="9.140625" style="213"/>
    <col min="7169" max="7169" width="6.28515625" style="213" customWidth="1"/>
    <col min="7170" max="7170" width="12.5703125" style="213" customWidth="1"/>
    <col min="7171" max="7171" width="36.140625" style="213" customWidth="1"/>
    <col min="7172" max="7172" width="2.140625" style="213" customWidth="1"/>
    <col min="7173" max="7173" width="7.85546875" style="213" customWidth="1"/>
    <col min="7174" max="7174" width="9.42578125" style="213" customWidth="1"/>
    <col min="7175" max="7175" width="5.28515625" style="213" customWidth="1"/>
    <col min="7176" max="7176" width="8.28515625" style="213" customWidth="1"/>
    <col min="7177" max="7424" width="9.140625" style="213"/>
    <col min="7425" max="7425" width="6.28515625" style="213" customWidth="1"/>
    <col min="7426" max="7426" width="12.5703125" style="213" customWidth="1"/>
    <col min="7427" max="7427" width="36.140625" style="213" customWidth="1"/>
    <col min="7428" max="7428" width="2.140625" style="213" customWidth="1"/>
    <col min="7429" max="7429" width="7.85546875" style="213" customWidth="1"/>
    <col min="7430" max="7430" width="9.42578125" style="213" customWidth="1"/>
    <col min="7431" max="7431" width="5.28515625" style="213" customWidth="1"/>
    <col min="7432" max="7432" width="8.28515625" style="213" customWidth="1"/>
    <col min="7433" max="7680" width="9.140625" style="213"/>
    <col min="7681" max="7681" width="6.28515625" style="213" customWidth="1"/>
    <col min="7682" max="7682" width="12.5703125" style="213" customWidth="1"/>
    <col min="7683" max="7683" width="36.140625" style="213" customWidth="1"/>
    <col min="7684" max="7684" width="2.140625" style="213" customWidth="1"/>
    <col min="7685" max="7685" width="7.85546875" style="213" customWidth="1"/>
    <col min="7686" max="7686" width="9.42578125" style="213" customWidth="1"/>
    <col min="7687" max="7687" width="5.28515625" style="213" customWidth="1"/>
    <col min="7688" max="7688" width="8.28515625" style="213" customWidth="1"/>
    <col min="7689" max="7936" width="9.140625" style="213"/>
    <col min="7937" max="7937" width="6.28515625" style="213" customWidth="1"/>
    <col min="7938" max="7938" width="12.5703125" style="213" customWidth="1"/>
    <col min="7939" max="7939" width="36.140625" style="213" customWidth="1"/>
    <col min="7940" max="7940" width="2.140625" style="213" customWidth="1"/>
    <col min="7941" max="7941" width="7.85546875" style="213" customWidth="1"/>
    <col min="7942" max="7942" width="9.42578125" style="213" customWidth="1"/>
    <col min="7943" max="7943" width="5.28515625" style="213" customWidth="1"/>
    <col min="7944" max="7944" width="8.28515625" style="213" customWidth="1"/>
    <col min="7945" max="8192" width="9.140625" style="213"/>
    <col min="8193" max="8193" width="6.28515625" style="213" customWidth="1"/>
    <col min="8194" max="8194" width="12.5703125" style="213" customWidth="1"/>
    <col min="8195" max="8195" width="36.140625" style="213" customWidth="1"/>
    <col min="8196" max="8196" width="2.140625" style="213" customWidth="1"/>
    <col min="8197" max="8197" width="7.85546875" style="213" customWidth="1"/>
    <col min="8198" max="8198" width="9.42578125" style="213" customWidth="1"/>
    <col min="8199" max="8199" width="5.28515625" style="213" customWidth="1"/>
    <col min="8200" max="8200" width="8.28515625" style="213" customWidth="1"/>
    <col min="8201" max="8448" width="9.140625" style="213"/>
    <col min="8449" max="8449" width="6.28515625" style="213" customWidth="1"/>
    <col min="8450" max="8450" width="12.5703125" style="213" customWidth="1"/>
    <col min="8451" max="8451" width="36.140625" style="213" customWidth="1"/>
    <col min="8452" max="8452" width="2.140625" style="213" customWidth="1"/>
    <col min="8453" max="8453" width="7.85546875" style="213" customWidth="1"/>
    <col min="8454" max="8454" width="9.42578125" style="213" customWidth="1"/>
    <col min="8455" max="8455" width="5.28515625" style="213" customWidth="1"/>
    <col min="8456" max="8456" width="8.28515625" style="213" customWidth="1"/>
    <col min="8457" max="8704" width="9.140625" style="213"/>
    <col min="8705" max="8705" width="6.28515625" style="213" customWidth="1"/>
    <col min="8706" max="8706" width="12.5703125" style="213" customWidth="1"/>
    <col min="8707" max="8707" width="36.140625" style="213" customWidth="1"/>
    <col min="8708" max="8708" width="2.140625" style="213" customWidth="1"/>
    <col min="8709" max="8709" width="7.85546875" style="213" customWidth="1"/>
    <col min="8710" max="8710" width="9.42578125" style="213" customWidth="1"/>
    <col min="8711" max="8711" width="5.28515625" style="213" customWidth="1"/>
    <col min="8712" max="8712" width="8.28515625" style="213" customWidth="1"/>
    <col min="8713" max="8960" width="9.140625" style="213"/>
    <col min="8961" max="8961" width="6.28515625" style="213" customWidth="1"/>
    <col min="8962" max="8962" width="12.5703125" style="213" customWidth="1"/>
    <col min="8963" max="8963" width="36.140625" style="213" customWidth="1"/>
    <col min="8964" max="8964" width="2.140625" style="213" customWidth="1"/>
    <col min="8965" max="8965" width="7.85546875" style="213" customWidth="1"/>
    <col min="8966" max="8966" width="9.42578125" style="213" customWidth="1"/>
    <col min="8967" max="8967" width="5.28515625" style="213" customWidth="1"/>
    <col min="8968" max="8968" width="8.28515625" style="213" customWidth="1"/>
    <col min="8969" max="9216" width="9.140625" style="213"/>
    <col min="9217" max="9217" width="6.28515625" style="213" customWidth="1"/>
    <col min="9218" max="9218" width="12.5703125" style="213" customWidth="1"/>
    <col min="9219" max="9219" width="36.140625" style="213" customWidth="1"/>
    <col min="9220" max="9220" width="2.140625" style="213" customWidth="1"/>
    <col min="9221" max="9221" width="7.85546875" style="213" customWidth="1"/>
    <col min="9222" max="9222" width="9.42578125" style="213" customWidth="1"/>
    <col min="9223" max="9223" width="5.28515625" style="213" customWidth="1"/>
    <col min="9224" max="9224" width="8.28515625" style="213" customWidth="1"/>
    <col min="9225" max="9472" width="9.140625" style="213"/>
    <col min="9473" max="9473" width="6.28515625" style="213" customWidth="1"/>
    <col min="9474" max="9474" width="12.5703125" style="213" customWidth="1"/>
    <col min="9475" max="9475" width="36.140625" style="213" customWidth="1"/>
    <col min="9476" max="9476" width="2.140625" style="213" customWidth="1"/>
    <col min="9477" max="9477" width="7.85546875" style="213" customWidth="1"/>
    <col min="9478" max="9478" width="9.42578125" style="213" customWidth="1"/>
    <col min="9479" max="9479" width="5.28515625" style="213" customWidth="1"/>
    <col min="9480" max="9480" width="8.28515625" style="213" customWidth="1"/>
    <col min="9481" max="9728" width="9.140625" style="213"/>
    <col min="9729" max="9729" width="6.28515625" style="213" customWidth="1"/>
    <col min="9730" max="9730" width="12.5703125" style="213" customWidth="1"/>
    <col min="9731" max="9731" width="36.140625" style="213" customWidth="1"/>
    <col min="9732" max="9732" width="2.140625" style="213" customWidth="1"/>
    <col min="9733" max="9733" width="7.85546875" style="213" customWidth="1"/>
    <col min="9734" max="9734" width="9.42578125" style="213" customWidth="1"/>
    <col min="9735" max="9735" width="5.28515625" style="213" customWidth="1"/>
    <col min="9736" max="9736" width="8.28515625" style="213" customWidth="1"/>
    <col min="9737" max="9984" width="9.140625" style="213"/>
    <col min="9985" max="9985" width="6.28515625" style="213" customWidth="1"/>
    <col min="9986" max="9986" width="12.5703125" style="213" customWidth="1"/>
    <col min="9987" max="9987" width="36.140625" style="213" customWidth="1"/>
    <col min="9988" max="9988" width="2.140625" style="213" customWidth="1"/>
    <col min="9989" max="9989" width="7.85546875" style="213" customWidth="1"/>
    <col min="9990" max="9990" width="9.42578125" style="213" customWidth="1"/>
    <col min="9991" max="9991" width="5.28515625" style="213" customWidth="1"/>
    <col min="9992" max="9992" width="8.28515625" style="213" customWidth="1"/>
    <col min="9993" max="10240" width="9.140625" style="213"/>
    <col min="10241" max="10241" width="6.28515625" style="213" customWidth="1"/>
    <col min="10242" max="10242" width="12.5703125" style="213" customWidth="1"/>
    <col min="10243" max="10243" width="36.140625" style="213" customWidth="1"/>
    <col min="10244" max="10244" width="2.140625" style="213" customWidth="1"/>
    <col min="10245" max="10245" width="7.85546875" style="213" customWidth="1"/>
    <col min="10246" max="10246" width="9.42578125" style="213" customWidth="1"/>
    <col min="10247" max="10247" width="5.28515625" style="213" customWidth="1"/>
    <col min="10248" max="10248" width="8.28515625" style="213" customWidth="1"/>
    <col min="10249" max="10496" width="9.140625" style="213"/>
    <col min="10497" max="10497" width="6.28515625" style="213" customWidth="1"/>
    <col min="10498" max="10498" width="12.5703125" style="213" customWidth="1"/>
    <col min="10499" max="10499" width="36.140625" style="213" customWidth="1"/>
    <col min="10500" max="10500" width="2.140625" style="213" customWidth="1"/>
    <col min="10501" max="10501" width="7.85546875" style="213" customWidth="1"/>
    <col min="10502" max="10502" width="9.42578125" style="213" customWidth="1"/>
    <col min="10503" max="10503" width="5.28515625" style="213" customWidth="1"/>
    <col min="10504" max="10504" width="8.28515625" style="213" customWidth="1"/>
    <col min="10505" max="10752" width="9.140625" style="213"/>
    <col min="10753" max="10753" width="6.28515625" style="213" customWidth="1"/>
    <col min="10754" max="10754" width="12.5703125" style="213" customWidth="1"/>
    <col min="10755" max="10755" width="36.140625" style="213" customWidth="1"/>
    <col min="10756" max="10756" width="2.140625" style="213" customWidth="1"/>
    <col min="10757" max="10757" width="7.85546875" style="213" customWidth="1"/>
    <col min="10758" max="10758" width="9.42578125" style="213" customWidth="1"/>
    <col min="10759" max="10759" width="5.28515625" style="213" customWidth="1"/>
    <col min="10760" max="10760" width="8.28515625" style="213" customWidth="1"/>
    <col min="10761" max="11008" width="9.140625" style="213"/>
    <col min="11009" max="11009" width="6.28515625" style="213" customWidth="1"/>
    <col min="11010" max="11010" width="12.5703125" style="213" customWidth="1"/>
    <col min="11011" max="11011" width="36.140625" style="213" customWidth="1"/>
    <col min="11012" max="11012" width="2.140625" style="213" customWidth="1"/>
    <col min="11013" max="11013" width="7.85546875" style="213" customWidth="1"/>
    <col min="11014" max="11014" width="9.42578125" style="213" customWidth="1"/>
    <col min="11015" max="11015" width="5.28515625" style="213" customWidth="1"/>
    <col min="11016" max="11016" width="8.28515625" style="213" customWidth="1"/>
    <col min="11017" max="11264" width="9.140625" style="213"/>
    <col min="11265" max="11265" width="6.28515625" style="213" customWidth="1"/>
    <col min="11266" max="11266" width="12.5703125" style="213" customWidth="1"/>
    <col min="11267" max="11267" width="36.140625" style="213" customWidth="1"/>
    <col min="11268" max="11268" width="2.140625" style="213" customWidth="1"/>
    <col min="11269" max="11269" width="7.85546875" style="213" customWidth="1"/>
    <col min="11270" max="11270" width="9.42578125" style="213" customWidth="1"/>
    <col min="11271" max="11271" width="5.28515625" style="213" customWidth="1"/>
    <col min="11272" max="11272" width="8.28515625" style="213" customWidth="1"/>
    <col min="11273" max="11520" width="9.140625" style="213"/>
    <col min="11521" max="11521" width="6.28515625" style="213" customWidth="1"/>
    <col min="11522" max="11522" width="12.5703125" style="213" customWidth="1"/>
    <col min="11523" max="11523" width="36.140625" style="213" customWidth="1"/>
    <col min="11524" max="11524" width="2.140625" style="213" customWidth="1"/>
    <col min="11525" max="11525" width="7.85546875" style="213" customWidth="1"/>
    <col min="11526" max="11526" width="9.42578125" style="213" customWidth="1"/>
    <col min="11527" max="11527" width="5.28515625" style="213" customWidth="1"/>
    <col min="11528" max="11528" width="8.28515625" style="213" customWidth="1"/>
    <col min="11529" max="11776" width="9.140625" style="213"/>
    <col min="11777" max="11777" width="6.28515625" style="213" customWidth="1"/>
    <col min="11778" max="11778" width="12.5703125" style="213" customWidth="1"/>
    <col min="11779" max="11779" width="36.140625" style="213" customWidth="1"/>
    <col min="11780" max="11780" width="2.140625" style="213" customWidth="1"/>
    <col min="11781" max="11781" width="7.85546875" style="213" customWidth="1"/>
    <col min="11782" max="11782" width="9.42578125" style="213" customWidth="1"/>
    <col min="11783" max="11783" width="5.28515625" style="213" customWidth="1"/>
    <col min="11784" max="11784" width="8.28515625" style="213" customWidth="1"/>
    <col min="11785" max="12032" width="9.140625" style="213"/>
    <col min="12033" max="12033" width="6.28515625" style="213" customWidth="1"/>
    <col min="12034" max="12034" width="12.5703125" style="213" customWidth="1"/>
    <col min="12035" max="12035" width="36.140625" style="213" customWidth="1"/>
    <col min="12036" max="12036" width="2.140625" style="213" customWidth="1"/>
    <col min="12037" max="12037" width="7.85546875" style="213" customWidth="1"/>
    <col min="12038" max="12038" width="9.42578125" style="213" customWidth="1"/>
    <col min="12039" max="12039" width="5.28515625" style="213" customWidth="1"/>
    <col min="12040" max="12040" width="8.28515625" style="213" customWidth="1"/>
    <col min="12041" max="12288" width="9.140625" style="213"/>
    <col min="12289" max="12289" width="6.28515625" style="213" customWidth="1"/>
    <col min="12290" max="12290" width="12.5703125" style="213" customWidth="1"/>
    <col min="12291" max="12291" width="36.140625" style="213" customWidth="1"/>
    <col min="12292" max="12292" width="2.140625" style="213" customWidth="1"/>
    <col min="12293" max="12293" width="7.85546875" style="213" customWidth="1"/>
    <col min="12294" max="12294" width="9.42578125" style="213" customWidth="1"/>
    <col min="12295" max="12295" width="5.28515625" style="213" customWidth="1"/>
    <col min="12296" max="12296" width="8.28515625" style="213" customWidth="1"/>
    <col min="12297" max="12544" width="9.140625" style="213"/>
    <col min="12545" max="12545" width="6.28515625" style="213" customWidth="1"/>
    <col min="12546" max="12546" width="12.5703125" style="213" customWidth="1"/>
    <col min="12547" max="12547" width="36.140625" style="213" customWidth="1"/>
    <col min="12548" max="12548" width="2.140625" style="213" customWidth="1"/>
    <col min="12549" max="12549" width="7.85546875" style="213" customWidth="1"/>
    <col min="12550" max="12550" width="9.42578125" style="213" customWidth="1"/>
    <col min="12551" max="12551" width="5.28515625" style="213" customWidth="1"/>
    <col min="12552" max="12552" width="8.28515625" style="213" customWidth="1"/>
    <col min="12553" max="12800" width="9.140625" style="213"/>
    <col min="12801" max="12801" width="6.28515625" style="213" customWidth="1"/>
    <col min="12802" max="12802" width="12.5703125" style="213" customWidth="1"/>
    <col min="12803" max="12803" width="36.140625" style="213" customWidth="1"/>
    <col min="12804" max="12804" width="2.140625" style="213" customWidth="1"/>
    <col min="12805" max="12805" width="7.85546875" style="213" customWidth="1"/>
    <col min="12806" max="12806" width="9.42578125" style="213" customWidth="1"/>
    <col min="12807" max="12807" width="5.28515625" style="213" customWidth="1"/>
    <col min="12808" max="12808" width="8.28515625" style="213" customWidth="1"/>
    <col min="12809" max="13056" width="9.140625" style="213"/>
    <col min="13057" max="13057" width="6.28515625" style="213" customWidth="1"/>
    <col min="13058" max="13058" width="12.5703125" style="213" customWidth="1"/>
    <col min="13059" max="13059" width="36.140625" style="213" customWidth="1"/>
    <col min="13060" max="13060" width="2.140625" style="213" customWidth="1"/>
    <col min="13061" max="13061" width="7.85546875" style="213" customWidth="1"/>
    <col min="13062" max="13062" width="9.42578125" style="213" customWidth="1"/>
    <col min="13063" max="13063" width="5.28515625" style="213" customWidth="1"/>
    <col min="13064" max="13064" width="8.28515625" style="213" customWidth="1"/>
    <col min="13065" max="13312" width="9.140625" style="213"/>
    <col min="13313" max="13313" width="6.28515625" style="213" customWidth="1"/>
    <col min="13314" max="13314" width="12.5703125" style="213" customWidth="1"/>
    <col min="13315" max="13315" width="36.140625" style="213" customWidth="1"/>
    <col min="13316" max="13316" width="2.140625" style="213" customWidth="1"/>
    <col min="13317" max="13317" width="7.85546875" style="213" customWidth="1"/>
    <col min="13318" max="13318" width="9.42578125" style="213" customWidth="1"/>
    <col min="13319" max="13319" width="5.28515625" style="213" customWidth="1"/>
    <col min="13320" max="13320" width="8.28515625" style="213" customWidth="1"/>
    <col min="13321" max="13568" width="9.140625" style="213"/>
    <col min="13569" max="13569" width="6.28515625" style="213" customWidth="1"/>
    <col min="13570" max="13570" width="12.5703125" style="213" customWidth="1"/>
    <col min="13571" max="13571" width="36.140625" style="213" customWidth="1"/>
    <col min="13572" max="13572" width="2.140625" style="213" customWidth="1"/>
    <col min="13573" max="13573" width="7.85546875" style="213" customWidth="1"/>
    <col min="13574" max="13574" width="9.42578125" style="213" customWidth="1"/>
    <col min="13575" max="13575" width="5.28515625" style="213" customWidth="1"/>
    <col min="13576" max="13576" width="8.28515625" style="213" customWidth="1"/>
    <col min="13577" max="13824" width="9.140625" style="213"/>
    <col min="13825" max="13825" width="6.28515625" style="213" customWidth="1"/>
    <col min="13826" max="13826" width="12.5703125" style="213" customWidth="1"/>
    <col min="13827" max="13827" width="36.140625" style="213" customWidth="1"/>
    <col min="13828" max="13828" width="2.140625" style="213" customWidth="1"/>
    <col min="13829" max="13829" width="7.85546875" style="213" customWidth="1"/>
    <col min="13830" max="13830" width="9.42578125" style="213" customWidth="1"/>
    <col min="13831" max="13831" width="5.28515625" style="213" customWidth="1"/>
    <col min="13832" max="13832" width="8.28515625" style="213" customWidth="1"/>
    <col min="13833" max="14080" width="9.140625" style="213"/>
    <col min="14081" max="14081" width="6.28515625" style="213" customWidth="1"/>
    <col min="14082" max="14082" width="12.5703125" style="213" customWidth="1"/>
    <col min="14083" max="14083" width="36.140625" style="213" customWidth="1"/>
    <col min="14084" max="14084" width="2.140625" style="213" customWidth="1"/>
    <col min="14085" max="14085" width="7.85546875" style="213" customWidth="1"/>
    <col min="14086" max="14086" width="9.42578125" style="213" customWidth="1"/>
    <col min="14087" max="14087" width="5.28515625" style="213" customWidth="1"/>
    <col min="14088" max="14088" width="8.28515625" style="213" customWidth="1"/>
    <col min="14089" max="14336" width="9.140625" style="213"/>
    <col min="14337" max="14337" width="6.28515625" style="213" customWidth="1"/>
    <col min="14338" max="14338" width="12.5703125" style="213" customWidth="1"/>
    <col min="14339" max="14339" width="36.140625" style="213" customWidth="1"/>
    <col min="14340" max="14340" width="2.140625" style="213" customWidth="1"/>
    <col min="14341" max="14341" width="7.85546875" style="213" customWidth="1"/>
    <col min="14342" max="14342" width="9.42578125" style="213" customWidth="1"/>
    <col min="14343" max="14343" width="5.28515625" style="213" customWidth="1"/>
    <col min="14344" max="14344" width="8.28515625" style="213" customWidth="1"/>
    <col min="14345" max="14592" width="9.140625" style="213"/>
    <col min="14593" max="14593" width="6.28515625" style="213" customWidth="1"/>
    <col min="14594" max="14594" width="12.5703125" style="213" customWidth="1"/>
    <col min="14595" max="14595" width="36.140625" style="213" customWidth="1"/>
    <col min="14596" max="14596" width="2.140625" style="213" customWidth="1"/>
    <col min="14597" max="14597" width="7.85546875" style="213" customWidth="1"/>
    <col min="14598" max="14598" width="9.42578125" style="213" customWidth="1"/>
    <col min="14599" max="14599" width="5.28515625" style="213" customWidth="1"/>
    <col min="14600" max="14600" width="8.28515625" style="213" customWidth="1"/>
    <col min="14601" max="14848" width="9.140625" style="213"/>
    <col min="14849" max="14849" width="6.28515625" style="213" customWidth="1"/>
    <col min="14850" max="14850" width="12.5703125" style="213" customWidth="1"/>
    <col min="14851" max="14851" width="36.140625" style="213" customWidth="1"/>
    <col min="14852" max="14852" width="2.140625" style="213" customWidth="1"/>
    <col min="14853" max="14853" width="7.85546875" style="213" customWidth="1"/>
    <col min="14854" max="14854" width="9.42578125" style="213" customWidth="1"/>
    <col min="14855" max="14855" width="5.28515625" style="213" customWidth="1"/>
    <col min="14856" max="14856" width="8.28515625" style="213" customWidth="1"/>
    <col min="14857" max="15104" width="9.140625" style="213"/>
    <col min="15105" max="15105" width="6.28515625" style="213" customWidth="1"/>
    <col min="15106" max="15106" width="12.5703125" style="213" customWidth="1"/>
    <col min="15107" max="15107" width="36.140625" style="213" customWidth="1"/>
    <col min="15108" max="15108" width="2.140625" style="213" customWidth="1"/>
    <col min="15109" max="15109" width="7.85546875" style="213" customWidth="1"/>
    <col min="15110" max="15110" width="9.42578125" style="213" customWidth="1"/>
    <col min="15111" max="15111" width="5.28515625" style="213" customWidth="1"/>
    <col min="15112" max="15112" width="8.28515625" style="213" customWidth="1"/>
    <col min="15113" max="15360" width="9.140625" style="213"/>
    <col min="15361" max="15361" width="6.28515625" style="213" customWidth="1"/>
    <col min="15362" max="15362" width="12.5703125" style="213" customWidth="1"/>
    <col min="15363" max="15363" width="36.140625" style="213" customWidth="1"/>
    <col min="15364" max="15364" width="2.140625" style="213" customWidth="1"/>
    <col min="15365" max="15365" width="7.85546875" style="213" customWidth="1"/>
    <col min="15366" max="15366" width="9.42578125" style="213" customWidth="1"/>
    <col min="15367" max="15367" width="5.28515625" style="213" customWidth="1"/>
    <col min="15368" max="15368" width="8.28515625" style="213" customWidth="1"/>
    <col min="15369" max="15616" width="9.140625" style="213"/>
    <col min="15617" max="15617" width="6.28515625" style="213" customWidth="1"/>
    <col min="15618" max="15618" width="12.5703125" style="213" customWidth="1"/>
    <col min="15619" max="15619" width="36.140625" style="213" customWidth="1"/>
    <col min="15620" max="15620" width="2.140625" style="213" customWidth="1"/>
    <col min="15621" max="15621" width="7.85546875" style="213" customWidth="1"/>
    <col min="15622" max="15622" width="9.42578125" style="213" customWidth="1"/>
    <col min="15623" max="15623" width="5.28515625" style="213" customWidth="1"/>
    <col min="15624" max="15624" width="8.28515625" style="213" customWidth="1"/>
    <col min="15625" max="15872" width="9.140625" style="213"/>
    <col min="15873" max="15873" width="6.28515625" style="213" customWidth="1"/>
    <col min="15874" max="15874" width="12.5703125" style="213" customWidth="1"/>
    <col min="15875" max="15875" width="36.140625" style="213" customWidth="1"/>
    <col min="15876" max="15876" width="2.140625" style="213" customWidth="1"/>
    <col min="15877" max="15877" width="7.85546875" style="213" customWidth="1"/>
    <col min="15878" max="15878" width="9.42578125" style="213" customWidth="1"/>
    <col min="15879" max="15879" width="5.28515625" style="213" customWidth="1"/>
    <col min="15880" max="15880" width="8.28515625" style="213" customWidth="1"/>
    <col min="15881" max="16128" width="9.140625" style="213"/>
    <col min="16129" max="16129" width="6.28515625" style="213" customWidth="1"/>
    <col min="16130" max="16130" width="12.5703125" style="213" customWidth="1"/>
    <col min="16131" max="16131" width="36.140625" style="213" customWidth="1"/>
    <col min="16132" max="16132" width="2.140625" style="213" customWidth="1"/>
    <col min="16133" max="16133" width="7.85546875" style="213" customWidth="1"/>
    <col min="16134" max="16134" width="9.42578125" style="213" customWidth="1"/>
    <col min="16135" max="16135" width="5.28515625" style="213" customWidth="1"/>
    <col min="16136" max="16136" width="8.28515625" style="213" customWidth="1"/>
    <col min="16137" max="16384" width="9.140625" style="213"/>
  </cols>
  <sheetData>
    <row r="1" spans="1:17" ht="18">
      <c r="A1" s="212" t="s">
        <v>319</v>
      </c>
      <c r="B1" s="212"/>
      <c r="C1" s="212"/>
      <c r="D1" s="212"/>
      <c r="E1" s="212"/>
      <c r="F1" s="212"/>
      <c r="G1" s="212"/>
      <c r="H1" s="212"/>
    </row>
    <row r="2" spans="1:17" ht="9" customHeight="1"/>
    <row r="3" spans="1:17">
      <c r="A3" s="215"/>
      <c r="B3" s="215"/>
      <c r="C3" s="216"/>
      <c r="D3" s="216"/>
      <c r="E3" s="216"/>
      <c r="F3" s="216"/>
      <c r="G3" s="216"/>
      <c r="H3" s="216"/>
    </row>
    <row r="4" spans="1:17" ht="10.5" customHeight="1"/>
    <row r="5" spans="1:17" ht="23.25" customHeight="1">
      <c r="A5" s="217" t="s">
        <v>320</v>
      </c>
      <c r="B5" s="218" t="s">
        <v>321</v>
      </c>
      <c r="C5" s="218"/>
      <c r="D5" s="218"/>
      <c r="E5" s="219" t="s">
        <v>322</v>
      </c>
      <c r="F5" s="219" t="s">
        <v>323</v>
      </c>
      <c r="G5" s="219" t="s">
        <v>324</v>
      </c>
      <c r="H5" s="219" t="s">
        <v>325</v>
      </c>
    </row>
    <row r="6" spans="1:17" ht="9" customHeight="1">
      <c r="B6" s="220"/>
      <c r="C6" s="220"/>
      <c r="D6" s="221"/>
      <c r="E6" s="221"/>
      <c r="F6" s="221"/>
      <c r="G6" s="221"/>
      <c r="H6" s="221"/>
      <c r="I6" s="222"/>
      <c r="J6" s="222"/>
      <c r="K6" s="222"/>
      <c r="L6" s="222"/>
      <c r="M6" s="222"/>
      <c r="N6" s="222"/>
      <c r="O6" s="222"/>
      <c r="P6" s="222"/>
      <c r="Q6" s="222"/>
    </row>
    <row r="7" spans="1:17" ht="65.25" customHeight="1">
      <c r="A7" s="223">
        <v>1</v>
      </c>
      <c r="B7" s="224" t="s">
        <v>326</v>
      </c>
      <c r="C7" s="224"/>
      <c r="D7" s="224"/>
      <c r="E7" s="225"/>
      <c r="F7" s="225"/>
      <c r="G7" s="225"/>
      <c r="H7" s="225"/>
      <c r="I7" s="222"/>
      <c r="J7" s="222"/>
      <c r="K7" s="222"/>
      <c r="L7" s="222"/>
      <c r="M7" s="222"/>
      <c r="N7" s="222"/>
      <c r="O7" s="222"/>
      <c r="P7" s="222"/>
      <c r="Q7" s="222"/>
    </row>
    <row r="8" spans="1:17" ht="14.25">
      <c r="A8" s="223"/>
      <c r="B8" s="226"/>
      <c r="C8" s="227"/>
      <c r="D8" s="226" t="s">
        <v>20</v>
      </c>
      <c r="E8" s="228">
        <v>2</v>
      </c>
      <c r="F8" s="229">
        <v>4802.8999999999996</v>
      </c>
      <c r="G8" s="226" t="s">
        <v>104</v>
      </c>
      <c r="H8" s="230">
        <f>E8*F8</f>
        <v>9605.7999999999993</v>
      </c>
      <c r="I8" s="222"/>
      <c r="J8" s="222"/>
      <c r="K8" s="222"/>
      <c r="L8" s="222"/>
      <c r="M8" s="222"/>
      <c r="N8" s="222"/>
      <c r="O8" s="222"/>
      <c r="P8" s="222"/>
      <c r="Q8" s="222"/>
    </row>
    <row r="9" spans="1:17" ht="9" customHeight="1">
      <c r="B9" s="231"/>
      <c r="C9" s="231"/>
      <c r="D9" s="231"/>
      <c r="E9" s="228"/>
      <c r="F9" s="226"/>
      <c r="G9" s="226"/>
      <c r="H9" s="226"/>
      <c r="I9" s="222"/>
      <c r="J9" s="222"/>
      <c r="K9" s="222"/>
      <c r="L9" s="222"/>
      <c r="M9" s="222"/>
      <c r="N9" s="222"/>
      <c r="O9" s="222"/>
      <c r="P9" s="222"/>
      <c r="Q9" s="222"/>
    </row>
    <row r="10" spans="1:17" ht="68.25" customHeight="1">
      <c r="A10" s="232">
        <v>2</v>
      </c>
      <c r="B10" s="224" t="s">
        <v>327</v>
      </c>
      <c r="C10" s="224"/>
      <c r="D10" s="224"/>
      <c r="E10" s="228"/>
      <c r="F10" s="228"/>
      <c r="G10" s="226"/>
      <c r="H10" s="230"/>
      <c r="I10" s="222"/>
      <c r="J10" s="222"/>
      <c r="K10" s="222"/>
      <c r="L10" s="222"/>
      <c r="M10" s="222"/>
      <c r="N10" s="222"/>
      <c r="O10" s="222"/>
      <c r="P10" s="222"/>
      <c r="Q10" s="222"/>
    </row>
    <row r="11" spans="1:17">
      <c r="A11" s="233"/>
      <c r="B11" s="234"/>
      <c r="C11" s="234"/>
      <c r="D11" s="235" t="s">
        <v>20</v>
      </c>
      <c r="E11" s="228">
        <v>0</v>
      </c>
      <c r="F11" s="229">
        <v>4253.8999999999996</v>
      </c>
      <c r="G11" s="226" t="s">
        <v>104</v>
      </c>
      <c r="H11" s="230">
        <f>E11*F11</f>
        <v>0</v>
      </c>
      <c r="I11" s="222"/>
      <c r="J11" s="222"/>
      <c r="K11" s="222"/>
      <c r="L11" s="222"/>
      <c r="M11" s="222"/>
      <c r="N11" s="222"/>
      <c r="O11" s="222"/>
      <c r="P11" s="222"/>
      <c r="Q11" s="222"/>
    </row>
    <row r="12" spans="1:17" ht="9" customHeight="1">
      <c r="A12" s="223"/>
      <c r="B12" s="225"/>
      <c r="C12" s="225"/>
      <c r="D12" s="225"/>
      <c r="E12" s="228"/>
      <c r="F12" s="226"/>
      <c r="G12" s="226"/>
      <c r="H12" s="230"/>
      <c r="I12" s="221"/>
      <c r="J12" s="222"/>
      <c r="K12" s="222"/>
      <c r="L12" s="222"/>
      <c r="M12" s="222"/>
      <c r="N12" s="222"/>
      <c r="O12" s="222"/>
      <c r="P12" s="222"/>
      <c r="Q12" s="222"/>
    </row>
    <row r="13" spans="1:17" ht="28.5" customHeight="1">
      <c r="A13" s="223">
        <v>3</v>
      </c>
      <c r="B13" s="224" t="s">
        <v>328</v>
      </c>
      <c r="C13" s="224"/>
      <c r="D13" s="224"/>
      <c r="E13" s="228"/>
      <c r="F13" s="226"/>
      <c r="G13" s="226"/>
      <c r="H13" s="230"/>
      <c r="I13" s="221"/>
      <c r="J13" s="222"/>
      <c r="K13" s="222"/>
      <c r="L13" s="222"/>
      <c r="M13" s="222"/>
      <c r="N13" s="222"/>
      <c r="O13" s="222"/>
      <c r="P13" s="222"/>
      <c r="Q13" s="222"/>
    </row>
    <row r="14" spans="1:17" ht="14.25">
      <c r="A14" s="232"/>
      <c r="B14" s="236"/>
      <c r="C14" s="237"/>
      <c r="D14" s="236" t="s">
        <v>20</v>
      </c>
      <c r="E14" s="228">
        <v>0</v>
      </c>
      <c r="F14" s="226">
        <v>2533.4699999999998</v>
      </c>
      <c r="G14" s="226" t="s">
        <v>104</v>
      </c>
      <c r="H14" s="230">
        <f>E14*F14</f>
        <v>0</v>
      </c>
      <c r="I14" s="221"/>
      <c r="J14" s="222"/>
      <c r="K14" s="222"/>
      <c r="L14" s="222"/>
      <c r="M14" s="222"/>
      <c r="N14" s="222"/>
      <c r="O14" s="222"/>
      <c r="P14" s="222"/>
      <c r="Q14" s="222"/>
    </row>
    <row r="15" spans="1:17" ht="9" customHeight="1">
      <c r="A15" s="223"/>
      <c r="B15" s="225" t="s">
        <v>329</v>
      </c>
      <c r="C15" s="225"/>
      <c r="D15" s="225"/>
      <c r="E15" s="238"/>
      <c r="F15" s="225"/>
      <c r="G15" s="225"/>
      <c r="H15" s="225"/>
      <c r="I15" s="221"/>
      <c r="J15" s="222"/>
      <c r="K15" s="222"/>
      <c r="L15" s="222"/>
      <c r="M15" s="222"/>
      <c r="N15" s="222"/>
      <c r="O15" s="222"/>
      <c r="P15" s="222"/>
      <c r="Q15" s="222"/>
    </row>
    <row r="16" spans="1:17" ht="52.5" customHeight="1">
      <c r="A16" s="223">
        <v>4</v>
      </c>
      <c r="B16" s="239" t="s">
        <v>330</v>
      </c>
      <c r="C16" s="239"/>
      <c r="D16" s="239"/>
      <c r="E16" s="228"/>
      <c r="F16" s="226"/>
      <c r="G16" s="226"/>
      <c r="H16" s="226"/>
      <c r="I16" s="221"/>
      <c r="J16" s="222"/>
      <c r="K16" s="222"/>
      <c r="L16" s="222"/>
      <c r="M16" s="222"/>
      <c r="N16" s="222"/>
      <c r="O16" s="222"/>
      <c r="P16" s="222"/>
      <c r="Q16" s="222"/>
    </row>
    <row r="17" spans="1:17" ht="14.25">
      <c r="A17" s="223"/>
      <c r="B17" s="236"/>
      <c r="C17" s="237"/>
      <c r="D17" s="226" t="s">
        <v>20</v>
      </c>
      <c r="E17" s="228">
        <v>2</v>
      </c>
      <c r="F17" s="226">
        <v>2042.43</v>
      </c>
      <c r="G17" s="226" t="s">
        <v>104</v>
      </c>
      <c r="H17" s="230">
        <f>E17*F17</f>
        <v>4084.86</v>
      </c>
      <c r="I17" s="221"/>
      <c r="J17" s="222"/>
      <c r="K17" s="222"/>
      <c r="L17" s="222"/>
      <c r="M17" s="222"/>
      <c r="N17" s="222"/>
      <c r="O17" s="222"/>
      <c r="P17" s="222"/>
      <c r="Q17" s="222"/>
    </row>
    <row r="18" spans="1:17" ht="9" customHeight="1">
      <c r="A18" s="223"/>
      <c r="B18" s="226"/>
      <c r="C18" s="227"/>
      <c r="D18" s="240"/>
      <c r="E18" s="228"/>
      <c r="F18" s="226"/>
      <c r="G18" s="226"/>
      <c r="H18" s="230"/>
      <c r="I18" s="221"/>
      <c r="J18" s="222"/>
      <c r="K18" s="222"/>
      <c r="L18" s="222"/>
      <c r="M18" s="222"/>
      <c r="N18" s="222"/>
      <c r="O18" s="222"/>
      <c r="P18" s="222"/>
      <c r="Q18" s="222"/>
    </row>
    <row r="19" spans="1:17" ht="39.75" customHeight="1">
      <c r="A19" s="223">
        <v>5</v>
      </c>
      <c r="B19" s="239" t="s">
        <v>331</v>
      </c>
      <c r="C19" s="239"/>
      <c r="D19" s="239"/>
      <c r="E19" s="228"/>
      <c r="F19" s="226"/>
      <c r="G19" s="226"/>
      <c r="H19" s="226"/>
      <c r="I19" s="221"/>
      <c r="J19" s="222"/>
      <c r="K19" s="222"/>
      <c r="L19" s="222"/>
      <c r="M19" s="222"/>
      <c r="N19" s="222"/>
      <c r="O19" s="222"/>
      <c r="P19" s="222"/>
      <c r="Q19" s="222"/>
    </row>
    <row r="20" spans="1:17" ht="14.25">
      <c r="A20" s="223"/>
      <c r="B20" s="236"/>
      <c r="C20" s="236"/>
      <c r="D20" s="236" t="s">
        <v>20</v>
      </c>
      <c r="E20" s="228">
        <v>2</v>
      </c>
      <c r="F20" s="229">
        <v>447.15</v>
      </c>
      <c r="G20" s="226" t="s">
        <v>104</v>
      </c>
      <c r="H20" s="230">
        <f>E20*F20</f>
        <v>894.3</v>
      </c>
      <c r="I20" s="221"/>
      <c r="J20" s="222"/>
      <c r="K20" s="222"/>
      <c r="L20" s="222"/>
      <c r="M20" s="222"/>
      <c r="N20" s="222"/>
      <c r="O20" s="222"/>
      <c r="P20" s="222"/>
      <c r="Q20" s="222"/>
    </row>
    <row r="21" spans="1:17" ht="9" customHeight="1">
      <c r="A21" s="223"/>
      <c r="B21" s="226"/>
      <c r="C21" s="227"/>
      <c r="D21" s="240"/>
      <c r="E21" s="228"/>
      <c r="F21" s="229"/>
      <c r="G21" s="226"/>
      <c r="H21" s="230"/>
      <c r="I21" s="221"/>
      <c r="J21" s="222"/>
      <c r="K21" s="222"/>
      <c r="L21" s="222"/>
      <c r="M21" s="222"/>
      <c r="N21" s="222"/>
      <c r="O21" s="222"/>
      <c r="P21" s="222"/>
      <c r="Q21" s="222"/>
    </row>
    <row r="22" spans="1:17" ht="39.75" hidden="1" customHeight="1">
      <c r="A22" s="232">
        <v>6</v>
      </c>
      <c r="B22" s="239" t="s">
        <v>332</v>
      </c>
      <c r="C22" s="239"/>
      <c r="D22" s="239"/>
      <c r="E22" s="238"/>
      <c r="F22" s="225"/>
      <c r="G22" s="225"/>
      <c r="H22" s="225"/>
      <c r="I22" s="221"/>
      <c r="J22" s="222"/>
      <c r="K22" s="222"/>
      <c r="L22" s="222"/>
      <c r="M22" s="222"/>
      <c r="N22" s="222"/>
      <c r="O22" s="222"/>
      <c r="P22" s="222"/>
      <c r="Q22" s="222"/>
    </row>
    <row r="23" spans="1:17" ht="14.25" hidden="1">
      <c r="A23" s="232"/>
      <c r="B23" s="241"/>
      <c r="C23" s="241"/>
      <c r="D23" s="227" t="s">
        <v>20</v>
      </c>
      <c r="E23" s="228">
        <v>0</v>
      </c>
      <c r="F23" s="229">
        <v>1161.5999999999999</v>
      </c>
      <c r="G23" s="226" t="s">
        <v>104</v>
      </c>
      <c r="H23" s="230">
        <f>E23*F23</f>
        <v>0</v>
      </c>
      <c r="I23" s="221"/>
      <c r="J23" s="222"/>
      <c r="K23" s="222"/>
      <c r="L23" s="222"/>
      <c r="M23" s="222"/>
      <c r="N23" s="222"/>
      <c r="O23" s="222"/>
      <c r="P23" s="222"/>
      <c r="Q23" s="222"/>
    </row>
    <row r="24" spans="1:17" ht="9" hidden="1" customHeight="1">
      <c r="A24" s="232"/>
      <c r="B24" s="225"/>
      <c r="C24" s="225"/>
      <c r="D24" s="225"/>
      <c r="E24" s="238"/>
      <c r="F24" s="225"/>
      <c r="G24" s="225"/>
      <c r="H24" s="225"/>
      <c r="I24" s="221"/>
      <c r="J24" s="222"/>
      <c r="K24" s="222"/>
      <c r="L24" s="222"/>
      <c r="M24" s="222"/>
      <c r="N24" s="222"/>
      <c r="O24" s="222"/>
      <c r="P24" s="222"/>
      <c r="Q24" s="222"/>
    </row>
    <row r="25" spans="1:17" ht="38.25" customHeight="1">
      <c r="A25" s="232">
        <v>7</v>
      </c>
      <c r="B25" s="242" t="s">
        <v>333</v>
      </c>
      <c r="C25" s="242"/>
      <c r="D25" s="242"/>
      <c r="E25" s="228"/>
      <c r="F25" s="226"/>
      <c r="G25" s="226"/>
      <c r="H25" s="226"/>
      <c r="I25" s="221"/>
      <c r="J25" s="222"/>
      <c r="K25" s="222"/>
      <c r="L25" s="222"/>
      <c r="M25" s="222"/>
      <c r="N25" s="222"/>
      <c r="O25" s="222"/>
      <c r="P25" s="222"/>
      <c r="Q25" s="222"/>
    </row>
    <row r="26" spans="1:17" ht="14.25">
      <c r="A26" s="232"/>
      <c r="B26" s="227"/>
      <c r="C26" s="227"/>
      <c r="D26" s="227" t="s">
        <v>20</v>
      </c>
      <c r="E26" s="228">
        <v>1</v>
      </c>
      <c r="F26" s="229">
        <v>169.4</v>
      </c>
      <c r="G26" s="226" t="s">
        <v>104</v>
      </c>
      <c r="H26" s="230">
        <f>E26*F26</f>
        <v>169.4</v>
      </c>
      <c r="I26" s="221"/>
      <c r="J26" s="222"/>
      <c r="K26" s="222"/>
      <c r="L26" s="222"/>
      <c r="M26" s="222"/>
      <c r="N26" s="222"/>
      <c r="O26" s="222"/>
      <c r="P26" s="222"/>
      <c r="Q26" s="222"/>
    </row>
    <row r="27" spans="1:17" ht="9" customHeight="1">
      <c r="A27" s="232"/>
      <c r="B27" s="227"/>
      <c r="C27" s="227"/>
      <c r="D27" s="227"/>
      <c r="E27" s="228"/>
      <c r="F27" s="229"/>
      <c r="G27" s="226"/>
      <c r="H27" s="226"/>
      <c r="I27" s="221"/>
      <c r="J27" s="222"/>
      <c r="K27" s="222"/>
      <c r="L27" s="222"/>
      <c r="M27" s="222"/>
      <c r="N27" s="222"/>
      <c r="O27" s="222"/>
      <c r="P27" s="222"/>
      <c r="Q27" s="222"/>
    </row>
    <row r="28" spans="1:17" ht="27.75" customHeight="1">
      <c r="A28" s="223">
        <v>8</v>
      </c>
      <c r="B28" s="243" t="s">
        <v>334</v>
      </c>
      <c r="C28" s="243"/>
      <c r="D28" s="243"/>
      <c r="E28" s="244"/>
      <c r="F28" s="229"/>
      <c r="G28" s="226"/>
      <c r="H28" s="226"/>
      <c r="I28" s="221"/>
      <c r="J28" s="222"/>
      <c r="K28" s="222"/>
      <c r="L28" s="222"/>
      <c r="M28" s="222"/>
      <c r="N28" s="222"/>
      <c r="O28" s="222"/>
      <c r="P28" s="222"/>
      <c r="Q28" s="222"/>
    </row>
    <row r="29" spans="1:17" ht="14.25">
      <c r="A29" s="223"/>
      <c r="B29" s="240"/>
      <c r="C29" s="226"/>
      <c r="D29" s="226" t="s">
        <v>20</v>
      </c>
      <c r="E29" s="228">
        <v>12</v>
      </c>
      <c r="F29" s="226">
        <v>333.29</v>
      </c>
      <c r="G29" s="226" t="s">
        <v>335</v>
      </c>
      <c r="H29" s="230">
        <f>E29*F29</f>
        <v>3999.4800000000005</v>
      </c>
      <c r="I29" s="221"/>
      <c r="J29" s="222"/>
      <c r="K29" s="222"/>
      <c r="L29" s="222"/>
      <c r="M29" s="222"/>
      <c r="N29" s="222"/>
      <c r="O29" s="222"/>
      <c r="P29" s="222"/>
      <c r="Q29" s="222"/>
    </row>
    <row r="30" spans="1:17" ht="9" customHeight="1">
      <c r="A30" s="223"/>
      <c r="B30" s="236"/>
      <c r="C30" s="237"/>
      <c r="D30" s="236"/>
      <c r="E30" s="228"/>
      <c r="F30" s="226"/>
      <c r="G30" s="226"/>
      <c r="H30" s="230"/>
      <c r="I30" s="221"/>
      <c r="J30" s="222"/>
      <c r="K30" s="222"/>
      <c r="L30" s="222"/>
      <c r="M30" s="222"/>
      <c r="N30" s="222"/>
      <c r="O30" s="222"/>
      <c r="P30" s="222"/>
      <c r="Q30" s="222"/>
    </row>
    <row r="31" spans="1:17" ht="52.5" customHeight="1">
      <c r="A31" s="232">
        <v>9</v>
      </c>
      <c r="B31" s="224" t="s">
        <v>336</v>
      </c>
      <c r="C31" s="224"/>
      <c r="D31" s="224"/>
      <c r="E31" s="228"/>
      <c r="F31" s="229"/>
      <c r="G31" s="226"/>
      <c r="H31" s="230"/>
      <c r="I31" s="221"/>
      <c r="J31" s="222"/>
      <c r="K31" s="222"/>
      <c r="L31" s="222"/>
      <c r="M31" s="222"/>
      <c r="N31" s="222"/>
      <c r="O31" s="222"/>
      <c r="P31" s="222"/>
      <c r="Q31" s="222"/>
    </row>
    <row r="32" spans="1:17" ht="14.25" customHeight="1">
      <c r="A32" s="223"/>
      <c r="B32" s="226"/>
      <c r="C32" s="226"/>
      <c r="D32" s="226" t="s">
        <v>20</v>
      </c>
      <c r="E32" s="238">
        <v>2</v>
      </c>
      <c r="F32" s="225">
        <v>702</v>
      </c>
      <c r="G32" s="225" t="s">
        <v>104</v>
      </c>
      <c r="H32" s="230">
        <f>E32*F32</f>
        <v>1404</v>
      </c>
      <c r="I32" s="221"/>
      <c r="J32" s="222"/>
      <c r="K32" s="222"/>
      <c r="L32" s="222"/>
      <c r="M32" s="222"/>
      <c r="N32" s="222"/>
      <c r="O32" s="222"/>
      <c r="P32" s="222"/>
      <c r="Q32" s="222"/>
    </row>
    <row r="33" spans="1:17" ht="9" customHeight="1">
      <c r="A33" s="223"/>
      <c r="B33" s="245"/>
      <c r="C33" s="245"/>
      <c r="D33" s="245"/>
      <c r="E33" s="245"/>
      <c r="F33" s="226"/>
      <c r="G33" s="226"/>
      <c r="H33" s="226"/>
      <c r="I33" s="221"/>
      <c r="J33" s="222"/>
      <c r="K33" s="222"/>
      <c r="L33" s="222"/>
      <c r="M33" s="222"/>
      <c r="N33" s="222"/>
      <c r="O33" s="222"/>
      <c r="P33" s="222"/>
      <c r="Q33" s="222"/>
    </row>
    <row r="34" spans="1:17" ht="38.25" customHeight="1">
      <c r="A34" s="232">
        <v>10</v>
      </c>
      <c r="B34" s="243" t="s">
        <v>337</v>
      </c>
      <c r="C34" s="243"/>
      <c r="D34" s="243"/>
      <c r="E34" s="228"/>
      <c r="F34" s="229"/>
      <c r="G34" s="226"/>
      <c r="H34" s="230"/>
      <c r="I34" s="221"/>
      <c r="J34" s="222"/>
      <c r="K34" s="222"/>
      <c r="L34" s="222"/>
      <c r="M34" s="222"/>
      <c r="N34" s="222"/>
      <c r="O34" s="222"/>
      <c r="P34" s="222"/>
      <c r="Q34" s="222"/>
    </row>
    <row r="35" spans="1:17" ht="9" customHeight="1">
      <c r="A35" s="223"/>
      <c r="B35" s="245"/>
      <c r="C35" s="245"/>
      <c r="D35" s="226"/>
      <c r="E35" s="228"/>
      <c r="F35" s="226"/>
      <c r="G35" s="226"/>
      <c r="H35" s="230"/>
      <c r="I35" s="221"/>
      <c r="J35" s="222"/>
      <c r="K35" s="222"/>
      <c r="L35" s="222"/>
      <c r="M35" s="222"/>
      <c r="N35" s="222"/>
      <c r="O35" s="222"/>
      <c r="P35" s="222"/>
      <c r="Q35" s="222"/>
    </row>
    <row r="36" spans="1:17" ht="14.25" customHeight="1">
      <c r="A36" s="223"/>
      <c r="B36" s="245"/>
      <c r="C36" s="245"/>
      <c r="D36" s="225" t="s">
        <v>20</v>
      </c>
      <c r="E36" s="238">
        <v>2</v>
      </c>
      <c r="F36" s="225">
        <v>270.60000000000002</v>
      </c>
      <c r="G36" s="225" t="s">
        <v>104</v>
      </c>
      <c r="H36" s="230">
        <f>E36*F36</f>
        <v>541.20000000000005</v>
      </c>
      <c r="I36" s="221"/>
      <c r="J36" s="222"/>
      <c r="K36" s="222"/>
      <c r="L36" s="222"/>
      <c r="M36" s="222"/>
      <c r="N36" s="222"/>
      <c r="O36" s="222"/>
      <c r="P36" s="222"/>
      <c r="Q36" s="222"/>
    </row>
    <row r="37" spans="1:17" ht="9" customHeight="1">
      <c r="A37" s="223"/>
      <c r="B37" s="245"/>
      <c r="C37" s="245"/>
      <c r="D37" s="225"/>
      <c r="E37" s="246"/>
      <c r="F37" s="226"/>
      <c r="G37" s="226"/>
      <c r="H37" s="230"/>
      <c r="I37" s="221"/>
      <c r="J37" s="222"/>
      <c r="K37" s="222"/>
      <c r="L37" s="222"/>
      <c r="M37" s="222"/>
      <c r="N37" s="222"/>
      <c r="O37" s="222"/>
      <c r="P37" s="222"/>
      <c r="Q37" s="222"/>
    </row>
    <row r="38" spans="1:17" ht="27" customHeight="1">
      <c r="A38" s="223">
        <v>11</v>
      </c>
      <c r="B38" s="243" t="s">
        <v>338</v>
      </c>
      <c r="C38" s="243"/>
      <c r="D38" s="243"/>
      <c r="E38" s="246"/>
      <c r="F38" s="226"/>
      <c r="G38" s="226"/>
      <c r="H38" s="230"/>
      <c r="I38" s="221"/>
      <c r="J38" s="222"/>
      <c r="K38" s="222"/>
      <c r="L38" s="222"/>
      <c r="M38" s="222"/>
      <c r="N38" s="222"/>
      <c r="O38" s="222"/>
      <c r="P38" s="222"/>
      <c r="Q38" s="222"/>
    </row>
    <row r="39" spans="1:17" ht="9" customHeight="1">
      <c r="A39" s="223"/>
      <c r="B39" s="245"/>
      <c r="C39" s="245"/>
      <c r="D39" s="225"/>
      <c r="E39" s="246"/>
      <c r="F39" s="226"/>
      <c r="G39" s="226"/>
      <c r="H39" s="230"/>
      <c r="I39" s="221"/>
      <c r="J39" s="222"/>
      <c r="K39" s="222"/>
      <c r="L39" s="222"/>
      <c r="M39" s="222"/>
      <c r="N39" s="222"/>
      <c r="O39" s="222"/>
      <c r="P39" s="222"/>
      <c r="Q39" s="222"/>
    </row>
    <row r="40" spans="1:17" ht="14.25">
      <c r="A40" s="223"/>
      <c r="B40" s="245"/>
      <c r="C40" s="245"/>
      <c r="D40" s="225" t="s">
        <v>20</v>
      </c>
      <c r="E40" s="246">
        <v>2</v>
      </c>
      <c r="F40" s="226">
        <v>389.7</v>
      </c>
      <c r="G40" s="226" t="s">
        <v>104</v>
      </c>
      <c r="H40" s="230">
        <f>E40*F40</f>
        <v>779.4</v>
      </c>
      <c r="I40" s="221"/>
      <c r="J40" s="222"/>
      <c r="K40" s="222"/>
      <c r="L40" s="222"/>
      <c r="M40" s="222"/>
      <c r="N40" s="222"/>
      <c r="O40" s="222"/>
      <c r="P40" s="222"/>
      <c r="Q40" s="222"/>
    </row>
    <row r="41" spans="1:17" ht="9" customHeight="1">
      <c r="A41" s="223"/>
      <c r="B41" s="245"/>
      <c r="C41" s="245"/>
      <c r="D41" s="225"/>
      <c r="E41" s="246"/>
      <c r="F41" s="226"/>
      <c r="G41" s="226"/>
      <c r="H41" s="230"/>
      <c r="I41" s="221"/>
      <c r="J41" s="222"/>
      <c r="K41" s="222"/>
      <c r="L41" s="222"/>
      <c r="M41" s="222"/>
      <c r="N41" s="222"/>
      <c r="O41" s="222"/>
      <c r="P41" s="222"/>
      <c r="Q41" s="222"/>
    </row>
    <row r="42" spans="1:17" ht="63" customHeight="1">
      <c r="A42" s="223">
        <v>12</v>
      </c>
      <c r="B42" s="224" t="s">
        <v>339</v>
      </c>
      <c r="C42" s="224"/>
      <c r="D42" s="224"/>
      <c r="E42" s="228"/>
      <c r="F42" s="226"/>
      <c r="G42" s="226"/>
      <c r="H42" s="226"/>
      <c r="I42" s="221"/>
      <c r="J42" s="222"/>
      <c r="K42" s="222"/>
      <c r="L42" s="222"/>
      <c r="M42" s="222"/>
      <c r="N42" s="222"/>
      <c r="O42" s="222"/>
      <c r="P42" s="222"/>
      <c r="Q42" s="222"/>
    </row>
    <row r="43" spans="1:17" ht="9" customHeight="1">
      <c r="A43" s="223"/>
      <c r="B43" s="247"/>
      <c r="C43" s="247"/>
      <c r="D43" s="226"/>
      <c r="E43" s="228"/>
      <c r="F43" s="226"/>
      <c r="G43" s="226"/>
      <c r="H43" s="230"/>
      <c r="I43" s="221"/>
      <c r="J43" s="222"/>
      <c r="K43" s="222"/>
      <c r="L43" s="222"/>
      <c r="M43" s="222"/>
      <c r="N43" s="222"/>
      <c r="O43" s="222"/>
      <c r="P43" s="222"/>
      <c r="Q43" s="222"/>
    </row>
    <row r="44" spans="1:17" ht="14.25">
      <c r="A44" s="223"/>
      <c r="B44" s="248" t="s">
        <v>340</v>
      </c>
      <c r="C44" s="248"/>
      <c r="D44" s="225" t="s">
        <v>20</v>
      </c>
      <c r="E44" s="228">
        <v>100</v>
      </c>
      <c r="F44" s="229">
        <v>73.209999999999994</v>
      </c>
      <c r="G44" s="226" t="s">
        <v>335</v>
      </c>
      <c r="H44" s="230">
        <f>E44*F44</f>
        <v>7320.9999999999991</v>
      </c>
      <c r="I44" s="221"/>
      <c r="J44" s="222"/>
      <c r="K44" s="222"/>
      <c r="L44" s="222"/>
      <c r="M44" s="222"/>
      <c r="N44" s="222"/>
      <c r="O44" s="222"/>
      <c r="P44" s="222"/>
      <c r="Q44" s="222"/>
    </row>
    <row r="45" spans="1:17" ht="9" customHeight="1">
      <c r="A45" s="223"/>
      <c r="B45" s="248"/>
      <c r="C45" s="248"/>
      <c r="D45" s="225"/>
      <c r="E45" s="228"/>
      <c r="F45" s="229"/>
      <c r="G45" s="226"/>
      <c r="H45" s="230"/>
      <c r="I45" s="221"/>
      <c r="J45" s="222"/>
      <c r="K45" s="222"/>
      <c r="L45" s="222"/>
      <c r="M45" s="222"/>
      <c r="N45" s="222"/>
      <c r="O45" s="222"/>
      <c r="P45" s="222"/>
      <c r="Q45" s="222"/>
    </row>
    <row r="46" spans="1:17" ht="14.25">
      <c r="A46" s="232"/>
      <c r="B46" s="241" t="s">
        <v>341</v>
      </c>
      <c r="C46" s="249"/>
      <c r="D46" s="250" t="s">
        <v>20</v>
      </c>
      <c r="E46" s="238">
        <v>50</v>
      </c>
      <c r="F46" s="225">
        <v>95.79</v>
      </c>
      <c r="G46" s="225" t="s">
        <v>335</v>
      </c>
      <c r="H46" s="230">
        <f>E46*F46</f>
        <v>4789.5</v>
      </c>
      <c r="I46" s="221"/>
      <c r="J46" s="222"/>
      <c r="K46" s="222"/>
      <c r="L46" s="222"/>
      <c r="M46" s="222"/>
      <c r="N46" s="222"/>
      <c r="O46" s="222"/>
      <c r="P46" s="222"/>
      <c r="Q46" s="222"/>
    </row>
    <row r="47" spans="1:17" ht="9" customHeight="1">
      <c r="A47" s="223"/>
      <c r="B47" s="225"/>
      <c r="C47" s="227"/>
      <c r="D47" s="225"/>
      <c r="E47" s="238"/>
      <c r="F47" s="225"/>
      <c r="G47" s="226"/>
      <c r="H47" s="225"/>
      <c r="I47" s="221"/>
      <c r="J47" s="222"/>
      <c r="K47" s="222"/>
      <c r="L47" s="222"/>
      <c r="M47" s="222"/>
      <c r="N47" s="222"/>
      <c r="O47" s="222"/>
      <c r="P47" s="222"/>
      <c r="Q47" s="222"/>
    </row>
    <row r="48" spans="1:17" ht="14.25">
      <c r="A48" s="223"/>
      <c r="B48" s="247" t="s">
        <v>342</v>
      </c>
      <c r="C48" s="251"/>
      <c r="D48" s="226" t="s">
        <v>20</v>
      </c>
      <c r="E48" s="228">
        <v>20</v>
      </c>
      <c r="F48" s="229">
        <v>128.55000000000001</v>
      </c>
      <c r="G48" s="225" t="s">
        <v>335</v>
      </c>
      <c r="H48" s="230">
        <f>E48*F48</f>
        <v>2571</v>
      </c>
      <c r="I48" s="221"/>
      <c r="J48" s="222"/>
      <c r="K48" s="222"/>
      <c r="L48" s="222"/>
      <c r="M48" s="222"/>
      <c r="N48" s="222"/>
      <c r="O48" s="222"/>
      <c r="P48" s="222"/>
      <c r="Q48" s="222"/>
    </row>
    <row r="49" spans="1:17" ht="14.25">
      <c r="A49" s="223"/>
      <c r="B49" s="247" t="s">
        <v>343</v>
      </c>
      <c r="C49" s="251"/>
      <c r="D49" s="226" t="s">
        <v>20</v>
      </c>
      <c r="E49" s="228">
        <v>80</v>
      </c>
      <c r="F49" s="229">
        <v>188.97</v>
      </c>
      <c r="G49" s="225" t="s">
        <v>335</v>
      </c>
      <c r="H49" s="230">
        <f>E49*F49</f>
        <v>15117.6</v>
      </c>
      <c r="I49" s="221"/>
      <c r="J49" s="222"/>
      <c r="K49" s="222"/>
      <c r="L49" s="222"/>
      <c r="M49" s="222"/>
      <c r="N49" s="222"/>
      <c r="O49" s="222"/>
      <c r="P49" s="222"/>
      <c r="Q49" s="222"/>
    </row>
    <row r="50" spans="1:17" ht="12" hidden="1" customHeight="1">
      <c r="A50" s="223"/>
      <c r="B50" s="252" t="s">
        <v>344</v>
      </c>
      <c r="C50" s="252"/>
      <c r="D50" s="253" t="s">
        <v>20</v>
      </c>
      <c r="E50" s="228">
        <v>0</v>
      </c>
      <c r="F50" s="226">
        <v>188.97</v>
      </c>
      <c r="G50" s="226" t="s">
        <v>335</v>
      </c>
      <c r="H50" s="230">
        <f>E50*F50</f>
        <v>0</v>
      </c>
      <c r="I50" s="221"/>
      <c r="J50" s="222"/>
      <c r="K50" s="222"/>
      <c r="L50" s="222"/>
      <c r="M50" s="222"/>
      <c r="N50" s="222"/>
      <c r="O50" s="222"/>
      <c r="P50" s="222"/>
      <c r="Q50" s="222"/>
    </row>
    <row r="51" spans="1:17" ht="14.25" hidden="1">
      <c r="A51" s="223"/>
      <c r="B51" s="245"/>
      <c r="C51" s="245"/>
      <c r="D51" s="225"/>
      <c r="E51" s="246"/>
      <c r="F51" s="226"/>
      <c r="G51" s="226"/>
      <c r="H51" s="230"/>
      <c r="I51" s="221"/>
      <c r="J51" s="222"/>
      <c r="K51" s="222"/>
      <c r="L51" s="222"/>
      <c r="M51" s="222"/>
      <c r="N51" s="222"/>
      <c r="O51" s="222"/>
      <c r="P51" s="222"/>
      <c r="Q51" s="222"/>
    </row>
    <row r="52" spans="1:17" ht="42" customHeight="1">
      <c r="A52" s="232">
        <v>13</v>
      </c>
      <c r="B52" s="224" t="s">
        <v>345</v>
      </c>
      <c r="C52" s="224"/>
      <c r="D52" s="224"/>
      <c r="E52" s="228"/>
      <c r="F52" s="226"/>
      <c r="G52" s="226"/>
      <c r="H52" s="226"/>
      <c r="I52" s="221"/>
      <c r="J52" s="222"/>
      <c r="K52" s="222"/>
      <c r="L52" s="222"/>
      <c r="M52" s="222"/>
      <c r="N52" s="222"/>
      <c r="O52" s="222"/>
      <c r="P52" s="222"/>
      <c r="Q52" s="222"/>
    </row>
    <row r="53" spans="1:17" ht="14.25">
      <c r="A53" s="232"/>
      <c r="B53" s="254" t="s">
        <v>346</v>
      </c>
      <c r="C53" s="249" t="s">
        <v>347</v>
      </c>
      <c r="D53" s="254" t="s">
        <v>20</v>
      </c>
      <c r="E53" s="228">
        <v>30</v>
      </c>
      <c r="F53" s="226">
        <v>7.82</v>
      </c>
      <c r="G53" s="226" t="s">
        <v>335</v>
      </c>
      <c r="H53" s="255">
        <f>E53*F53</f>
        <v>234.60000000000002</v>
      </c>
      <c r="I53" s="221"/>
      <c r="J53" s="222"/>
      <c r="K53" s="222"/>
      <c r="L53" s="222"/>
      <c r="M53" s="222"/>
      <c r="N53" s="222"/>
      <c r="O53" s="222"/>
      <c r="P53" s="222"/>
      <c r="Q53" s="222"/>
    </row>
    <row r="54" spans="1:17" ht="14.25">
      <c r="A54" s="232"/>
      <c r="B54" s="254" t="s">
        <v>348</v>
      </c>
      <c r="C54" s="249" t="s">
        <v>349</v>
      </c>
      <c r="D54" s="254" t="s">
        <v>20</v>
      </c>
      <c r="E54" s="228">
        <v>20</v>
      </c>
      <c r="F54" s="226">
        <v>8.4499999999999993</v>
      </c>
      <c r="G54" s="226" t="s">
        <v>335</v>
      </c>
      <c r="H54" s="255">
        <f>E54*F54</f>
        <v>169</v>
      </c>
      <c r="I54" s="221"/>
      <c r="J54" s="222"/>
      <c r="K54" s="222"/>
      <c r="L54" s="222"/>
      <c r="M54" s="222"/>
      <c r="N54" s="222"/>
      <c r="O54" s="222"/>
      <c r="P54" s="222"/>
      <c r="Q54" s="222"/>
    </row>
    <row r="55" spans="1:17" ht="14.25" hidden="1">
      <c r="A55" s="232"/>
      <c r="B55" s="254" t="s">
        <v>350</v>
      </c>
      <c r="C55" s="249" t="s">
        <v>351</v>
      </c>
      <c r="D55" s="254" t="s">
        <v>20</v>
      </c>
      <c r="E55" s="228">
        <v>0</v>
      </c>
      <c r="F55" s="226">
        <v>9.9600000000000009</v>
      </c>
      <c r="G55" s="226" t="s">
        <v>335</v>
      </c>
      <c r="H55" s="255">
        <f>E55*F55</f>
        <v>0</v>
      </c>
      <c r="I55" s="221"/>
      <c r="J55" s="222"/>
      <c r="K55" s="222"/>
      <c r="L55" s="222"/>
      <c r="M55" s="222"/>
      <c r="N55" s="222"/>
      <c r="O55" s="222"/>
      <c r="P55" s="222"/>
      <c r="Q55" s="222"/>
    </row>
    <row r="56" spans="1:17" ht="14.25">
      <c r="A56" s="223"/>
      <c r="B56" s="245"/>
      <c r="C56" s="245"/>
      <c r="D56" s="225"/>
      <c r="E56" s="246"/>
      <c r="F56" s="226"/>
      <c r="G56" s="226"/>
      <c r="H56" s="230"/>
      <c r="I56" s="221"/>
      <c r="J56" s="222"/>
      <c r="K56" s="222"/>
      <c r="L56" s="222"/>
      <c r="M56" s="222"/>
      <c r="N56" s="222"/>
      <c r="O56" s="222"/>
      <c r="P56" s="222"/>
      <c r="Q56" s="222"/>
    </row>
    <row r="57" spans="1:17" ht="24" customHeight="1">
      <c r="A57" s="223">
        <v>14</v>
      </c>
      <c r="B57" s="243" t="s">
        <v>352</v>
      </c>
      <c r="C57" s="243"/>
      <c r="D57" s="243"/>
      <c r="E57" s="246"/>
      <c r="F57" s="226"/>
      <c r="G57" s="226"/>
      <c r="H57" s="230"/>
      <c r="I57" s="221"/>
      <c r="J57" s="222"/>
      <c r="K57" s="222"/>
      <c r="L57" s="222"/>
      <c r="M57" s="222"/>
      <c r="N57" s="222"/>
      <c r="O57" s="222"/>
      <c r="P57" s="222"/>
      <c r="Q57" s="222"/>
    </row>
    <row r="58" spans="1:17" ht="9" customHeight="1">
      <c r="A58" s="223"/>
      <c r="B58" s="256"/>
      <c r="C58" s="256"/>
      <c r="D58" s="256"/>
      <c r="E58" s="246"/>
      <c r="F58" s="226"/>
      <c r="G58" s="226"/>
      <c r="H58" s="230"/>
      <c r="I58" s="221"/>
      <c r="J58" s="222"/>
      <c r="K58" s="222"/>
      <c r="L58" s="222"/>
      <c r="M58" s="222"/>
      <c r="N58" s="222"/>
      <c r="O58" s="222"/>
      <c r="P58" s="222"/>
      <c r="Q58" s="222"/>
    </row>
    <row r="59" spans="1:17" ht="14.25">
      <c r="A59" s="232"/>
      <c r="B59" s="254" t="s">
        <v>346</v>
      </c>
      <c r="C59" s="249" t="s">
        <v>347</v>
      </c>
      <c r="D59" s="254" t="s">
        <v>20</v>
      </c>
      <c r="E59" s="228">
        <v>1</v>
      </c>
      <c r="F59" s="226">
        <v>200.42</v>
      </c>
      <c r="G59" s="226" t="s">
        <v>335</v>
      </c>
      <c r="H59" s="230">
        <f>E59*F59</f>
        <v>200.42</v>
      </c>
      <c r="I59" s="221"/>
      <c r="J59" s="222"/>
      <c r="K59" s="222"/>
      <c r="L59" s="222"/>
      <c r="M59" s="222"/>
      <c r="N59" s="222"/>
      <c r="O59" s="222"/>
      <c r="P59" s="222"/>
      <c r="Q59" s="222"/>
    </row>
    <row r="60" spans="1:17" ht="14.25">
      <c r="A60" s="232"/>
      <c r="B60" s="254" t="s">
        <v>348</v>
      </c>
      <c r="C60" s="249" t="s">
        <v>349</v>
      </c>
      <c r="D60" s="254" t="s">
        <v>20</v>
      </c>
      <c r="E60" s="228">
        <v>1</v>
      </c>
      <c r="F60" s="226">
        <v>271.92</v>
      </c>
      <c r="G60" s="226" t="s">
        <v>335</v>
      </c>
      <c r="H60" s="230">
        <f>E60*F60</f>
        <v>271.92</v>
      </c>
      <c r="I60" s="221"/>
      <c r="J60" s="222"/>
      <c r="K60" s="222"/>
      <c r="L60" s="222"/>
      <c r="M60" s="222"/>
      <c r="N60" s="222"/>
      <c r="O60" s="222"/>
      <c r="P60" s="222"/>
      <c r="Q60" s="222"/>
    </row>
    <row r="61" spans="1:17" ht="14.25">
      <c r="A61" s="232"/>
      <c r="B61" s="254"/>
      <c r="C61" s="254"/>
      <c r="D61" s="254"/>
      <c r="E61" s="228"/>
      <c r="F61" s="226"/>
      <c r="G61" s="226"/>
      <c r="H61" s="226"/>
      <c r="I61" s="221"/>
      <c r="J61" s="222"/>
      <c r="K61" s="222"/>
      <c r="L61" s="222"/>
      <c r="M61" s="222"/>
      <c r="N61" s="222"/>
      <c r="O61" s="222"/>
      <c r="P61" s="222"/>
      <c r="Q61" s="222"/>
    </row>
    <row r="62" spans="1:17" ht="25.5" customHeight="1">
      <c r="A62" s="223">
        <v>15</v>
      </c>
      <c r="B62" s="243" t="s">
        <v>353</v>
      </c>
      <c r="C62" s="243"/>
      <c r="D62" s="243"/>
      <c r="E62" s="246"/>
      <c r="F62" s="226"/>
      <c r="G62" s="226"/>
      <c r="H62" s="230"/>
      <c r="I62" s="221"/>
      <c r="J62" s="222"/>
      <c r="K62" s="222"/>
      <c r="L62" s="222"/>
      <c r="M62" s="222"/>
      <c r="N62" s="222"/>
      <c r="O62" s="222"/>
      <c r="P62" s="222"/>
      <c r="Q62" s="222"/>
    </row>
    <row r="63" spans="1:17" ht="7.5" customHeight="1">
      <c r="A63" s="223"/>
      <c r="B63" s="256"/>
      <c r="C63" s="256"/>
      <c r="D63" s="256"/>
      <c r="E63" s="246"/>
      <c r="F63" s="226"/>
      <c r="G63" s="226"/>
      <c r="H63" s="230"/>
      <c r="I63" s="221"/>
      <c r="J63" s="222"/>
      <c r="K63" s="222"/>
      <c r="L63" s="222"/>
      <c r="M63" s="222"/>
      <c r="N63" s="222"/>
      <c r="O63" s="222"/>
      <c r="P63" s="222"/>
      <c r="Q63" s="222"/>
    </row>
    <row r="64" spans="1:17">
      <c r="C64" s="257"/>
      <c r="D64" s="213" t="s">
        <v>20</v>
      </c>
      <c r="E64" s="258">
        <v>2</v>
      </c>
      <c r="F64" s="213">
        <v>889.46</v>
      </c>
      <c r="G64" s="231" t="s">
        <v>354</v>
      </c>
      <c r="H64" s="230">
        <f>E64*F64</f>
        <v>1778.92</v>
      </c>
    </row>
    <row r="65" spans="1:17" ht="27" customHeight="1">
      <c r="A65" s="233">
        <v>16</v>
      </c>
      <c r="B65" s="259" t="s">
        <v>355</v>
      </c>
      <c r="C65" s="260"/>
      <c r="D65" s="260"/>
      <c r="E65" s="258"/>
      <c r="H65" s="261"/>
    </row>
    <row r="66" spans="1:17" ht="9" customHeight="1">
      <c r="A66" s="233"/>
      <c r="B66" s="262"/>
      <c r="C66" s="263"/>
      <c r="D66" s="263"/>
      <c r="E66" s="258"/>
      <c r="H66" s="261"/>
    </row>
    <row r="67" spans="1:17" ht="18" customHeight="1">
      <c r="A67" s="233"/>
      <c r="B67" s="262"/>
      <c r="C67" s="257"/>
      <c r="D67" s="263" t="s">
        <v>20</v>
      </c>
      <c r="E67" s="258">
        <v>2</v>
      </c>
      <c r="F67" s="213">
        <v>1109.46</v>
      </c>
      <c r="G67" s="231" t="s">
        <v>354</v>
      </c>
      <c r="H67" s="230">
        <f>E67*F67</f>
        <v>2218.92</v>
      </c>
    </row>
    <row r="68" spans="1:17">
      <c r="E68" s="258"/>
    </row>
    <row r="69" spans="1:17" ht="28.5" customHeight="1">
      <c r="A69" s="233">
        <v>17</v>
      </c>
      <c r="B69" s="264" t="s">
        <v>356</v>
      </c>
      <c r="C69" s="264"/>
      <c r="D69" s="264"/>
      <c r="E69" s="258"/>
    </row>
    <row r="70" spans="1:17" ht="8.25" customHeight="1">
      <c r="A70" s="233"/>
      <c r="B70" s="265"/>
      <c r="C70" s="265"/>
      <c r="D70" s="265"/>
      <c r="E70" s="258"/>
    </row>
    <row r="71" spans="1:17" ht="15" customHeight="1">
      <c r="A71" s="233"/>
      <c r="B71" s="265"/>
      <c r="C71" s="266"/>
      <c r="D71" s="265" t="s">
        <v>20</v>
      </c>
      <c r="E71" s="258">
        <v>1</v>
      </c>
      <c r="F71" s="267">
        <v>795</v>
      </c>
      <c r="G71" s="231" t="s">
        <v>354</v>
      </c>
      <c r="H71" s="230">
        <f>E71*F71</f>
        <v>795</v>
      </c>
    </row>
    <row r="72" spans="1:17" ht="63.75" hidden="1" customHeight="1">
      <c r="A72" s="223">
        <v>18</v>
      </c>
      <c r="B72" s="243" t="s">
        <v>357</v>
      </c>
      <c r="C72" s="243"/>
      <c r="D72" s="243"/>
      <c r="E72" s="246"/>
      <c r="F72" s="226"/>
      <c r="G72" s="226"/>
      <c r="H72" s="230"/>
      <c r="I72" s="221"/>
      <c r="J72" s="222"/>
      <c r="K72" s="222"/>
      <c r="L72" s="222"/>
      <c r="M72" s="222"/>
      <c r="N72" s="222"/>
      <c r="O72" s="222"/>
      <c r="P72" s="222"/>
      <c r="Q72" s="222"/>
    </row>
    <row r="73" spans="1:17" ht="8.25" hidden="1" customHeight="1">
      <c r="A73" s="223"/>
      <c r="B73" s="268"/>
      <c r="C73" s="268"/>
      <c r="D73" s="268"/>
      <c r="E73" s="246"/>
      <c r="F73" s="226"/>
      <c r="G73" s="226"/>
      <c r="H73" s="230"/>
      <c r="I73" s="221"/>
      <c r="J73" s="222"/>
      <c r="K73" s="222"/>
      <c r="L73" s="222"/>
      <c r="M73" s="222"/>
      <c r="N73" s="222"/>
      <c r="O73" s="222"/>
      <c r="P73" s="222"/>
      <c r="Q73" s="222"/>
    </row>
    <row r="74" spans="1:17" ht="15.75" hidden="1" customHeight="1">
      <c r="A74" s="223"/>
      <c r="B74" s="268"/>
      <c r="C74" s="268"/>
      <c r="D74" s="268" t="s">
        <v>20</v>
      </c>
      <c r="E74" s="246">
        <v>0</v>
      </c>
      <c r="F74" s="229">
        <v>21989.61</v>
      </c>
      <c r="G74" s="226" t="s">
        <v>354</v>
      </c>
      <c r="H74" s="230">
        <f>E74*F74</f>
        <v>0</v>
      </c>
      <c r="I74" s="221"/>
      <c r="J74" s="222"/>
      <c r="K74" s="222"/>
      <c r="L74" s="222"/>
      <c r="M74" s="222"/>
      <c r="N74" s="222"/>
      <c r="O74" s="222"/>
      <c r="P74" s="222"/>
      <c r="Q74" s="222"/>
    </row>
    <row r="75" spans="1:17" ht="15.75" hidden="1" customHeight="1">
      <c r="A75" s="223"/>
      <c r="B75" s="268"/>
      <c r="C75" s="268"/>
      <c r="D75" s="268"/>
      <c r="E75" s="246"/>
      <c r="F75" s="229"/>
      <c r="G75" s="226"/>
      <c r="H75" s="230"/>
      <c r="I75" s="221"/>
      <c r="J75" s="222"/>
      <c r="K75" s="222"/>
      <c r="L75" s="222"/>
      <c r="M75" s="222"/>
      <c r="N75" s="222"/>
      <c r="O75" s="222"/>
      <c r="P75" s="222"/>
      <c r="Q75" s="222"/>
    </row>
    <row r="76" spans="1:17" ht="7.5" customHeight="1">
      <c r="A76" s="223"/>
      <c r="B76" s="268"/>
      <c r="C76" s="268"/>
      <c r="D76" s="268"/>
      <c r="E76" s="246"/>
      <c r="F76" s="229"/>
      <c r="G76" s="226"/>
      <c r="H76" s="230"/>
      <c r="I76" s="221"/>
      <c r="J76" s="222"/>
      <c r="K76" s="222"/>
      <c r="L76" s="222"/>
      <c r="M76" s="222"/>
      <c r="N76" s="222"/>
      <c r="O76" s="222"/>
      <c r="P76" s="222"/>
      <c r="Q76" s="222"/>
    </row>
    <row r="77" spans="1:17" ht="51.75" hidden="1" customHeight="1">
      <c r="A77" s="223">
        <v>18</v>
      </c>
      <c r="B77" s="243" t="s">
        <v>358</v>
      </c>
      <c r="C77" s="243"/>
      <c r="D77" s="243"/>
      <c r="E77" s="246"/>
      <c r="F77" s="226"/>
      <c r="G77" s="226"/>
      <c r="H77" s="230"/>
      <c r="I77" s="221"/>
      <c r="J77" s="222"/>
      <c r="K77" s="222"/>
      <c r="L77" s="222"/>
      <c r="M77" s="222"/>
      <c r="N77" s="222"/>
      <c r="O77" s="222"/>
      <c r="P77" s="222"/>
      <c r="Q77" s="222"/>
    </row>
    <row r="78" spans="1:17" ht="8.25" hidden="1" customHeight="1">
      <c r="A78" s="223"/>
      <c r="B78" s="268"/>
      <c r="C78" s="268"/>
      <c r="D78" s="268"/>
      <c r="E78" s="246"/>
      <c r="F78" s="226"/>
      <c r="G78" s="226"/>
      <c r="H78" s="230"/>
      <c r="I78" s="221"/>
      <c r="J78" s="222"/>
      <c r="K78" s="222"/>
      <c r="L78" s="222"/>
      <c r="M78" s="222"/>
      <c r="N78" s="222"/>
      <c r="O78" s="222"/>
      <c r="P78" s="222"/>
      <c r="Q78" s="222"/>
    </row>
    <row r="79" spans="1:17" ht="15.75" hidden="1" customHeight="1">
      <c r="A79" s="223"/>
      <c r="B79" s="268"/>
      <c r="C79" s="268"/>
      <c r="D79" s="268" t="s">
        <v>20</v>
      </c>
      <c r="E79" s="246">
        <v>0</v>
      </c>
      <c r="F79" s="229">
        <v>19</v>
      </c>
      <c r="G79" s="226" t="s">
        <v>354</v>
      </c>
      <c r="H79" s="230">
        <f>E79*F79</f>
        <v>0</v>
      </c>
      <c r="I79" s="221"/>
      <c r="J79" s="222"/>
      <c r="K79" s="222"/>
      <c r="L79" s="222"/>
      <c r="M79" s="222"/>
      <c r="N79" s="222"/>
      <c r="O79" s="222"/>
      <c r="P79" s="222"/>
      <c r="Q79" s="222"/>
    </row>
    <row r="80" spans="1:17" ht="15.75" hidden="1" customHeight="1">
      <c r="A80" s="223"/>
      <c r="B80" s="268"/>
      <c r="C80" s="268"/>
      <c r="D80" s="268"/>
      <c r="E80" s="246"/>
      <c r="F80" s="229"/>
      <c r="G80" s="226"/>
      <c r="H80" s="230"/>
      <c r="I80" s="221"/>
      <c r="J80" s="222"/>
      <c r="K80" s="222"/>
      <c r="L80" s="222"/>
      <c r="M80" s="222"/>
      <c r="N80" s="222"/>
      <c r="O80" s="222"/>
      <c r="P80" s="222"/>
      <c r="Q80" s="222"/>
    </row>
    <row r="81" spans="1:17" ht="75" customHeight="1">
      <c r="A81" s="223">
        <v>19</v>
      </c>
      <c r="B81" s="224" t="s">
        <v>359</v>
      </c>
      <c r="C81" s="224"/>
      <c r="D81" s="224"/>
      <c r="E81" s="253"/>
      <c r="F81" s="226"/>
      <c r="G81" s="226"/>
      <c r="H81" s="230"/>
      <c r="I81" s="221"/>
      <c r="J81" s="222"/>
      <c r="K81" s="222"/>
      <c r="L81" s="222"/>
      <c r="M81" s="222"/>
      <c r="N81" s="222"/>
      <c r="O81" s="222"/>
      <c r="P81" s="222"/>
      <c r="Q81" s="222"/>
    </row>
    <row r="82" spans="1:17" ht="9" hidden="1" customHeight="1">
      <c r="A82" s="223"/>
      <c r="B82" s="247"/>
      <c r="C82" s="247"/>
      <c r="D82" s="225"/>
      <c r="E82" s="238"/>
      <c r="F82" s="225"/>
      <c r="G82" s="225"/>
      <c r="H82" s="225"/>
      <c r="I82" s="221"/>
      <c r="J82" s="222"/>
      <c r="K82" s="222"/>
      <c r="L82" s="222"/>
      <c r="M82" s="222"/>
      <c r="N82" s="222"/>
      <c r="O82" s="222"/>
      <c r="P82" s="222"/>
      <c r="Q82" s="222"/>
    </row>
    <row r="83" spans="1:17" ht="14.25" hidden="1">
      <c r="A83" s="223"/>
      <c r="B83" s="247" t="s">
        <v>360</v>
      </c>
      <c r="C83" s="247"/>
      <c r="D83" s="225" t="s">
        <v>20</v>
      </c>
      <c r="E83" s="238">
        <v>0</v>
      </c>
      <c r="F83" s="225">
        <v>113.97</v>
      </c>
      <c r="G83" s="225" t="s">
        <v>335</v>
      </c>
      <c r="H83" s="230">
        <f>E83*F83</f>
        <v>0</v>
      </c>
      <c r="I83" s="221"/>
      <c r="J83" s="222"/>
      <c r="K83" s="222"/>
      <c r="L83" s="222"/>
      <c r="M83" s="222"/>
      <c r="N83" s="222"/>
      <c r="O83" s="222"/>
      <c r="P83" s="222"/>
      <c r="Q83" s="222"/>
    </row>
    <row r="84" spans="1:17" ht="9" hidden="1" customHeight="1">
      <c r="A84" s="223"/>
      <c r="B84" s="247"/>
      <c r="C84" s="247"/>
      <c r="D84" s="225"/>
      <c r="E84" s="238"/>
      <c r="F84" s="225"/>
      <c r="G84" s="225"/>
      <c r="H84" s="225"/>
      <c r="I84" s="221"/>
      <c r="J84" s="222"/>
      <c r="K84" s="222"/>
      <c r="L84" s="222"/>
      <c r="M84" s="222"/>
      <c r="N84" s="222"/>
      <c r="O84" s="222"/>
      <c r="P84" s="222"/>
      <c r="Q84" s="222"/>
    </row>
    <row r="85" spans="1:17" ht="14.25" hidden="1">
      <c r="A85" s="223"/>
      <c r="B85" s="248" t="s">
        <v>361</v>
      </c>
      <c r="C85" s="248"/>
      <c r="D85" s="225" t="s">
        <v>20</v>
      </c>
      <c r="E85" s="238">
        <v>0</v>
      </c>
      <c r="F85" s="225">
        <v>146.57</v>
      </c>
      <c r="G85" s="225" t="s">
        <v>335</v>
      </c>
      <c r="H85" s="230">
        <f>E85*F85</f>
        <v>0</v>
      </c>
      <c r="I85" s="221"/>
      <c r="J85" s="222"/>
      <c r="K85" s="222"/>
      <c r="L85" s="222"/>
      <c r="M85" s="222"/>
      <c r="N85" s="222"/>
      <c r="O85" s="222"/>
      <c r="P85" s="222"/>
      <c r="Q85" s="222"/>
    </row>
    <row r="86" spans="1:17" ht="9" hidden="1" customHeight="1">
      <c r="A86" s="223"/>
      <c r="B86" s="227"/>
      <c r="C86" s="227"/>
      <c r="D86" s="226"/>
      <c r="E86" s="228"/>
      <c r="F86" s="226"/>
      <c r="G86" s="226"/>
      <c r="H86" s="230"/>
      <c r="I86" s="221"/>
      <c r="J86" s="222"/>
      <c r="K86" s="222"/>
      <c r="L86" s="222"/>
      <c r="M86" s="222"/>
      <c r="N86" s="222"/>
      <c r="O86" s="222"/>
      <c r="P86" s="222"/>
      <c r="Q86" s="222"/>
    </row>
    <row r="87" spans="1:17" ht="14.25">
      <c r="A87" s="223"/>
      <c r="B87" s="227" t="s">
        <v>362</v>
      </c>
      <c r="C87" s="227"/>
      <c r="D87" s="226" t="s">
        <v>20</v>
      </c>
      <c r="E87" s="228">
        <v>30</v>
      </c>
      <c r="F87" s="226">
        <v>199.25</v>
      </c>
      <c r="G87" s="226" t="s">
        <v>335</v>
      </c>
      <c r="H87" s="230">
        <f>E87*F87</f>
        <v>5977.5</v>
      </c>
      <c r="I87" s="221"/>
      <c r="J87" s="222"/>
      <c r="K87" s="222"/>
      <c r="L87" s="222"/>
      <c r="M87" s="222"/>
      <c r="N87" s="222"/>
      <c r="O87" s="222"/>
      <c r="P87" s="222"/>
      <c r="Q87" s="222"/>
    </row>
    <row r="88" spans="1:17" ht="7.5" hidden="1" customHeight="1">
      <c r="A88" s="223"/>
      <c r="B88" s="268"/>
      <c r="C88" s="268"/>
      <c r="D88" s="268"/>
      <c r="E88" s="246"/>
      <c r="F88" s="229"/>
      <c r="G88" s="226"/>
      <c r="H88" s="230"/>
      <c r="I88" s="221"/>
      <c r="J88" s="222"/>
      <c r="K88" s="222"/>
      <c r="L88" s="222"/>
      <c r="M88" s="222"/>
      <c r="N88" s="222"/>
      <c r="O88" s="222"/>
      <c r="P88" s="222"/>
      <c r="Q88" s="222"/>
    </row>
    <row r="89" spans="1:17" ht="14.25" hidden="1">
      <c r="A89" s="223"/>
      <c r="B89" s="227" t="s">
        <v>363</v>
      </c>
      <c r="C89" s="227"/>
      <c r="D89" s="226" t="s">
        <v>20</v>
      </c>
      <c r="E89" s="228">
        <v>0</v>
      </c>
      <c r="F89" s="226">
        <v>401.97</v>
      </c>
      <c r="G89" s="226" t="s">
        <v>335</v>
      </c>
      <c r="H89" s="230">
        <f>E89*F89</f>
        <v>0</v>
      </c>
      <c r="I89" s="221"/>
      <c r="J89" s="222"/>
      <c r="K89" s="222"/>
      <c r="L89" s="222"/>
      <c r="M89" s="222"/>
      <c r="N89" s="222"/>
      <c r="O89" s="222"/>
      <c r="P89" s="222"/>
      <c r="Q89" s="222"/>
    </row>
    <row r="90" spans="1:17" ht="14.25" hidden="1">
      <c r="A90" s="223"/>
      <c r="B90" s="227"/>
      <c r="C90" s="227"/>
      <c r="D90" s="226"/>
      <c r="E90" s="228"/>
      <c r="F90" s="226"/>
      <c r="G90" s="226"/>
      <c r="H90" s="230"/>
      <c r="I90" s="221"/>
      <c r="J90" s="222"/>
      <c r="K90" s="222"/>
      <c r="L90" s="222"/>
      <c r="M90" s="222"/>
      <c r="N90" s="222"/>
      <c r="O90" s="222"/>
      <c r="P90" s="222"/>
      <c r="Q90" s="222"/>
    </row>
    <row r="91" spans="1:17" ht="27" customHeight="1">
      <c r="A91" s="223">
        <v>20</v>
      </c>
      <c r="B91" s="243" t="s">
        <v>364</v>
      </c>
      <c r="C91" s="243"/>
      <c r="D91" s="243"/>
      <c r="E91" s="246"/>
      <c r="F91" s="229"/>
      <c r="G91" s="226"/>
      <c r="H91" s="230"/>
      <c r="I91" s="221"/>
      <c r="J91" s="222"/>
      <c r="K91" s="222"/>
      <c r="L91" s="222"/>
      <c r="M91" s="222"/>
      <c r="N91" s="222"/>
      <c r="O91" s="222"/>
      <c r="P91" s="222"/>
      <c r="Q91" s="222"/>
    </row>
    <row r="92" spans="1:17" ht="10.5" hidden="1" customHeight="1">
      <c r="A92" s="223"/>
      <c r="B92" s="268"/>
      <c r="C92" s="268"/>
      <c r="D92" s="268"/>
      <c r="E92" s="246"/>
      <c r="F92" s="229"/>
      <c r="G92" s="226"/>
      <c r="H92" s="230"/>
      <c r="I92" s="221"/>
      <c r="J92" s="222"/>
      <c r="K92" s="222"/>
      <c r="L92" s="222"/>
      <c r="M92" s="222"/>
      <c r="N92" s="222"/>
      <c r="O92" s="222"/>
      <c r="P92" s="222"/>
      <c r="Q92" s="222"/>
    </row>
    <row r="93" spans="1:17" ht="14.25">
      <c r="A93" s="223"/>
      <c r="B93" s="256"/>
      <c r="C93" s="256"/>
      <c r="D93" s="256" t="s">
        <v>20</v>
      </c>
      <c r="E93" s="246">
        <v>3</v>
      </c>
      <c r="F93" s="226">
        <v>14748</v>
      </c>
      <c r="G93" s="226" t="s">
        <v>354</v>
      </c>
      <c r="H93" s="230">
        <f>E93*F93</f>
        <v>44244</v>
      </c>
      <c r="I93" s="221"/>
      <c r="J93" s="222"/>
      <c r="K93" s="222"/>
      <c r="L93" s="222"/>
      <c r="M93" s="222"/>
      <c r="N93" s="222"/>
      <c r="O93" s="222"/>
      <c r="P93" s="222"/>
      <c r="Q93" s="222"/>
    </row>
    <row r="94" spans="1:17" ht="14.25">
      <c r="A94" s="223"/>
      <c r="B94" s="256"/>
      <c r="C94" s="256"/>
      <c r="D94" s="256"/>
      <c r="E94" s="246"/>
      <c r="F94" s="226"/>
      <c r="G94" s="226"/>
      <c r="H94" s="230"/>
      <c r="I94" s="221"/>
      <c r="J94" s="222"/>
      <c r="K94" s="222"/>
      <c r="L94" s="222"/>
      <c r="M94" s="222"/>
      <c r="N94" s="222"/>
      <c r="O94" s="222"/>
      <c r="P94" s="222"/>
      <c r="Q94" s="222"/>
    </row>
    <row r="95" spans="1:17" ht="25.5" customHeight="1">
      <c r="A95" s="223">
        <v>21</v>
      </c>
      <c r="B95" s="243" t="s">
        <v>365</v>
      </c>
      <c r="C95" s="243"/>
      <c r="D95" s="243"/>
      <c r="E95" s="246"/>
      <c r="F95" s="226"/>
      <c r="G95" s="226"/>
      <c r="H95" s="230"/>
      <c r="I95" s="221"/>
      <c r="J95" s="222"/>
      <c r="K95" s="222"/>
      <c r="L95" s="222"/>
      <c r="M95" s="222"/>
      <c r="N95" s="222"/>
      <c r="O95" s="222"/>
      <c r="P95" s="222"/>
      <c r="Q95" s="222"/>
    </row>
    <row r="96" spans="1:17" ht="9" hidden="1" customHeight="1">
      <c r="A96" s="223"/>
      <c r="B96" s="256"/>
      <c r="C96" s="256"/>
      <c r="D96" s="256"/>
      <c r="E96" s="246"/>
      <c r="F96" s="226"/>
      <c r="G96" s="226"/>
      <c r="H96" s="230"/>
      <c r="I96" s="221"/>
      <c r="J96" s="222"/>
      <c r="K96" s="222"/>
      <c r="L96" s="222"/>
      <c r="M96" s="222"/>
      <c r="N96" s="222"/>
      <c r="O96" s="222"/>
      <c r="P96" s="222"/>
      <c r="Q96" s="222"/>
    </row>
    <row r="97" spans="1:17" ht="14.25">
      <c r="A97" s="223"/>
      <c r="B97" s="268" t="s">
        <v>360</v>
      </c>
      <c r="C97" s="268"/>
      <c r="D97" s="268" t="s">
        <v>20</v>
      </c>
      <c r="E97" s="246">
        <v>0</v>
      </c>
      <c r="F97" s="228">
        <v>90</v>
      </c>
      <c r="G97" s="226" t="s">
        <v>108</v>
      </c>
      <c r="H97" s="230">
        <f>E97*F97</f>
        <v>0</v>
      </c>
      <c r="I97" s="221"/>
      <c r="J97" s="222"/>
      <c r="K97" s="222"/>
      <c r="L97" s="222"/>
      <c r="M97" s="222"/>
      <c r="N97" s="222"/>
      <c r="O97" s="222"/>
      <c r="P97" s="222"/>
      <c r="Q97" s="222"/>
    </row>
    <row r="98" spans="1:17" ht="14.25">
      <c r="A98" s="223"/>
      <c r="B98" s="268" t="s">
        <v>366</v>
      </c>
      <c r="C98" s="268"/>
      <c r="D98" s="268" t="s">
        <v>20</v>
      </c>
      <c r="E98" s="246">
        <v>10</v>
      </c>
      <c r="F98" s="228">
        <v>136</v>
      </c>
      <c r="G98" s="226" t="s">
        <v>108</v>
      </c>
      <c r="H98" s="230">
        <f>E98*F98</f>
        <v>1360</v>
      </c>
      <c r="I98" s="221"/>
      <c r="J98" s="222"/>
      <c r="K98" s="222"/>
      <c r="L98" s="222"/>
      <c r="M98" s="222"/>
      <c r="N98" s="222"/>
      <c r="O98" s="222"/>
      <c r="P98" s="222"/>
      <c r="Q98" s="222"/>
    </row>
    <row r="99" spans="1:17" ht="14.25">
      <c r="A99" s="223"/>
      <c r="B99" s="269" t="s">
        <v>367</v>
      </c>
      <c r="C99" s="256"/>
      <c r="D99" s="256" t="s">
        <v>20</v>
      </c>
      <c r="E99" s="246">
        <v>10</v>
      </c>
      <c r="F99" s="228">
        <v>259</v>
      </c>
      <c r="G99" s="226" t="s">
        <v>108</v>
      </c>
      <c r="H99" s="230">
        <f>E99*F99</f>
        <v>2590</v>
      </c>
      <c r="I99" s="221"/>
      <c r="J99" s="222"/>
      <c r="K99" s="222"/>
      <c r="L99" s="222"/>
      <c r="M99" s="222"/>
      <c r="N99" s="222"/>
      <c r="O99" s="222"/>
      <c r="P99" s="222"/>
      <c r="Q99" s="222"/>
    </row>
    <row r="100" spans="1:17" ht="63.75" customHeight="1">
      <c r="A100" s="223">
        <v>22</v>
      </c>
      <c r="B100" s="270" t="s">
        <v>368</v>
      </c>
      <c r="C100" s="270"/>
      <c r="D100" s="270"/>
      <c r="E100" s="246"/>
      <c r="F100" s="228"/>
      <c r="G100" s="226"/>
      <c r="H100" s="230"/>
      <c r="I100" s="221"/>
      <c r="J100" s="222"/>
      <c r="K100" s="222"/>
      <c r="L100" s="222"/>
      <c r="M100" s="222"/>
      <c r="N100" s="222"/>
      <c r="O100" s="222"/>
      <c r="P100" s="222"/>
      <c r="Q100" s="222"/>
    </row>
    <row r="101" spans="1:17" ht="14.25">
      <c r="A101" s="223"/>
      <c r="B101" s="256"/>
      <c r="C101" s="271" t="s">
        <v>369</v>
      </c>
      <c r="D101" s="256" t="s">
        <v>20</v>
      </c>
      <c r="E101" s="246">
        <v>1</v>
      </c>
      <c r="F101" s="229">
        <v>14417.7</v>
      </c>
      <c r="G101" s="226" t="s">
        <v>354</v>
      </c>
      <c r="H101" s="230">
        <f>E101*F101</f>
        <v>14417.7</v>
      </c>
      <c r="I101" s="221"/>
      <c r="J101" s="222"/>
      <c r="K101" s="222"/>
      <c r="L101" s="222"/>
      <c r="M101" s="222"/>
      <c r="N101" s="222"/>
      <c r="O101" s="222"/>
      <c r="P101" s="222"/>
      <c r="Q101" s="222"/>
    </row>
    <row r="102" spans="1:17" ht="27.75" customHeight="1">
      <c r="A102" s="223">
        <v>23</v>
      </c>
      <c r="B102" s="272" t="s">
        <v>370</v>
      </c>
      <c r="C102" s="272"/>
      <c r="D102" s="272"/>
      <c r="E102" s="238"/>
      <c r="F102" s="225"/>
      <c r="G102" s="225"/>
      <c r="H102" s="225"/>
      <c r="I102" s="221"/>
      <c r="J102" s="222"/>
      <c r="K102" s="222"/>
      <c r="L102" s="222"/>
      <c r="M102" s="222"/>
      <c r="N102" s="222"/>
      <c r="O102" s="222"/>
      <c r="P102" s="222"/>
      <c r="Q102" s="222"/>
    </row>
    <row r="103" spans="1:17" ht="9" customHeight="1">
      <c r="A103" s="223"/>
      <c r="B103" s="248"/>
      <c r="C103" s="248"/>
      <c r="D103" s="225"/>
      <c r="E103" s="228"/>
      <c r="F103" s="226"/>
      <c r="G103" s="226"/>
      <c r="H103" s="226"/>
      <c r="I103" s="221"/>
      <c r="J103" s="222"/>
      <c r="K103" s="222"/>
      <c r="L103" s="222"/>
      <c r="M103" s="222"/>
      <c r="N103" s="222"/>
      <c r="O103" s="222"/>
      <c r="P103" s="222"/>
      <c r="Q103" s="222"/>
    </row>
    <row r="104" spans="1:17" ht="12.75" customHeight="1">
      <c r="A104" s="223"/>
      <c r="B104" s="227" t="s">
        <v>371</v>
      </c>
      <c r="C104" s="226"/>
      <c r="D104" s="226" t="s">
        <v>20</v>
      </c>
      <c r="E104" s="228">
        <v>10</v>
      </c>
      <c r="F104" s="226">
        <v>76.05</v>
      </c>
      <c r="G104" s="226" t="s">
        <v>335</v>
      </c>
      <c r="H104" s="230">
        <f>E104*F104</f>
        <v>760.5</v>
      </c>
      <c r="I104" s="221"/>
      <c r="J104" s="222"/>
      <c r="K104" s="222"/>
      <c r="L104" s="222"/>
      <c r="M104" s="222"/>
      <c r="N104" s="222"/>
      <c r="O104" s="222"/>
      <c r="P104" s="222"/>
      <c r="Q104" s="222"/>
    </row>
    <row r="105" spans="1:17" ht="12.75" customHeight="1">
      <c r="A105" s="223"/>
      <c r="B105" s="252" t="s">
        <v>372</v>
      </c>
      <c r="C105" s="252"/>
      <c r="D105" s="226" t="s">
        <v>20</v>
      </c>
      <c r="E105" s="228">
        <v>1</v>
      </c>
      <c r="F105" s="226">
        <v>1441.65</v>
      </c>
      <c r="G105" s="226" t="s">
        <v>104</v>
      </c>
      <c r="H105" s="230">
        <f>E105*F105</f>
        <v>1441.65</v>
      </c>
      <c r="I105" s="221"/>
      <c r="J105" s="222"/>
      <c r="K105" s="222"/>
      <c r="L105" s="222"/>
      <c r="M105" s="222"/>
      <c r="N105" s="222"/>
      <c r="O105" s="222"/>
      <c r="P105" s="222"/>
      <c r="Q105" s="222"/>
    </row>
    <row r="106" spans="1:17" ht="9" customHeight="1">
      <c r="A106" s="223"/>
      <c r="B106" s="240"/>
      <c r="C106" s="227"/>
      <c r="D106" s="226"/>
      <c r="E106" s="228"/>
      <c r="F106" s="238"/>
      <c r="G106" s="273"/>
      <c r="H106" s="274"/>
      <c r="I106" s="221"/>
      <c r="J106" s="222"/>
      <c r="K106" s="222"/>
      <c r="L106" s="222"/>
      <c r="M106" s="222"/>
      <c r="N106" s="222"/>
      <c r="O106" s="222"/>
      <c r="P106" s="222"/>
      <c r="Q106" s="222"/>
    </row>
    <row r="107" spans="1:17" ht="9" customHeight="1">
      <c r="A107" s="232"/>
      <c r="B107" s="275"/>
      <c r="C107" s="275"/>
      <c r="D107" s="275"/>
      <c r="E107" s="226"/>
      <c r="F107" s="238"/>
      <c r="G107" s="248"/>
      <c r="H107" s="225"/>
      <c r="I107" s="222"/>
      <c r="J107" s="222"/>
      <c r="K107" s="222"/>
      <c r="L107" s="222"/>
      <c r="M107" s="222"/>
      <c r="N107" s="222"/>
      <c r="O107" s="222"/>
      <c r="P107" s="222"/>
      <c r="Q107" s="222"/>
    </row>
    <row r="108" spans="1:17" ht="12.75" customHeight="1">
      <c r="A108" s="232"/>
      <c r="B108" s="276"/>
      <c r="C108" s="276"/>
      <c r="D108" s="277"/>
      <c r="E108" s="277"/>
      <c r="F108" s="238"/>
      <c r="G108" s="248" t="s">
        <v>10</v>
      </c>
      <c r="H108" s="278">
        <v>127738</v>
      </c>
      <c r="I108" s="222"/>
      <c r="J108" s="222"/>
      <c r="K108" s="222"/>
      <c r="L108" s="222"/>
      <c r="M108" s="222"/>
      <c r="N108" s="222"/>
      <c r="O108" s="222"/>
      <c r="P108" s="222"/>
      <c r="Q108" s="222"/>
    </row>
    <row r="109" spans="1:17" ht="9" customHeight="1">
      <c r="A109" s="232"/>
      <c r="B109" s="275"/>
      <c r="C109" s="275"/>
      <c r="D109" s="275"/>
      <c r="E109" s="228"/>
      <c r="F109" s="238" t="s">
        <v>373</v>
      </c>
      <c r="G109" s="279"/>
      <c r="H109" s="280"/>
      <c r="I109" s="222"/>
      <c r="J109" s="222"/>
      <c r="K109" s="222"/>
      <c r="L109" s="222"/>
      <c r="M109" s="222"/>
      <c r="N109" s="222"/>
      <c r="O109" s="222"/>
      <c r="P109" s="222"/>
      <c r="Q109" s="222"/>
    </row>
    <row r="110" spans="1:17" ht="18" customHeight="1">
      <c r="A110" s="232"/>
      <c r="B110" s="275"/>
      <c r="C110" s="281" t="s">
        <v>374</v>
      </c>
      <c r="D110" s="281"/>
      <c r="E110" s="281"/>
      <c r="F110" s="281"/>
      <c r="G110" s="281"/>
      <c r="H110" s="282">
        <v>16621</v>
      </c>
      <c r="I110" s="222"/>
      <c r="J110" s="222"/>
      <c r="K110" s="222"/>
      <c r="L110" s="222"/>
      <c r="M110" s="222"/>
      <c r="N110" s="222"/>
      <c r="O110" s="222"/>
      <c r="P110" s="222"/>
      <c r="Q110" s="222"/>
    </row>
    <row r="111" spans="1:17" ht="19.5" customHeight="1">
      <c r="A111" s="232"/>
      <c r="B111" s="275"/>
      <c r="C111" s="275"/>
      <c r="D111" s="275"/>
      <c r="E111" s="225"/>
      <c r="F111" s="283" t="s">
        <v>375</v>
      </c>
      <c r="G111" s="283"/>
      <c r="H111" s="278">
        <f>H108-H110</f>
        <v>111117</v>
      </c>
      <c r="I111" s="222"/>
      <c r="J111" s="222"/>
      <c r="K111" s="222"/>
      <c r="L111" s="222"/>
      <c r="M111" s="222"/>
      <c r="N111" s="222"/>
      <c r="O111" s="222"/>
      <c r="P111" s="222"/>
      <c r="Q111" s="222"/>
    </row>
    <row r="112" spans="1:17" ht="9" customHeight="1">
      <c r="A112" s="232"/>
      <c r="B112" s="275"/>
      <c r="C112" s="275"/>
      <c r="D112" s="275"/>
      <c r="E112" s="228"/>
      <c r="F112" s="238"/>
      <c r="G112" s="225"/>
      <c r="H112" s="225"/>
      <c r="I112" s="222"/>
      <c r="J112" s="222"/>
      <c r="K112" s="222"/>
      <c r="L112" s="222"/>
      <c r="M112" s="222"/>
      <c r="N112" s="222"/>
      <c r="O112" s="222"/>
      <c r="P112" s="222"/>
      <c r="Q112" s="222"/>
    </row>
    <row r="113" spans="1:17" ht="22.5" customHeight="1">
      <c r="A113" s="284" t="s">
        <v>307</v>
      </c>
      <c r="B113" s="285"/>
      <c r="C113" s="286"/>
      <c r="D113" s="286" t="s">
        <v>308</v>
      </c>
      <c r="E113" s="286"/>
      <c r="F113" s="286"/>
      <c r="G113" s="287"/>
      <c r="I113" s="222"/>
      <c r="J113" s="222"/>
      <c r="K113" s="222"/>
      <c r="L113" s="222"/>
      <c r="M113" s="222"/>
      <c r="N113" s="222"/>
      <c r="O113" s="222"/>
      <c r="P113" s="222"/>
      <c r="Q113" s="222"/>
    </row>
    <row r="114" spans="1:17" ht="22.5" customHeight="1">
      <c r="A114" s="285"/>
      <c r="B114" s="285"/>
      <c r="C114" s="286"/>
      <c r="D114" s="286" t="s">
        <v>309</v>
      </c>
      <c r="E114" s="286"/>
      <c r="F114" s="286"/>
      <c r="G114" s="248"/>
      <c r="H114" s="248"/>
      <c r="I114" s="222"/>
      <c r="J114" s="222"/>
      <c r="K114" s="222"/>
      <c r="L114" s="222"/>
      <c r="M114" s="222"/>
      <c r="N114" s="222"/>
      <c r="O114" s="222"/>
      <c r="P114" s="222"/>
      <c r="Q114" s="222"/>
    </row>
    <row r="115" spans="1:17" ht="22.5" customHeight="1">
      <c r="A115" s="284"/>
      <c r="B115" s="288" t="s">
        <v>376</v>
      </c>
      <c r="C115" s="286"/>
      <c r="D115" s="286"/>
      <c r="E115" s="286"/>
      <c r="F115" s="286"/>
      <c r="H115" s="248"/>
      <c r="I115" s="222"/>
      <c r="J115" s="222"/>
      <c r="K115" s="222"/>
      <c r="L115" s="222"/>
      <c r="M115" s="222"/>
      <c r="N115" s="222"/>
      <c r="O115" s="222"/>
      <c r="P115" s="222"/>
      <c r="Q115" s="222"/>
    </row>
    <row r="116" spans="1:17" ht="22.5" customHeight="1">
      <c r="A116" s="284"/>
      <c r="B116" s="288" t="s">
        <v>382</v>
      </c>
      <c r="C116" s="286"/>
      <c r="D116" s="286"/>
      <c r="E116" s="286"/>
      <c r="F116" s="286"/>
      <c r="G116" s="289"/>
      <c r="H116" s="290"/>
      <c r="I116" s="222"/>
      <c r="J116" s="222"/>
      <c r="K116" s="222"/>
      <c r="L116" s="222"/>
      <c r="M116" s="222"/>
      <c r="N116" s="222"/>
      <c r="O116" s="222"/>
      <c r="P116" s="222"/>
      <c r="Q116" s="222"/>
    </row>
    <row r="117" spans="1:17" ht="22.5" customHeight="1">
      <c r="A117" s="285"/>
      <c r="B117" s="288" t="s">
        <v>381</v>
      </c>
      <c r="C117" s="286"/>
      <c r="D117" s="286"/>
      <c r="E117" s="286"/>
      <c r="F117" s="286"/>
      <c r="G117" s="250"/>
      <c r="H117" s="250"/>
      <c r="I117" s="222"/>
      <c r="J117" s="222"/>
      <c r="K117" s="222"/>
      <c r="L117" s="222"/>
      <c r="M117" s="222"/>
      <c r="N117" s="222"/>
      <c r="O117" s="222"/>
      <c r="P117" s="222"/>
      <c r="Q117" s="222"/>
    </row>
    <row r="118" spans="1:17" ht="12.75" customHeight="1">
      <c r="A118" s="285"/>
      <c r="B118" s="288"/>
      <c r="C118" s="286"/>
      <c r="D118" s="286"/>
      <c r="E118" s="286"/>
      <c r="F118" s="286"/>
      <c r="G118" s="250"/>
      <c r="H118" s="278"/>
      <c r="I118" s="291"/>
      <c r="J118" s="222"/>
      <c r="K118" s="222"/>
      <c r="L118" s="222"/>
      <c r="M118" s="222"/>
      <c r="N118" s="222"/>
      <c r="O118" s="222"/>
      <c r="P118" s="222"/>
      <c r="Q118" s="222"/>
    </row>
    <row r="119" spans="1:17" ht="12.75" customHeight="1">
      <c r="A119" s="285"/>
      <c r="B119" s="288"/>
      <c r="C119" s="286"/>
      <c r="D119" s="286"/>
      <c r="E119" s="286"/>
      <c r="F119" s="286"/>
      <c r="G119" s="250"/>
      <c r="H119" s="278"/>
      <c r="I119" s="291"/>
      <c r="J119" s="222"/>
      <c r="K119" s="222"/>
      <c r="L119" s="222"/>
      <c r="M119" s="222"/>
      <c r="N119" s="222"/>
      <c r="O119" s="222"/>
      <c r="P119" s="222"/>
      <c r="Q119" s="222"/>
    </row>
    <row r="120" spans="1:17" ht="12.75" customHeight="1">
      <c r="A120" s="285"/>
      <c r="B120" s="288"/>
      <c r="C120" s="286"/>
      <c r="D120" s="286"/>
      <c r="E120" s="286"/>
      <c r="F120" s="286"/>
      <c r="G120" s="250"/>
      <c r="H120" s="278"/>
      <c r="I120" s="291"/>
      <c r="J120" s="222"/>
      <c r="K120" s="222"/>
      <c r="L120" s="222"/>
      <c r="M120" s="222"/>
      <c r="N120" s="222"/>
      <c r="O120" s="222"/>
      <c r="P120" s="222"/>
      <c r="Q120" s="222"/>
    </row>
    <row r="121" spans="1:17" ht="12.75" customHeight="1">
      <c r="A121" s="285"/>
      <c r="B121" s="285"/>
      <c r="C121" s="286"/>
      <c r="D121" s="286"/>
      <c r="E121" s="286"/>
      <c r="F121" s="286"/>
      <c r="G121" s="250"/>
      <c r="H121" s="250"/>
      <c r="I121" s="222"/>
      <c r="J121" s="222"/>
      <c r="K121" s="222"/>
      <c r="L121" s="222"/>
      <c r="M121" s="222"/>
      <c r="N121" s="222"/>
      <c r="O121" s="222"/>
      <c r="P121" s="222"/>
      <c r="Q121" s="222"/>
    </row>
    <row r="122" spans="1:17" ht="12.75" customHeight="1">
      <c r="A122" s="285"/>
      <c r="B122" s="285"/>
      <c r="C122" s="286"/>
      <c r="D122" s="286"/>
      <c r="E122" s="292" t="s">
        <v>377</v>
      </c>
      <c r="F122" s="286"/>
      <c r="G122" s="250"/>
      <c r="H122" s="250"/>
      <c r="I122" s="222"/>
      <c r="J122" s="222"/>
      <c r="K122" s="222"/>
      <c r="L122" s="222"/>
      <c r="M122" s="222"/>
      <c r="N122" s="222"/>
      <c r="O122" s="222"/>
      <c r="P122" s="222"/>
      <c r="Q122" s="222"/>
    </row>
    <row r="123" spans="1:17" ht="12.75" customHeight="1">
      <c r="A123" s="285"/>
      <c r="B123" s="293" t="s">
        <v>378</v>
      </c>
      <c r="C123" s="286"/>
      <c r="D123" s="292"/>
      <c r="E123" s="292" t="s">
        <v>379</v>
      </c>
      <c r="F123" s="292"/>
      <c r="G123" s="250"/>
      <c r="H123" s="250"/>
      <c r="I123" s="222"/>
      <c r="J123" s="222"/>
      <c r="K123" s="222"/>
      <c r="L123" s="222"/>
      <c r="M123" s="222"/>
      <c r="N123" s="222"/>
      <c r="O123" s="222"/>
      <c r="P123" s="222"/>
      <c r="Q123" s="222"/>
    </row>
    <row r="124" spans="1:17" ht="12.75" customHeight="1">
      <c r="A124" s="285"/>
      <c r="B124" s="285"/>
      <c r="C124" s="286"/>
      <c r="D124" s="292"/>
      <c r="E124" s="292" t="s">
        <v>380</v>
      </c>
      <c r="F124" s="292"/>
      <c r="G124" s="226"/>
      <c r="H124" s="230"/>
      <c r="I124" s="222"/>
      <c r="J124" s="222"/>
      <c r="K124" s="222"/>
      <c r="L124" s="222"/>
      <c r="M124" s="222"/>
      <c r="N124" s="222"/>
      <c r="O124" s="222"/>
      <c r="P124" s="222"/>
      <c r="Q124" s="222"/>
    </row>
    <row r="125" spans="1:17" ht="14.25">
      <c r="A125" s="232"/>
      <c r="B125" s="294"/>
      <c r="C125" s="294"/>
      <c r="D125" s="295"/>
      <c r="E125" s="295"/>
      <c r="F125" s="295"/>
      <c r="G125" s="295"/>
      <c r="H125" s="295"/>
      <c r="I125" s="222"/>
      <c r="J125" s="222"/>
      <c r="K125" s="222"/>
      <c r="L125" s="222"/>
      <c r="M125" s="222"/>
      <c r="N125" s="222"/>
      <c r="O125" s="222"/>
      <c r="P125" s="222"/>
      <c r="Q125" s="222"/>
    </row>
    <row r="126" spans="1:17" ht="14.25">
      <c r="A126" s="232"/>
      <c r="B126" s="250"/>
      <c r="C126" s="248"/>
      <c r="D126" s="295"/>
      <c r="E126" s="295"/>
      <c r="F126" s="295"/>
      <c r="G126" s="295"/>
      <c r="H126" s="295"/>
      <c r="I126" s="222"/>
      <c r="J126" s="222"/>
      <c r="K126" s="222"/>
      <c r="L126" s="222"/>
      <c r="M126" s="222"/>
      <c r="N126" s="222"/>
      <c r="O126" s="222"/>
      <c r="P126" s="222"/>
      <c r="Q126" s="222"/>
    </row>
    <row r="127" spans="1:17" ht="14.25">
      <c r="A127" s="223"/>
      <c r="B127" s="227"/>
      <c r="C127" s="227"/>
      <c r="D127" s="295"/>
      <c r="E127" s="295"/>
      <c r="F127" s="295"/>
      <c r="G127" s="295"/>
      <c r="H127" s="295"/>
      <c r="I127" s="222"/>
      <c r="J127" s="222"/>
      <c r="K127" s="222"/>
      <c r="L127" s="222"/>
      <c r="M127" s="222"/>
      <c r="N127" s="222"/>
      <c r="O127" s="222"/>
      <c r="P127" s="222"/>
      <c r="Q127" s="222"/>
    </row>
  </sheetData>
  <mergeCells count="37">
    <mergeCell ref="D127:H127"/>
    <mergeCell ref="B105:C105"/>
    <mergeCell ref="C110:G110"/>
    <mergeCell ref="F111:G111"/>
    <mergeCell ref="B125:C125"/>
    <mergeCell ref="D125:H125"/>
    <mergeCell ref="D126:H126"/>
    <mergeCell ref="B77:D77"/>
    <mergeCell ref="B81:D81"/>
    <mergeCell ref="B91:D91"/>
    <mergeCell ref="B95:D95"/>
    <mergeCell ref="B100:D100"/>
    <mergeCell ref="B102:D102"/>
    <mergeCell ref="B52:D52"/>
    <mergeCell ref="B57:D57"/>
    <mergeCell ref="B62:D62"/>
    <mergeCell ref="B65:D65"/>
    <mergeCell ref="B69:D69"/>
    <mergeCell ref="B72:D72"/>
    <mergeCell ref="B28:D28"/>
    <mergeCell ref="B31:D31"/>
    <mergeCell ref="B34:D34"/>
    <mergeCell ref="B38:D38"/>
    <mergeCell ref="B42:D42"/>
    <mergeCell ref="B50:C50"/>
    <mergeCell ref="B10:D10"/>
    <mergeCell ref="B13:D13"/>
    <mergeCell ref="B16:D16"/>
    <mergeCell ref="B19:D19"/>
    <mergeCell ref="B22:D22"/>
    <mergeCell ref="B25:D25"/>
    <mergeCell ref="A1:H1"/>
    <mergeCell ref="A3:B3"/>
    <mergeCell ref="C3:H3"/>
    <mergeCell ref="B5:D5"/>
    <mergeCell ref="B6:C6"/>
    <mergeCell ref="B7:D7"/>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111117 (2)</vt:lpstr>
      <vt:lpstr>'111117 (2)'!Print_Area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2017-03-12T06:22:01Z</cp:lastPrinted>
  <dcterms:created xsi:type="dcterms:W3CDTF">2017-02-10T14:37:45Z</dcterms:created>
  <dcterms:modified xsi:type="dcterms:W3CDTF">2017-03-12T06:24:02Z</dcterms:modified>
</cp:coreProperties>
</file>