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bookViews>
  <sheets>
    <sheet name="Estimate" sheetId="4" r:id="rId1"/>
  </sheets>
  <definedNames>
    <definedName name="_xlnm.Print_Titles" localSheetId="0">Estimate!$4:$4</definedName>
  </definedNames>
  <calcPr calcId="124519"/>
</workbook>
</file>

<file path=xl/calcChain.xml><?xml version="1.0" encoding="utf-8"?>
<calcChain xmlns="http://schemas.openxmlformats.org/spreadsheetml/2006/main">
  <c r="N101" i="4"/>
  <c r="N100"/>
  <c r="N206"/>
  <c r="N15"/>
  <c r="N262"/>
  <c r="N261"/>
  <c r="N260"/>
  <c r="N255"/>
  <c r="N245"/>
  <c r="C447"/>
  <c r="P447" s="1"/>
  <c r="N445"/>
  <c r="N236"/>
  <c r="N237"/>
  <c r="N228"/>
  <c r="N227"/>
  <c r="N226"/>
  <c r="N222"/>
  <c r="N221"/>
  <c r="N217"/>
  <c r="N216"/>
  <c r="N210"/>
  <c r="N209"/>
  <c r="N191"/>
  <c r="N192" s="1"/>
  <c r="C193" s="1"/>
  <c r="P193" s="1"/>
  <c r="N166"/>
  <c r="N165"/>
  <c r="N164"/>
  <c r="N156"/>
  <c r="N155"/>
  <c r="N154"/>
  <c r="N151"/>
  <c r="N150"/>
  <c r="N149"/>
  <c r="N148"/>
  <c r="N147"/>
  <c r="N14"/>
  <c r="N13"/>
  <c r="N12"/>
  <c r="N11"/>
  <c r="N10"/>
  <c r="N9"/>
  <c r="N8"/>
  <c r="N7"/>
  <c r="N102" l="1"/>
  <c r="D107" s="1"/>
  <c r="N218"/>
  <c r="N283" s="1"/>
  <c r="N16"/>
  <c r="N229"/>
  <c r="H294" s="1"/>
  <c r="N238"/>
  <c r="P239" s="1"/>
  <c r="N223"/>
  <c r="N211"/>
  <c r="H213" s="1"/>
  <c r="N157"/>
  <c r="H159" s="1"/>
  <c r="N152"/>
  <c r="D159" s="1"/>
  <c r="C17" l="1"/>
  <c r="P17" s="1"/>
  <c r="H96"/>
  <c r="N96" s="1"/>
  <c r="N97" s="1"/>
  <c r="J159"/>
  <c r="C160" s="1"/>
  <c r="P160" s="1"/>
  <c r="N82"/>
  <c r="N74"/>
  <c r="N73"/>
  <c r="N71"/>
  <c r="N72"/>
  <c r="N66"/>
  <c r="N67"/>
  <c r="N55"/>
  <c r="N59"/>
  <c r="N58"/>
  <c r="N57"/>
  <c r="N56"/>
  <c r="N54"/>
  <c r="N53"/>
  <c r="N52"/>
  <c r="N51"/>
  <c r="N45"/>
  <c r="N44"/>
  <c r="N43"/>
  <c r="N42"/>
  <c r="N46"/>
  <c r="N41"/>
  <c r="N40"/>
  <c r="N31"/>
  <c r="N28"/>
  <c r="N27"/>
  <c r="N26"/>
  <c r="N25"/>
  <c r="N24"/>
  <c r="N23"/>
  <c r="N22"/>
  <c r="N21"/>
  <c r="N20"/>
  <c r="N441"/>
  <c r="N440"/>
  <c r="N439"/>
  <c r="N438"/>
  <c r="N424"/>
  <c r="N421"/>
  <c r="N420"/>
  <c r="N419"/>
  <c r="N274"/>
  <c r="P98" l="1"/>
  <c r="N104"/>
  <c r="N105" s="1"/>
  <c r="H107" s="1"/>
  <c r="J107" s="1"/>
  <c r="N47"/>
  <c r="N60"/>
  <c r="H293" s="1"/>
  <c r="N393" l="1"/>
  <c r="N394"/>
  <c r="N408"/>
  <c r="N241"/>
  <c r="N171"/>
  <c r="N170"/>
  <c r="N172"/>
  <c r="N169"/>
  <c r="N364"/>
  <c r="N350"/>
  <c r="N124"/>
  <c r="N123"/>
  <c r="N132"/>
  <c r="N83"/>
  <c r="N81"/>
  <c r="N80"/>
  <c r="N79"/>
  <c r="N78"/>
  <c r="N70"/>
  <c r="N69"/>
  <c r="N68"/>
  <c r="N65"/>
  <c r="N64"/>
  <c r="N63"/>
  <c r="N114"/>
  <c r="N115"/>
  <c r="N116"/>
  <c r="N117"/>
  <c r="N118"/>
  <c r="N119"/>
  <c r="N113"/>
  <c r="N112"/>
  <c r="N111"/>
  <c r="N110"/>
  <c r="N340"/>
  <c r="N339"/>
  <c r="N338"/>
  <c r="N337"/>
  <c r="N336"/>
  <c r="N341"/>
  <c r="N335"/>
  <c r="N334"/>
  <c r="N333"/>
  <c r="N332"/>
  <c r="N331"/>
  <c r="N330"/>
  <c r="N84" l="1"/>
  <c r="H86" s="1"/>
  <c r="N125"/>
  <c r="C126" s="1"/>
  <c r="N173"/>
  <c r="H175" s="1"/>
  <c r="C343" l="1"/>
  <c r="P343" s="1"/>
  <c r="N325" l="1"/>
  <c r="N324"/>
  <c r="N323"/>
  <c r="N322"/>
  <c r="N321"/>
  <c r="N313"/>
  <c r="N314"/>
  <c r="N312"/>
  <c r="N311"/>
  <c r="N307"/>
  <c r="N303"/>
  <c r="C305" s="1"/>
  <c r="P305" s="1"/>
  <c r="D316" l="1"/>
  <c r="J316" l="1"/>
  <c r="C317" s="1"/>
  <c r="P317" l="1"/>
  <c r="N356"/>
  <c r="C309"/>
  <c r="P309" s="1"/>
  <c r="N426" l="1"/>
  <c r="N425"/>
  <c r="N418"/>
  <c r="N413"/>
  <c r="N414"/>
  <c r="N205"/>
  <c r="N204"/>
  <c r="N163"/>
  <c r="N131"/>
  <c r="N128"/>
  <c r="N62"/>
  <c r="N75" s="1"/>
  <c r="N76" s="1"/>
  <c r="N320"/>
  <c r="D429" l="1"/>
  <c r="H429"/>
  <c r="D86"/>
  <c r="J86" s="1"/>
  <c r="N275"/>
  <c r="N276" s="1"/>
  <c r="N242"/>
  <c r="N250"/>
  <c r="N388"/>
  <c r="N232"/>
  <c r="N233" s="1"/>
  <c r="N319"/>
  <c r="J429" l="1"/>
  <c r="C430" s="1"/>
  <c r="N409" l="1"/>
  <c r="N389"/>
  <c r="N384"/>
  <c r="N380"/>
  <c r="C382" s="1"/>
  <c r="P382" s="1"/>
  <c r="N196"/>
  <c r="N195"/>
  <c r="N183"/>
  <c r="N372"/>
  <c r="C374" s="1"/>
  <c r="P374" s="1"/>
  <c r="N368"/>
  <c r="C370" s="1"/>
  <c r="P370" s="1"/>
  <c r="N360"/>
  <c r="C362" s="1"/>
  <c r="P362" s="1"/>
  <c r="N351"/>
  <c r="N345"/>
  <c r="N346"/>
  <c r="N200"/>
  <c r="N201" s="1"/>
  <c r="C202" s="1"/>
  <c r="P202" s="1"/>
  <c r="N162"/>
  <c r="N143"/>
  <c r="N133"/>
  <c r="D136"/>
  <c r="N326"/>
  <c r="N142"/>
  <c r="N141"/>
  <c r="N140"/>
  <c r="N139"/>
  <c r="N187"/>
  <c r="N451"/>
  <c r="C453" s="1"/>
  <c r="P453" s="1"/>
  <c r="C243"/>
  <c r="N567"/>
  <c r="N566"/>
  <c r="N299"/>
  <c r="N298"/>
  <c r="N297"/>
  <c r="N295"/>
  <c r="N294"/>
  <c r="N291"/>
  <c r="N256"/>
  <c r="N254"/>
  <c r="N562"/>
  <c r="C564" s="1"/>
  <c r="P564" s="1"/>
  <c r="N557"/>
  <c r="C559" s="1"/>
  <c r="P559" s="1"/>
  <c r="N30"/>
  <c r="N29"/>
  <c r="N284"/>
  <c r="C285" s="1"/>
  <c r="N544"/>
  <c r="C546" s="1"/>
  <c r="P546" s="1"/>
  <c r="N538"/>
  <c r="N537"/>
  <c r="N536"/>
  <c r="N535"/>
  <c r="N532"/>
  <c r="D541" s="1"/>
  <c r="N522"/>
  <c r="N521"/>
  <c r="N520"/>
  <c r="N519"/>
  <c r="N526" s="1"/>
  <c r="C528" s="1"/>
  <c r="P528" s="1"/>
  <c r="N513"/>
  <c r="N512"/>
  <c r="N511"/>
  <c r="N508"/>
  <c r="N507"/>
  <c r="N506"/>
  <c r="N505"/>
  <c r="N504"/>
  <c r="N503"/>
  <c r="C224"/>
  <c r="P224" s="1"/>
  <c r="C219"/>
  <c r="P219" s="1"/>
  <c r="N376"/>
  <c r="C378" s="1"/>
  <c r="P378" s="1"/>
  <c r="N400"/>
  <c r="N399"/>
  <c r="N437"/>
  <c r="N433"/>
  <c r="N432"/>
  <c r="N495"/>
  <c r="H498" s="1"/>
  <c r="N492"/>
  <c r="N491"/>
  <c r="N490"/>
  <c r="N489"/>
  <c r="N488"/>
  <c r="N487"/>
  <c r="N486"/>
  <c r="N485"/>
  <c r="N484"/>
  <c r="N483"/>
  <c r="N482"/>
  <c r="N476"/>
  <c r="N475"/>
  <c r="N473"/>
  <c r="N472"/>
  <c r="N471"/>
  <c r="N470"/>
  <c r="N469"/>
  <c r="N466"/>
  <c r="N465"/>
  <c r="N464"/>
  <c r="N463"/>
  <c r="N462"/>
  <c r="N461"/>
  <c r="N460"/>
  <c r="N459"/>
  <c r="N458"/>
  <c r="N457"/>
  <c r="N456"/>
  <c r="N32" l="1"/>
  <c r="C33" s="1"/>
  <c r="H292" s="1"/>
  <c r="N246"/>
  <c r="C247" s="1"/>
  <c r="P247" s="1"/>
  <c r="P285"/>
  <c r="C411"/>
  <c r="N207"/>
  <c r="P243"/>
  <c r="P573" s="1"/>
  <c r="N184"/>
  <c r="C185" s="1"/>
  <c r="P185" s="1"/>
  <c r="N251"/>
  <c r="C252" s="1"/>
  <c r="C391"/>
  <c r="N188"/>
  <c r="C189" s="1"/>
  <c r="P189" s="1"/>
  <c r="N197"/>
  <c r="C198" s="1"/>
  <c r="C366"/>
  <c r="P366" s="1"/>
  <c r="H136"/>
  <c r="J136" s="1"/>
  <c r="C137" s="1"/>
  <c r="C347"/>
  <c r="F347" s="1"/>
  <c r="C348" s="1"/>
  <c r="P348" s="1"/>
  <c r="N167"/>
  <c r="C352"/>
  <c r="F352" s="1"/>
  <c r="C353" s="1"/>
  <c r="C121"/>
  <c r="C145"/>
  <c r="P145" s="1"/>
  <c r="C328"/>
  <c r="P328" s="1"/>
  <c r="D479"/>
  <c r="C435"/>
  <c r="P435" s="1"/>
  <c r="C443"/>
  <c r="P443" s="1"/>
  <c r="H479"/>
  <c r="D516"/>
  <c r="H516"/>
  <c r="H541"/>
  <c r="J541" s="1"/>
  <c r="C542" s="1"/>
  <c r="P542" s="1"/>
  <c r="C37"/>
  <c r="N257"/>
  <c r="C258" s="1"/>
  <c r="P258" s="1"/>
  <c r="C402"/>
  <c r="P402" s="1"/>
  <c r="C386"/>
  <c r="P386" s="1"/>
  <c r="C524"/>
  <c r="P524" s="1"/>
  <c r="D498"/>
  <c r="J498" s="1"/>
  <c r="C499" s="1"/>
  <c r="P499" s="1"/>
  <c r="N263"/>
  <c r="C264" s="1"/>
  <c r="P264" s="1"/>
  <c r="C569"/>
  <c r="P569" s="1"/>
  <c r="N552"/>
  <c r="C554" s="1"/>
  <c r="P554" s="1"/>
  <c r="N548"/>
  <c r="C550" s="1"/>
  <c r="P550" s="1"/>
  <c r="H296" l="1"/>
  <c r="P33"/>
  <c r="P37"/>
  <c r="D213"/>
  <c r="J213" s="1"/>
  <c r="C214" s="1"/>
  <c r="N279" s="1"/>
  <c r="P108"/>
  <c r="D175"/>
  <c r="J175" s="1"/>
  <c r="C176" s="1"/>
  <c r="P137"/>
  <c r="C416"/>
  <c r="P416" s="1"/>
  <c r="C230"/>
  <c r="P48"/>
  <c r="N296"/>
  <c r="P391"/>
  <c r="P121"/>
  <c r="N292"/>
  <c r="P411"/>
  <c r="P198"/>
  <c r="N287"/>
  <c r="N288" s="1"/>
  <c r="C289" s="1"/>
  <c r="P289" s="1"/>
  <c r="C277"/>
  <c r="P277" s="1"/>
  <c r="P353"/>
  <c r="N355"/>
  <c r="J479"/>
  <c r="C480" s="1"/>
  <c r="P480" s="1"/>
  <c r="J516"/>
  <c r="C396"/>
  <c r="N404" s="1"/>
  <c r="P430"/>
  <c r="P252" l="1"/>
  <c r="P230"/>
  <c r="P214"/>
  <c r="N280"/>
  <c r="C281" s="1"/>
  <c r="P281" s="1"/>
  <c r="P126"/>
  <c r="P396"/>
  <c r="C358"/>
  <c r="P358" s="1"/>
  <c r="P176"/>
  <c r="C517"/>
  <c r="P517" s="1"/>
  <c r="C406" l="1"/>
  <c r="N178"/>
  <c r="N179" l="1"/>
  <c r="C180" s="1"/>
  <c r="N266"/>
  <c r="N267" s="1"/>
  <c r="C268" s="1"/>
  <c r="P406"/>
  <c r="C234"/>
  <c r="P180" l="1"/>
  <c r="N270"/>
  <c r="N271" s="1"/>
  <c r="C272" s="1"/>
  <c r="P272" s="1"/>
  <c r="P268"/>
  <c r="P234"/>
  <c r="N293"/>
  <c r="N300" s="1"/>
  <c r="C301" s="1"/>
  <c r="P301" s="1"/>
  <c r="P574" s="1"/>
  <c r="P87" l="1"/>
  <c r="C92"/>
  <c r="H92" s="1"/>
  <c r="P94" l="1"/>
  <c r="P572" l="1"/>
  <c r="P575" s="1"/>
</calcChain>
</file>

<file path=xl/sharedStrings.xml><?xml version="1.0" encoding="utf-8"?>
<sst xmlns="http://schemas.openxmlformats.org/spreadsheetml/2006/main" count="2000" uniqueCount="320">
  <si>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</si>
  <si>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</si>
  <si>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</si>
  <si>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</si>
  <si>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</si>
  <si>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</si>
  <si>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</si>
  <si>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</si>
  <si>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</si>
  <si>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</si>
  <si>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</si>
  <si>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</si>
  <si>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</si>
  <si>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</si>
  <si>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</si>
  <si>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</si>
  <si>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Ground Floor C/R</t>
  </si>
  <si>
    <t>(</t>
  </si>
  <si>
    <t>.+</t>
  </si>
  <si>
    <t>)</t>
  </si>
  <si>
    <t>=</t>
  </si>
  <si>
    <t>Clerk Office</t>
  </si>
  <si>
    <t>Veranda</t>
  </si>
  <si>
    <t xml:space="preserve">HM </t>
  </si>
  <si>
    <t>HM Veranda</t>
  </si>
  <si>
    <t>Veranda F/S</t>
  </si>
  <si>
    <t>H M Lav</t>
  </si>
  <si>
    <t>F.Floor C/R</t>
  </si>
  <si>
    <t>S/Hall</t>
  </si>
  <si>
    <t>Deduction</t>
  </si>
  <si>
    <t>. C/R Door</t>
  </si>
  <si>
    <t>Window</t>
  </si>
  <si>
    <t>Lav Door</t>
  </si>
  <si>
    <t>Notice Board</t>
  </si>
  <si>
    <t>Veranda Opening</t>
  </si>
  <si>
    <t>7.5+6.92</t>
  </si>
  <si>
    <t>Veranda Piller</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</si>
  <si>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</si>
  <si>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</si>
  <si>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</si>
  <si>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</si>
  <si>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</si>
  <si>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</si>
  <si>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</si>
  <si>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</si>
  <si>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</si>
  <si>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</si>
  <si>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</si>
  <si>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</si>
  <si>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</si>
  <si>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</si>
  <si>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</si>
  <si>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5</t>
  </si>
  <si>
    <t>Filling watering and remainng earth under floor with new earth (Excavated from out side) lead upto one chain and lift upto 5 ft</t>
  </si>
  <si>
    <t>% 0Cft</t>
  </si>
  <si>
    <t xml:space="preserve">Cement concrete brick or stone ballast 1-½" to 2" gauge. 1:5:10 (S.I.# 04/P-17)        
</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</si>
  <si>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</si>
  <si>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</si>
  <si>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8</t>
  </si>
  <si>
    <t>Fabrication of mild steel reinforcement for cement concrete including cutting, bending, laying in position making joints and fastenings including cost of binding wire (also removal of rust from bars.) (S.I.# 7/P-20)</t>
  </si>
  <si>
    <t>Tor Bar.</t>
  </si>
  <si>
    <t>total Qty  of R C C</t>
  </si>
  <si>
    <t>Cwt</t>
  </si>
  <si>
    <t>P.Cwt</t>
  </si>
  <si>
    <t>P.Sft</t>
  </si>
  <si>
    <t>Two Coat of bitumen laid hot using 34 lbs for % Sft Over Roof and blinded with sand at one Cft Per %Sft</t>
  </si>
  <si>
    <t xml:space="preserve">Over Roof </t>
  </si>
  <si>
    <t>%Sft</t>
  </si>
  <si>
    <t>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(R.A)</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</si>
  <si>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</si>
  <si>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</si>
  <si>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Cement plaster 1/2" thick, ratio 1:6 upto 20' height.(S.I.# 13/P-52)</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</si>
  <si>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</si>
  <si>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</si>
  <si>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</si>
  <si>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</si>
  <si>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</si>
  <si>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</si>
  <si>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</si>
  <si>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</si>
  <si>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</si>
  <si>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</si>
  <si>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</si>
  <si>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Cement plaster 3/8" thick, ratio 1:4 upto 20' height.(S.I.# 13/P-52)</t>
  </si>
  <si>
    <t xml:space="preserve">O/S </t>
  </si>
  <si>
    <t xml:space="preserve">C/R </t>
  </si>
  <si>
    <t>Hall</t>
  </si>
  <si>
    <t>Office</t>
  </si>
  <si>
    <t>Lav</t>
  </si>
  <si>
    <t>Ver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</si>
  <si>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</si>
  <si>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</si>
  <si>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</si>
  <si>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 xml:space="preserve">Applying floating coat of Hi Bond (Universal) as bond coat as an adhesive link between old &amp; fresh concrete or plaster as directed by engineer incharge </t>
  </si>
  <si>
    <t>%Cft</t>
  </si>
  <si>
    <t>C/Wall Plinth</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</si>
  <si>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</si>
  <si>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</si>
  <si>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</si>
  <si>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</si>
  <si>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</si>
  <si>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</si>
  <si>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</si>
  <si>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</si>
  <si>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</si>
  <si>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</si>
  <si>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</si>
  <si>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</si>
  <si>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Main Gate</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</si>
  <si>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</si>
  <si>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</si>
  <si>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</si>
  <si>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</si>
  <si>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</si>
  <si>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</si>
  <si>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</si>
  <si>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</si>
  <si>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</si>
  <si>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</si>
  <si>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 xml:space="preserve">Cement concrete brick or stone ballast 1-½" to 2" gauge. (S.I.# 04/P-17)        
</t>
  </si>
  <si>
    <t>Courtyard</t>
  </si>
  <si>
    <t>Providing and laying 1'' thick topping cement concret (1:2:4) i/c surface finishing and dividing into panels (S.No.16 d/P.41)</t>
  </si>
  <si>
    <t>2'' Thick</t>
  </si>
  <si>
    <t>Preparing surface and painting guard bars gates of iron bars i/c standards braces etc and similar open work</t>
  </si>
  <si>
    <t>Qty Same as ItemNo. (14)x2</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</si>
  <si>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</si>
  <si>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</si>
  <si>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</si>
  <si>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</si>
  <si>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</si>
  <si>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Qty Same as ItemNo. (13)x2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</si>
  <si>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</si>
  <si>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</si>
  <si>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</si>
  <si>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Cricket Pitch</t>
  </si>
  <si>
    <t>A-Ratio 1:4:8</t>
  </si>
  <si>
    <t>Front Side Steps</t>
  </si>
  <si>
    <t>Random rubble masonary (uncoursed) (a) dry masonary (S.No: 1-a P-27)</t>
  </si>
  <si>
    <t xml:space="preserve">Dry rammed bricks or stone ballast 1- 1/2 to 2'' guage </t>
  </si>
  <si>
    <t>Bitumen coating to plastered or cement concrete surface (S.No. 9 P 71)</t>
  </si>
  <si>
    <t>P.Beam L/Wall</t>
  </si>
  <si>
    <t>P.Beam S/Wall</t>
  </si>
  <si>
    <t>Provinding and lying single per layer polythene sheet 0.13 mm thick for water proffing as per specification and insttruction of Engineer Incharge</t>
  </si>
  <si>
    <t>Main Building</t>
  </si>
  <si>
    <t>Staircase</t>
  </si>
  <si>
    <t>White wash three coats. (S.No. 26a/P.53)</t>
  </si>
  <si>
    <t>P/F G.I fram chowkats size 7''x2'' or 4''x3'' for doors  and window using 20 gauge G.I Sheet i/c welded hinger and fixing at site with necessary hold fasts i/c all carriage tools and plants used etc.</t>
  </si>
  <si>
    <t>B Window</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</si>
  <si>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</si>
  <si>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</si>
  <si>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</si>
  <si>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</si>
  <si>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</si>
  <si>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</si>
  <si>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</si>
  <si>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</si>
  <si>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</si>
  <si>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</si>
  <si>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</si>
  <si>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</si>
  <si>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</si>
  <si>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</si>
  <si>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</si>
  <si>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</si>
  <si>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</si>
  <si>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</si>
  <si>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</si>
  <si>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</si>
  <si>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</si>
  <si>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</si>
  <si>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 xml:space="preserve">Gen Lav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</si>
  <si>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</si>
  <si>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2</t>
  </si>
  <si>
    <t>3</t>
  </si>
  <si>
    <t>4</t>
  </si>
  <si>
    <t>12</t>
  </si>
  <si>
    <t xml:space="preserve">Total Except SR Cement </t>
  </si>
  <si>
    <t>N.S.I</t>
  </si>
  <si>
    <t xml:space="preserve">S/R Cement </t>
  </si>
  <si>
    <t>S.Item</t>
  </si>
  <si>
    <t>S/Wall</t>
  </si>
  <si>
    <t>Ver dedo</t>
  </si>
  <si>
    <t>F/S</t>
  </si>
  <si>
    <t>RCC 1:2:4 A</t>
  </si>
  <si>
    <t>Dismentling 2nd class roofing tiles</t>
  </si>
  <si>
    <t xml:space="preserve">Dismentling Block Massonary work Ratio 1:3:6 </t>
  </si>
  <si>
    <t>Gate Site C/Wall</t>
  </si>
  <si>
    <t>Dismentling rolled steel beam iron rails etc</t>
  </si>
  <si>
    <t>C/R G</t>
  </si>
  <si>
    <t>Veranda G</t>
  </si>
  <si>
    <t>CR T</t>
  </si>
  <si>
    <t>Veranda T</t>
  </si>
  <si>
    <t xml:space="preserve">Veranda </t>
  </si>
  <si>
    <t>Lav floor</t>
  </si>
  <si>
    <t>Lav Over roof</t>
  </si>
  <si>
    <t>C/R roof</t>
  </si>
  <si>
    <t>Removing cement or lime plaster. (S.I.NO:53/P-13)</t>
  </si>
  <si>
    <t>Tota</t>
  </si>
  <si>
    <t>2 C/R I/S</t>
  </si>
  <si>
    <t>Plinth C/R O/S</t>
  </si>
  <si>
    <t>I/S C/Wall</t>
  </si>
  <si>
    <t>O/S Water Tank</t>
  </si>
  <si>
    <t>Bottom Wall</t>
  </si>
  <si>
    <t>C/R roof Ceilling</t>
  </si>
  <si>
    <t>Veranda =</t>
  </si>
  <si>
    <t>Allowed 70%</t>
  </si>
  <si>
    <t>Gate Ramp</t>
  </si>
  <si>
    <t xml:space="preserve">F/S Path </t>
  </si>
  <si>
    <t>PP Wall</t>
  </si>
  <si>
    <t>Gate ramp bed</t>
  </si>
  <si>
    <t>Path bed</t>
  </si>
  <si>
    <t xml:space="preserve">to gate </t>
  </si>
  <si>
    <t xml:space="preserve">PP </t>
  </si>
  <si>
    <t>Backside</t>
  </si>
  <si>
    <t>Ver Arch</t>
  </si>
  <si>
    <t>Supplying and Filling Sand under floor and pluging in to wall.</t>
  </si>
  <si>
    <t xml:space="preserve">C/R Window </t>
  </si>
  <si>
    <t>Veranda Girder</t>
  </si>
  <si>
    <t>Office Ver T-Iron</t>
  </si>
  <si>
    <t>Qty Same as ItemNo. (20+21)</t>
  </si>
  <si>
    <t>Qty Same as ItemNo. (4)</t>
  </si>
  <si>
    <t xml:space="preserve">Roof </t>
  </si>
  <si>
    <t>Ver Piller</t>
  </si>
  <si>
    <t>Cement plaster 3/4" thick, ratio 1:4 upto 20' height.(S.I.#   /P-52)</t>
  </si>
  <si>
    <t>Ver Opening</t>
  </si>
  <si>
    <t>Qty Same as ItemNo.  (40)</t>
  </si>
  <si>
    <t>Ver G</t>
  </si>
  <si>
    <t>C/R T-Iron</t>
  </si>
  <si>
    <t>Ver T</t>
  </si>
  <si>
    <t>2 C/R F. 1</t>
  </si>
  <si>
    <t>=F. 2</t>
  </si>
  <si>
    <t>=F. 3</t>
  </si>
  <si>
    <t>=F. 4</t>
  </si>
  <si>
    <t>=H/Wall</t>
  </si>
  <si>
    <t>=V/Wall</t>
  </si>
  <si>
    <t>Veranad V/Wall</t>
  </si>
  <si>
    <t>Main Gate Footing</t>
  </si>
  <si>
    <t>C/R H/Wall</t>
  </si>
  <si>
    <t>Veranad H/Wall</t>
  </si>
  <si>
    <t>C/R Steps</t>
  </si>
  <si>
    <t>= PC I</t>
  </si>
  <si>
    <t>Ver PC-II</t>
  </si>
  <si>
    <t>P.Beam 2 C/R H/W</t>
  </si>
  <si>
    <t xml:space="preserve"> C/R V/Wall</t>
  </si>
  <si>
    <t xml:space="preserve"> Veranda V/Wall</t>
  </si>
  <si>
    <t>A</t>
  </si>
  <si>
    <t>B</t>
  </si>
  <si>
    <t>Total A</t>
  </si>
  <si>
    <t>Total B</t>
  </si>
  <si>
    <t>Lintel D/W</t>
  </si>
  <si>
    <t>Window Shade</t>
  </si>
  <si>
    <t>= Latak</t>
  </si>
  <si>
    <t>Veranda Arch F/S</t>
  </si>
  <si>
    <t>Veranda Arch Side</t>
  </si>
  <si>
    <t>G.F BeamC/R H/W</t>
  </si>
  <si>
    <t>=V/W</t>
  </si>
  <si>
    <t>Veranda V/W</t>
  </si>
  <si>
    <t>2 C/R Slab</t>
  </si>
  <si>
    <t>Stair Chowki</t>
  </si>
  <si>
    <t xml:space="preserve">First Flight </t>
  </si>
  <si>
    <t>2nd Flight</t>
  </si>
  <si>
    <t xml:space="preserve">landing </t>
  </si>
  <si>
    <t>Ver Side Arch</t>
  </si>
  <si>
    <t>Ver Slab</t>
  </si>
  <si>
    <t>Total A+B+C</t>
  </si>
  <si>
    <t>Filling watering and remainng earth in floor with surplus earth from foundation lead upto one chain and lift upto 5 ft</t>
  </si>
  <si>
    <t>1/3 Qty same as Item No. 1</t>
  </si>
  <si>
    <t xml:space="preserve">C/R Bed </t>
  </si>
  <si>
    <t>Ver Bed</t>
  </si>
  <si>
    <t>V/W</t>
  </si>
  <si>
    <t>Ver V/W</t>
  </si>
  <si>
    <t>Ver D/W</t>
  </si>
  <si>
    <t>Side D/W</t>
  </si>
  <si>
    <t xml:space="preserve">Door </t>
  </si>
  <si>
    <t>Ver I/S</t>
  </si>
  <si>
    <t>Ver F/S</t>
  </si>
  <si>
    <t>Sides</t>
  </si>
  <si>
    <t>Plinth O/S</t>
  </si>
  <si>
    <t>Qty Same as ItemNo. (12)</t>
  </si>
  <si>
    <t xml:space="preserve">A Door </t>
  </si>
  <si>
    <t>C/R B/S</t>
  </si>
  <si>
    <t>Ver V/w</t>
  </si>
  <si>
    <t>Lintel</t>
  </si>
  <si>
    <t xml:space="preserve">White washing  02 coats. </t>
  </si>
  <si>
    <t>CC Plain i/c placing compting finishing and curing ratio 1:3:6</t>
  </si>
  <si>
    <t>Ramp</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</si>
  <si>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</si>
  <si>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C/R Dedo</t>
  </si>
  <si>
    <t>Ver Dedo</t>
  </si>
  <si>
    <t>P.Beam H/Wall</t>
  </si>
  <si>
    <t>P.Beam V/Wall</t>
  </si>
  <si>
    <t>Ver V/Wall</t>
  </si>
  <si>
    <t xml:space="preserve">C/R Ceilling </t>
  </si>
  <si>
    <t>VerCeilling</t>
  </si>
  <si>
    <t>Ratio 1:5:10</t>
  </si>
  <si>
    <t>PROVISION OF MISSING FACILITIES OF ADDITIONAL CLASS ROOMS / BOUNDARY WALLS / LAV BLOCKS &amp; REHABILITATION TO VARIOUS PRIMARY SCHOOLS TALUKA SEHWAN (2016-17) @ GBPS SYED PEERAL SHAH BHAN</t>
  </si>
  <si>
    <t>25</t>
  </si>
  <si>
    <t>Qty same as Item No. 6</t>
  </si>
  <si>
    <t>Qty Same as ItemNo. (10)</t>
  </si>
  <si>
    <t>Same as Item No. (26)</t>
  </si>
  <si>
    <t>Same as Item No. (15)</t>
  </si>
  <si>
    <t>Qty same Item No.(16x0.5)</t>
  </si>
  <si>
    <t>Qty Same as Item No.(13)x2</t>
  </si>
  <si>
    <t>Filling watering and remainng earth in floor with new earth from foundation lead upto one chain and lift upto 5 ft</t>
  </si>
  <si>
    <t>19</t>
  </si>
  <si>
    <t>26</t>
  </si>
  <si>
    <t>28</t>
  </si>
  <si>
    <t>__________% Above / Below on the Rates of CSR.</t>
  </si>
  <si>
    <t xml:space="preserve">Amount to be added / deducted on </t>
  </si>
  <si>
    <t>basis of premium quoted Total (b)</t>
  </si>
  <si>
    <t>Civil Work Rs._________________  Rs.(+)__________________  =Rs._________________</t>
  </si>
  <si>
    <t>Difference Rs._________________Rs.(+)__________________  =Rs.__________________</t>
  </si>
  <si>
    <t>Non-S Item Rs._________________Rs.(+)__________________=   Rs._________________</t>
  </si>
  <si>
    <t>Grand Total Rs</t>
  </si>
  <si>
    <t>Total In Words _________________________________________________________________________________</t>
  </si>
  <si>
    <t>Contractor</t>
  </si>
  <si>
    <t>Executive Engineer</t>
  </si>
  <si>
    <t>Education Works Division</t>
  </si>
  <si>
    <t>Jamshoro</t>
  </si>
  <si>
    <t>Schedule B</t>
  </si>
</sst>
</file>

<file path=xl/styles.xml><?xml version="1.0" encoding="utf-8"?>
<styleSheet xmlns="http://schemas.openxmlformats.org/spreadsheetml/2006/main">
  <numFmts count="7">
    <numFmt numFmtId="43" formatCode="_(* #,##0.00_);_(* \(#,##0.00\);_(* &quot;-&quot;??_);_(@_)"/>
    <numFmt numFmtId="164" formatCode="_(* #,##0_);_(* \(#,##0\);_(* &quot;-&quot;??_);_(@_)"/>
    <numFmt numFmtId="165" formatCode="#,##0.000"/>
    <numFmt numFmtId="166" formatCode="0.0"/>
    <numFmt numFmtId="167" formatCode="0.000"/>
    <numFmt numFmtId="168" formatCode="#,##0.0"/>
    <numFmt numFmtId="169" formatCode="_(* #,##0.000_);_(* \(#,##0.000\);_(* &quot;-&quot;??_);_(@_)"/>
  </numFmts>
  <fonts count="18">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sz val="9"/>
      <name val="Maiandra GD"/>
      <family val="2"/>
    </font>
    <font>
      <b/>
      <sz val="8"/>
      <name val="Maiandra GD"/>
      <family val="2"/>
    </font>
  </fonts>
  <fills count="2">
    <fill>
      <patternFill patternType="none"/>
    </fill>
    <fill>
      <patternFill patternType="gray125"/>
    </fill>
  </fills>
  <borders count="9">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right/>
      <top/>
      <bottom style="thin">
        <color indexed="64"/>
      </bottom>
      <diagonal/>
    </border>
  </borders>
  <cellStyleXfs count="14">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cellStyleXfs>
  <cellXfs count="215">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0" fontId="4" fillId="0" borderId="0" xfId="1" applyNumberFormat="1" applyFont="1" applyFill="1" applyAlignment="1">
      <alignment horizontal="right" vertical="center"/>
    </xf>
    <xf numFmtId="2" fontId="5" fillId="0" borderId="0" xfId="1" applyNumberFormat="1" applyFont="1" applyFill="1" applyAlignment="1">
      <alignment horizontal="left" vertical="center" wrapText="1"/>
    </xf>
    <xf numFmtId="2" fontId="5" fillId="0" borderId="0" xfId="1" applyNumberFormat="1" applyFont="1" applyFill="1" applyAlignment="1">
      <alignment horizontal="left" vertical="center"/>
    </xf>
    <xf numFmtId="4" fontId="4" fillId="0" borderId="6" xfId="1" applyNumberFormat="1" applyFont="1" applyFill="1" applyBorder="1" applyAlignment="1">
      <alignment horizontal="right" vertical="center"/>
    </xf>
    <xf numFmtId="2" fontId="5" fillId="0" borderId="0" xfId="1" applyNumberFormat="1" applyFont="1" applyFill="1" applyBorder="1" applyAlignment="1">
      <alignment horizontal="right" vertical="center"/>
    </xf>
    <xf numFmtId="49" fontId="4" fillId="0" borderId="0" xfId="1" applyNumberFormat="1" applyFont="1" applyFill="1" applyBorder="1" applyAlignment="1">
      <alignment horizontal="center" vertical="center" wrapText="1"/>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wrapText="1"/>
    </xf>
    <xf numFmtId="2" fontId="5" fillId="0" borderId="0" xfId="0" applyNumberFormat="1" applyFont="1" applyFill="1" applyAlignment="1">
      <alignment horizontal="left" vertical="center"/>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164" fontId="5" fillId="0" borderId="0" xfId="3" applyNumberFormat="1" applyFont="1" applyFill="1" applyAlignment="1">
      <alignment horizontal="center" vertical="center"/>
    </xf>
    <xf numFmtId="164" fontId="5" fillId="0" borderId="0" xfId="2" applyNumberFormat="1" applyFont="1" applyFill="1" applyAlignment="1">
      <alignment horizontal="center"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1" fontId="4" fillId="0" borderId="0" xfId="1" applyNumberFormat="1" applyFont="1" applyFill="1" applyAlignment="1">
      <alignment horizontal="right" vertical="center"/>
    </xf>
    <xf numFmtId="0" fontId="5" fillId="0" borderId="0" xfId="1" applyFont="1" applyFill="1" applyAlignment="1">
      <alignment vertical="center"/>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3" fontId="5" fillId="0" borderId="0" xfId="0" applyNumberFormat="1" applyFont="1" applyFill="1" applyAlignment="1">
      <alignment horizontal="right" vertical="center"/>
    </xf>
    <xf numFmtId="1" fontId="4" fillId="0" borderId="0" xfId="0" applyNumberFormat="1" applyFont="1" applyFill="1" applyAlignment="1">
      <alignment horizontal="right" vertical="center"/>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2" fontId="4" fillId="0" borderId="0" xfId="3" applyNumberFormat="1" applyFont="1" applyFill="1" applyAlignment="1">
      <alignment horizontal="right" vertical="center"/>
    </xf>
    <xf numFmtId="167" fontId="4" fillId="0" borderId="0" xfId="0" applyNumberFormat="1" applyFont="1" applyFill="1" applyAlignment="1">
      <alignment horizontal="right" vertical="center"/>
    </xf>
    <xf numFmtId="0" fontId="5" fillId="0" borderId="0" xfId="0" applyFont="1" applyFill="1" applyAlignment="1">
      <alignment horizontal="right" vertical="center"/>
    </xf>
    <xf numFmtId="165" fontId="4" fillId="0" borderId="0" xfId="0" applyNumberFormat="1" applyFont="1" applyFill="1" applyAlignment="1">
      <alignment horizontal="center"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166" fontId="5" fillId="0" borderId="0" xfId="1" applyNumberFormat="1" applyFont="1" applyFill="1" applyAlignment="1">
      <alignment horizontal="right" vertical="center"/>
    </xf>
    <xf numFmtId="2" fontId="5" fillId="0" borderId="0" xfId="2" applyNumberFormat="1" applyFont="1" applyFill="1" applyBorder="1" applyAlignment="1">
      <alignment horizontal="right" vertical="center"/>
    </xf>
    <xf numFmtId="0" fontId="4" fillId="0" borderId="0" xfId="1" applyNumberFormat="1" applyFont="1" applyFill="1" applyAlignment="1">
      <alignment horizontal="center" vertical="top"/>
    </xf>
    <xf numFmtId="43" fontId="5" fillId="0" borderId="0" xfId="1"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2" fontId="4" fillId="0" borderId="0" xfId="0" applyNumberFormat="1" applyFont="1" applyFill="1" applyAlignment="1">
      <alignment horizontal="justify" vertical="center" wrapText="1"/>
    </xf>
    <xf numFmtId="10" fontId="14" fillId="0" borderId="0" xfId="0" applyNumberFormat="1" applyFont="1" applyFill="1" applyAlignment="1">
      <alignment horizontal="center" vertical="center"/>
    </xf>
    <xf numFmtId="43" fontId="5" fillId="0" borderId="0" xfId="1" applyNumberFormat="1" applyFont="1" applyFill="1" applyAlignment="1">
      <alignment horizontal="left" vertical="center"/>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9" fontId="4" fillId="0" borderId="0" xfId="1" applyNumberFormat="1" applyFont="1" applyFill="1" applyAlignment="1">
      <alignment horizontal="center" vertical="top"/>
    </xf>
    <xf numFmtId="167" fontId="5" fillId="0" borderId="0" xfId="0" applyNumberFormat="1" applyFont="1" applyFill="1" applyAlignment="1">
      <alignment horizontal="right" vertical="center"/>
    </xf>
    <xf numFmtId="2" fontId="5" fillId="0" borderId="0" xfId="0" applyNumberFormat="1" applyFont="1" applyFill="1" applyAlignment="1">
      <alignment horizontal="right" vertical="center"/>
    </xf>
    <xf numFmtId="2" fontId="4" fillId="0" borderId="0" xfId="0" applyNumberFormat="1" applyFont="1" applyFill="1" applyAlignment="1">
      <alignment vertical="center"/>
    </xf>
    <xf numFmtId="167" fontId="5" fillId="0" borderId="0" xfId="3" applyNumberFormat="1" applyFont="1" applyFill="1" applyAlignment="1">
      <alignment horizontal="right" vertical="center"/>
    </xf>
    <xf numFmtId="167" fontId="4" fillId="0" borderId="4" xfId="0" applyNumberFormat="1" applyFont="1" applyFill="1" applyBorder="1" applyAlignment="1">
      <alignment horizontal="right" vertical="center"/>
    </xf>
    <xf numFmtId="0" fontId="4" fillId="0" borderId="0" xfId="4" applyFont="1" applyFill="1" applyAlignment="1">
      <alignment horizontal="justify" vertical="center"/>
    </xf>
    <xf numFmtId="168" fontId="5" fillId="0" borderId="0" xfId="1" applyNumberFormat="1" applyFont="1" applyFill="1" applyAlignment="1">
      <alignment horizontal="center" vertical="center"/>
    </xf>
    <xf numFmtId="2" fontId="14" fillId="0" borderId="0" xfId="1" applyNumberFormat="1" applyFont="1" applyFill="1" applyAlignment="1">
      <alignment horizontal="center" vertical="center"/>
    </xf>
    <xf numFmtId="165" fontId="4" fillId="0" borderId="0" xfId="0" applyNumberFormat="1" applyFont="1" applyFill="1" applyAlignment="1">
      <alignment horizontal="right" vertical="center"/>
    </xf>
    <xf numFmtId="0" fontId="5" fillId="0" borderId="0" xfId="1" quotePrefix="1" applyFont="1" applyFill="1" applyAlignment="1">
      <alignment horizontal="left" vertical="center" wrapText="1"/>
    </xf>
    <xf numFmtId="3" fontId="5" fillId="0" borderId="0" xfId="0" quotePrefix="1" applyNumberFormat="1" applyFont="1" applyFill="1" applyAlignment="1">
      <alignment horizontal="left" vertical="center"/>
    </xf>
    <xf numFmtId="164" fontId="5" fillId="0" borderId="0" xfId="3" applyNumberFormat="1" applyFont="1" applyFill="1" applyAlignment="1">
      <alignment horizontal="right" vertical="center"/>
    </xf>
    <xf numFmtId="164" fontId="5" fillId="0" borderId="0" xfId="2" applyNumberFormat="1" applyFont="1" applyFill="1" applyAlignment="1">
      <alignment horizontal="right" vertical="center"/>
    </xf>
    <xf numFmtId="165" fontId="4" fillId="0" borderId="0" xfId="1" applyNumberFormat="1" applyFont="1" applyFill="1" applyAlignment="1">
      <alignment horizontal="right" vertical="center"/>
    </xf>
    <xf numFmtId="2" fontId="5" fillId="0" borderId="0" xfId="0" applyNumberFormat="1" applyFont="1" applyFill="1" applyAlignment="1">
      <alignment horizontal="right" vertical="center" wrapText="1"/>
    </xf>
    <xf numFmtId="3" fontId="4"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0" applyNumberFormat="1" applyFont="1" applyFill="1" applyAlignment="1">
      <alignment horizontal="justify"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167"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0" fontId="4" fillId="0" borderId="0" xfId="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3" fontId="4" fillId="0" borderId="0" xfId="1" applyNumberFormat="1" applyFont="1" applyFill="1" applyAlignment="1">
      <alignment horizontal="center" vertical="center"/>
    </xf>
    <xf numFmtId="3" fontId="4" fillId="0" borderId="0" xfId="1" applyNumberFormat="1" applyFont="1" applyFill="1" applyAlignment="1">
      <alignment horizontal="justify"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49" fontId="4" fillId="0" borderId="0" xfId="0" applyNumberFormat="1" applyFont="1" applyFill="1" applyAlignment="1">
      <alignment horizontal="left" vertical="center" wrapText="1"/>
    </xf>
    <xf numFmtId="0" fontId="4" fillId="0" borderId="0" xfId="4" applyFont="1" applyFill="1" applyAlignment="1">
      <alignment horizontal="justify" vertical="top" wrapText="1"/>
    </xf>
    <xf numFmtId="43" fontId="4" fillId="0" borderId="0" xfId="0" applyNumberFormat="1" applyFont="1" applyFill="1" applyAlignment="1">
      <alignment horizontal="center" vertical="center"/>
    </xf>
    <xf numFmtId="3" fontId="8" fillId="0" borderId="2" xfId="1" applyNumberFormat="1" applyFont="1" applyFill="1" applyBorder="1" applyAlignment="1">
      <alignment horizontal="center" vertical="center"/>
    </xf>
    <xf numFmtId="0" fontId="4" fillId="0" borderId="0" xfId="4" applyFont="1" applyFill="1" applyAlignment="1">
      <alignment horizontal="justify" vertical="center" wrapText="1"/>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167"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49" fontId="13" fillId="0" borderId="0" xfId="0" applyNumberFormat="1" applyFont="1" applyFill="1" applyAlignment="1">
      <alignment horizontal="left" vertical="center"/>
    </xf>
    <xf numFmtId="49" fontId="13" fillId="0" borderId="0" xfId="0" applyNumberFormat="1" applyFont="1" applyFill="1" applyAlignment="1">
      <alignment horizontal="center" vertical="center"/>
    </xf>
    <xf numFmtId="0" fontId="13" fillId="0" borderId="0" xfId="0" applyFont="1" applyFill="1" applyAlignment="1">
      <alignment vertical="center"/>
    </xf>
    <xf numFmtId="0" fontId="13" fillId="0" borderId="0" xfId="0" applyFont="1" applyFill="1" applyAlignment="1">
      <alignment horizontal="justify" vertical="center" wrapText="1"/>
    </xf>
    <xf numFmtId="0" fontId="13" fillId="0" borderId="0" xfId="0" applyFont="1" applyFill="1" applyBorder="1" applyAlignment="1">
      <alignment horizontal="justify" vertical="center" wrapText="1"/>
    </xf>
    <xf numFmtId="0" fontId="13" fillId="0" borderId="0" xfId="0" applyFont="1" applyFill="1" applyAlignment="1">
      <alignment horizontal="center" vertical="center"/>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67" fontId="5" fillId="0" borderId="0" xfId="1" applyNumberFormat="1" applyFont="1" applyFill="1" applyAlignment="1">
      <alignment horizontal="center" vertical="center"/>
    </xf>
    <xf numFmtId="49" fontId="4" fillId="0" borderId="0" xfId="1" applyNumberFormat="1" applyFont="1" applyFill="1" applyAlignment="1">
      <alignment horizontal="left" vertical="center" wrapText="1"/>
    </xf>
    <xf numFmtId="3" fontId="4" fillId="0" borderId="0" xfId="1"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0" fontId="4" fillId="0" borderId="0" xfId="4" applyFont="1" applyFill="1" applyAlignment="1">
      <alignment horizontal="justify" vertical="center" wrapText="1"/>
    </xf>
    <xf numFmtId="43" fontId="4"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167"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0" fontId="4" fillId="0" borderId="0" xfId="0" applyFont="1" applyFill="1" applyAlignment="1">
      <alignment horizontal="left" vertical="top" wrapText="1"/>
    </xf>
    <xf numFmtId="165" fontId="5" fillId="0" borderId="0" xfId="0" applyNumberFormat="1" applyFont="1" applyFill="1" applyAlignment="1">
      <alignment horizontal="center" vertical="center"/>
    </xf>
    <xf numFmtId="3" fontId="4" fillId="0" borderId="0" xfId="0" applyNumberFormat="1" applyFont="1" applyFill="1" applyAlignment="1">
      <alignment horizontal="left" vertical="center" wrapText="1"/>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167"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43" fontId="4"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4" fillId="0" borderId="0" xfId="0"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3" fontId="4" fillId="0" borderId="0" xfId="0" applyNumberFormat="1" applyFont="1" applyFill="1" applyAlignment="1">
      <alignment horizontal="left" vertical="top" wrapText="1"/>
    </xf>
    <xf numFmtId="3" fontId="4" fillId="0" borderId="0" xfId="1" applyNumberFormat="1" applyFont="1" applyFill="1" applyAlignment="1">
      <alignment horizontal="justify" vertical="top"/>
    </xf>
    <xf numFmtId="43" fontId="4" fillId="0" borderId="0" xfId="1" applyNumberFormat="1" applyFont="1" applyFill="1" applyAlignment="1">
      <alignment horizontal="justify" vertical="top"/>
    </xf>
    <xf numFmtId="2" fontId="5" fillId="0" borderId="0" xfId="1" applyNumberFormat="1" applyFont="1" applyFill="1" applyAlignment="1">
      <alignment horizontal="right" vertical="center"/>
    </xf>
    <xf numFmtId="0" fontId="4" fillId="0" borderId="0" xfId="4" applyFont="1" applyFill="1" applyAlignment="1">
      <alignment horizontal="justify" vertical="top" wrapText="1"/>
    </xf>
    <xf numFmtId="3" fontId="4" fillId="0" borderId="0" xfId="0" applyNumberFormat="1" applyFont="1" applyFill="1" applyAlignment="1">
      <alignment horizontal="justify" vertical="top"/>
    </xf>
    <xf numFmtId="49" fontId="4" fillId="0" borderId="0" xfId="0" applyNumberFormat="1" applyFont="1" applyFill="1" applyAlignment="1">
      <alignment horizontal="left" vertical="center" wrapText="1"/>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xf numFmtId="0" fontId="4" fillId="0" borderId="0" xfId="1" applyFont="1" applyFill="1" applyAlignment="1">
      <alignment horizontal="left" vertical="top" wrapText="1"/>
    </xf>
    <xf numFmtId="43" fontId="4" fillId="0" borderId="0" xfId="0" applyNumberFormat="1" applyFont="1" applyFill="1" applyAlignment="1">
      <alignment horizontal="justify" vertical="top"/>
    </xf>
    <xf numFmtId="0" fontId="5" fillId="0" borderId="0" xfId="0" applyFont="1" applyFill="1" applyAlignment="1">
      <alignment horizontal="left" vertical="center" wrapText="1"/>
    </xf>
    <xf numFmtId="164" fontId="5" fillId="0" borderId="0" xfId="1" quotePrefix="1" applyNumberFormat="1" applyFont="1" applyFill="1" applyAlignment="1">
      <alignment horizontal="left" vertical="center"/>
    </xf>
    <xf numFmtId="164" fontId="5" fillId="0" borderId="0" xfId="1" applyNumberFormat="1" applyFont="1" applyFill="1" applyAlignment="1">
      <alignment horizontal="left" vertical="center"/>
    </xf>
    <xf numFmtId="2" fontId="4" fillId="0" borderId="0" xfId="0" applyNumberFormat="1" applyFont="1" applyFill="1" applyAlignment="1">
      <alignment horizontal="center" vertical="center"/>
    </xf>
    <xf numFmtId="2" fontId="4" fillId="0" borderId="0" xfId="1" applyNumberFormat="1" applyFont="1" applyFill="1" applyAlignment="1">
      <alignment horizontal="center" vertical="center"/>
    </xf>
    <xf numFmtId="166" fontId="4" fillId="0" borderId="0" xfId="3" applyNumberFormat="1" applyFont="1" applyFill="1" applyAlignment="1">
      <alignment horizontal="right" vertical="center"/>
    </xf>
    <xf numFmtId="166" fontId="4" fillId="0" borderId="0" xfId="0" applyNumberFormat="1" applyFont="1" applyFill="1" applyAlignment="1">
      <alignment horizontal="left" vertical="center"/>
    </xf>
    <xf numFmtId="0" fontId="15" fillId="0" borderId="0" xfId="0" applyFont="1" applyFill="1"/>
    <xf numFmtId="0" fontId="13" fillId="0" borderId="0" xfId="0" applyFont="1" applyFill="1" applyAlignment="1">
      <alignment horizontal="center" vertical="top" wrapText="1"/>
    </xf>
    <xf numFmtId="0" fontId="13" fillId="0" borderId="0" xfId="0" applyFont="1" applyFill="1" applyAlignment="1">
      <alignment horizontal="left" vertical="top" indent="4"/>
    </xf>
    <xf numFmtId="0" fontId="16" fillId="0" borderId="0" xfId="0" applyFont="1" applyFill="1" applyBorder="1" applyAlignment="1">
      <alignment horizontal="center" vertical="center"/>
    </xf>
    <xf numFmtId="0" fontId="13" fillId="0" borderId="0" xfId="0" applyFont="1" applyFill="1" applyAlignment="1">
      <alignment horizontal="right"/>
    </xf>
    <xf numFmtId="0" fontId="16" fillId="0" borderId="8" xfId="0" applyFont="1" applyFill="1" applyBorder="1" applyAlignment="1">
      <alignment horizontal="center" vertical="center"/>
    </xf>
    <xf numFmtId="0" fontId="17" fillId="0" borderId="0" xfId="0" applyFont="1" applyFill="1" applyAlignment="1">
      <alignment horizontal="center" vertical="center" wrapText="1"/>
    </xf>
    <xf numFmtId="0" fontId="17" fillId="0" borderId="0" xfId="0" applyFont="1" applyFill="1" applyAlignment="1">
      <alignment horizontal="left" vertical="center" wrapText="1"/>
    </xf>
  </cellXfs>
  <cellStyles count="14">
    <cellStyle name="Comma 12" xfId="3"/>
    <cellStyle name="Comma 13" xfId="5"/>
    <cellStyle name="Comma 15" xfId="6"/>
    <cellStyle name="Comma 2" xfId="2"/>
    <cellStyle name="Comma 2 2" xfId="7"/>
    <cellStyle name="Comma 4 2" xfId="8"/>
    <cellStyle name="Comma 5 2" xfId="9"/>
    <cellStyle name="Comma 6 2" xfId="10"/>
    <cellStyle name="Comma 7 2" xfId="11"/>
    <cellStyle name="Comma 8 2" xfId="12"/>
    <cellStyle name="Comma 8 3" xfId="13"/>
    <cellStyle name="Normal" xfId="0" builtinId="0"/>
    <cellStyle name="Normal 2" xfId="1"/>
    <cellStyle name="Normal_Estimate-civil"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VX723"/>
  <sheetViews>
    <sheetView tabSelected="1" topLeftCell="A301" zoomScaleSheetLayoutView="100" workbookViewId="0">
      <selection activeCell="A235" sqref="A1:XFD1048576"/>
    </sheetView>
  </sheetViews>
  <sheetFormatPr defaultColWidth="0" defaultRowHeight="15.95" customHeight="1" zeroHeight="1"/>
  <cols>
    <col min="1" max="1" width="3.85546875" style="120" customWidth="1"/>
    <col min="2" max="2" width="22.140625" style="3" customWidth="1"/>
    <col min="3" max="3" width="8" style="135" customWidth="1"/>
    <col min="4" max="4" width="3.7109375" style="123" customWidth="1"/>
    <col min="5" max="5" width="2.28515625" style="137" customWidth="1"/>
    <col min="6" max="6" width="4.28515625" style="123" customWidth="1"/>
    <col min="7" max="7" width="3.42578125" style="123" customWidth="1"/>
    <col min="8" max="8" width="9.28515625" style="90" customWidth="1"/>
    <col min="9" max="9" width="2.7109375" style="3" customWidth="1"/>
    <col min="10" max="10" width="6.7109375" style="123" customWidth="1"/>
    <col min="11" max="11" width="3.140625" style="3" customWidth="1"/>
    <col min="12" max="12" width="6.7109375" style="3" customWidth="1"/>
    <col min="13" max="13" width="2.7109375" style="3" customWidth="1"/>
    <col min="14" max="14" width="9" style="135" customWidth="1"/>
    <col min="15" max="15" width="3.28515625" style="3" customWidth="1"/>
    <col min="16" max="16" width="9.42578125" style="120" customWidth="1"/>
    <col min="17" max="17" width="1.140625" style="3" hidden="1" customWidth="1"/>
    <col min="18" max="18" width="9.140625" style="3" hidden="1"/>
    <col min="19" max="19" width="8.140625" style="135" hidden="1"/>
    <col min="20" max="256" width="9.140625" style="3" hidden="1"/>
    <col min="257" max="257" width="3.85546875" style="3" hidden="1"/>
    <col min="258" max="258" width="21.140625" style="3" hidden="1"/>
    <col min="259" max="259" width="8.140625" style="3" hidden="1"/>
    <col min="260" max="260" width="3.7109375" style="3" hidden="1"/>
    <col min="261" max="261" width="1.7109375" style="3" hidden="1"/>
    <col min="262" max="262" width="4.28515625" style="3" hidden="1"/>
    <col min="263" max="263" width="3.140625" style="3" hidden="1"/>
    <col min="264" max="264" width="9.28515625" style="3" hidden="1"/>
    <col min="265" max="265" width="2.7109375" style="3" hidden="1"/>
    <col min="266" max="266" width="6.42578125" style="3" hidden="1"/>
    <col min="267" max="267" width="3.140625" style="3" hidden="1"/>
    <col min="268" max="268" width="6.7109375" style="3" hidden="1"/>
    <col min="269" max="269" width="2.7109375" style="3" hidden="1"/>
    <col min="270" max="270" width="9.85546875" style="3" hidden="1"/>
    <col min="271" max="271" width="3.140625" style="3" hidden="1"/>
    <col min="272" max="272" width="10.42578125" style="3" hidden="1"/>
    <col min="273" max="512" width="9.140625" style="3" hidden="1"/>
    <col min="513" max="513" width="3.85546875" style="3" hidden="1"/>
    <col min="514" max="514" width="21.140625" style="3" hidden="1"/>
    <col min="515" max="515" width="8.140625" style="3" hidden="1"/>
    <col min="516" max="516" width="3.7109375" style="3" hidden="1"/>
    <col min="517" max="517" width="1.7109375" style="3" hidden="1"/>
    <col min="518" max="518" width="4.28515625" style="3" hidden="1"/>
    <col min="519" max="519" width="3.140625" style="3" hidden="1"/>
    <col min="520" max="520" width="9.28515625" style="3" hidden="1"/>
    <col min="521" max="521" width="2.7109375" style="3" hidden="1"/>
    <col min="522" max="522" width="6.42578125" style="3" hidden="1"/>
    <col min="523" max="523" width="3.140625" style="3" hidden="1"/>
    <col min="524" max="524" width="6.7109375" style="3" hidden="1"/>
    <col min="525" max="525" width="2.7109375" style="3" hidden="1"/>
    <col min="526" max="526" width="9.85546875" style="3" hidden="1"/>
    <col min="527" max="527" width="3.140625" style="3" hidden="1"/>
    <col min="528" max="528" width="10.42578125" style="3" hidden="1"/>
    <col min="529" max="768" width="9.140625" style="3" hidden="1"/>
    <col min="769" max="769" width="3.85546875" style="3" hidden="1"/>
    <col min="770" max="770" width="21.140625" style="3" hidden="1"/>
    <col min="771" max="771" width="8.140625" style="3" hidden="1"/>
    <col min="772" max="772" width="3.7109375" style="3" hidden="1"/>
    <col min="773" max="773" width="1.7109375" style="3" hidden="1"/>
    <col min="774" max="774" width="4.28515625" style="3" hidden="1"/>
    <col min="775" max="775" width="3.140625" style="3" hidden="1"/>
    <col min="776" max="776" width="9.28515625" style="3" hidden="1"/>
    <col min="777" max="777" width="2.7109375" style="3" hidden="1"/>
    <col min="778" max="778" width="6.42578125" style="3" hidden="1"/>
    <col min="779" max="779" width="3.140625" style="3" hidden="1"/>
    <col min="780" max="780" width="6.7109375" style="3" hidden="1"/>
    <col min="781" max="781" width="2.7109375" style="3" hidden="1"/>
    <col min="782" max="782" width="9.85546875" style="3" hidden="1"/>
    <col min="783" max="783" width="3.140625" style="3" hidden="1"/>
    <col min="784" max="784" width="10.42578125" style="3" hidden="1"/>
    <col min="785" max="1024" width="9.140625" style="3" hidden="1"/>
    <col min="1025" max="1025" width="3.85546875" style="3" hidden="1"/>
    <col min="1026" max="1026" width="21.140625" style="3" hidden="1"/>
    <col min="1027" max="1027" width="8.140625" style="3" hidden="1"/>
    <col min="1028" max="1028" width="3.7109375" style="3" hidden="1"/>
    <col min="1029" max="1029" width="1.7109375" style="3" hidden="1"/>
    <col min="1030" max="1030" width="4.28515625" style="3" hidden="1"/>
    <col min="1031" max="1031" width="3.140625" style="3" hidden="1"/>
    <col min="1032" max="1032" width="9.28515625" style="3" hidden="1"/>
    <col min="1033" max="1033" width="2.7109375" style="3" hidden="1"/>
    <col min="1034" max="1034" width="6.42578125" style="3" hidden="1"/>
    <col min="1035" max="1035" width="3.140625" style="3" hidden="1"/>
    <col min="1036" max="1036" width="6.7109375" style="3" hidden="1"/>
    <col min="1037" max="1037" width="2.7109375" style="3" hidden="1"/>
    <col min="1038" max="1038" width="9.85546875" style="3" hidden="1"/>
    <col min="1039" max="1039" width="3.140625" style="3" hidden="1"/>
    <col min="1040" max="1040" width="10.42578125" style="3" hidden="1"/>
    <col min="1041" max="1280" width="9.140625" style="3" hidden="1"/>
    <col min="1281" max="1281" width="3.85546875" style="3" hidden="1"/>
    <col min="1282" max="1282" width="21.140625" style="3" hidden="1"/>
    <col min="1283" max="1283" width="8.140625" style="3" hidden="1"/>
    <col min="1284" max="1284" width="3.7109375" style="3" hidden="1"/>
    <col min="1285" max="1285" width="1.7109375" style="3" hidden="1"/>
    <col min="1286" max="1286" width="4.28515625" style="3" hidden="1"/>
    <col min="1287" max="1287" width="3.140625" style="3" hidden="1"/>
    <col min="1288" max="1288" width="9.28515625" style="3" hidden="1"/>
    <col min="1289" max="1289" width="2.7109375" style="3" hidden="1"/>
    <col min="1290" max="1290" width="6.42578125" style="3" hidden="1"/>
    <col min="1291" max="1291" width="3.140625" style="3" hidden="1"/>
    <col min="1292" max="1292" width="6.7109375" style="3" hidden="1"/>
    <col min="1293" max="1293" width="2.7109375" style="3" hidden="1"/>
    <col min="1294" max="1294" width="9.85546875" style="3" hidden="1"/>
    <col min="1295" max="1295" width="3.140625" style="3" hidden="1"/>
    <col min="1296" max="1296" width="10.42578125" style="3" hidden="1"/>
    <col min="1297" max="1536" width="9.140625" style="3" hidden="1"/>
    <col min="1537" max="1537" width="3.85546875" style="3" hidden="1"/>
    <col min="1538" max="1538" width="21.140625" style="3" hidden="1"/>
    <col min="1539" max="1539" width="8.140625" style="3" hidden="1"/>
    <col min="1540" max="1540" width="3.7109375" style="3" hidden="1"/>
    <col min="1541" max="1541" width="1.7109375" style="3" hidden="1"/>
    <col min="1542" max="1542" width="4.28515625" style="3" hidden="1"/>
    <col min="1543" max="1543" width="3.140625" style="3" hidden="1"/>
    <col min="1544" max="1544" width="9.28515625" style="3" hidden="1"/>
    <col min="1545" max="1545" width="2.7109375" style="3" hidden="1"/>
    <col min="1546" max="1546" width="6.42578125" style="3" hidden="1"/>
    <col min="1547" max="1547" width="3.140625" style="3" hidden="1"/>
    <col min="1548" max="1548" width="6.7109375" style="3" hidden="1"/>
    <col min="1549" max="1549" width="2.7109375" style="3" hidden="1"/>
    <col min="1550" max="1550" width="9.85546875" style="3" hidden="1"/>
    <col min="1551" max="1551" width="3.140625" style="3" hidden="1"/>
    <col min="1552" max="1552" width="10.42578125" style="3" hidden="1"/>
    <col min="1553" max="1792" width="9.140625" style="3" hidden="1"/>
    <col min="1793" max="1793" width="3.85546875" style="3" hidden="1"/>
    <col min="1794" max="1794" width="21.140625" style="3" hidden="1"/>
    <col min="1795" max="1795" width="8.140625" style="3" hidden="1"/>
    <col min="1796" max="1796" width="3.7109375" style="3" hidden="1"/>
    <col min="1797" max="1797" width="1.7109375" style="3" hidden="1"/>
    <col min="1798" max="1798" width="4.28515625" style="3" hidden="1"/>
    <col min="1799" max="1799" width="3.140625" style="3" hidden="1"/>
    <col min="1800" max="1800" width="9.28515625" style="3" hidden="1"/>
    <col min="1801" max="1801" width="2.7109375" style="3" hidden="1"/>
    <col min="1802" max="1802" width="6.42578125" style="3" hidden="1"/>
    <col min="1803" max="1803" width="3.140625" style="3" hidden="1"/>
    <col min="1804" max="1804" width="6.7109375" style="3" hidden="1"/>
    <col min="1805" max="1805" width="2.7109375" style="3" hidden="1"/>
    <col min="1806" max="1806" width="9.85546875" style="3" hidden="1"/>
    <col min="1807" max="1807" width="3.140625" style="3" hidden="1"/>
    <col min="1808" max="1808" width="10.42578125" style="3" hidden="1"/>
    <col min="1809" max="2048" width="9.140625" style="3" hidden="1"/>
    <col min="2049" max="2049" width="3.85546875" style="3" hidden="1"/>
    <col min="2050" max="2050" width="21.140625" style="3" hidden="1"/>
    <col min="2051" max="2051" width="8.140625" style="3" hidden="1"/>
    <col min="2052" max="2052" width="3.7109375" style="3" hidden="1"/>
    <col min="2053" max="2053" width="1.7109375" style="3" hidden="1"/>
    <col min="2054" max="2054" width="4.28515625" style="3" hidden="1"/>
    <col min="2055" max="2055" width="3.140625" style="3" hidden="1"/>
    <col min="2056" max="2056" width="9.28515625" style="3" hidden="1"/>
    <col min="2057" max="2057" width="2.7109375" style="3" hidden="1"/>
    <col min="2058" max="2058" width="6.42578125" style="3" hidden="1"/>
    <col min="2059" max="2059" width="3.140625" style="3" hidden="1"/>
    <col min="2060" max="2060" width="6.7109375" style="3" hidden="1"/>
    <col min="2061" max="2061" width="2.7109375" style="3" hidden="1"/>
    <col min="2062" max="2062" width="9.85546875" style="3" hidden="1"/>
    <col min="2063" max="2063" width="3.140625" style="3" hidden="1"/>
    <col min="2064" max="2064" width="10.42578125" style="3" hidden="1"/>
    <col min="2065" max="2304" width="9.140625" style="3" hidden="1"/>
    <col min="2305" max="2305" width="3.85546875" style="3" hidden="1"/>
    <col min="2306" max="2306" width="21.140625" style="3" hidden="1"/>
    <col min="2307" max="2307" width="8.140625" style="3" hidden="1"/>
    <col min="2308" max="2308" width="3.7109375" style="3" hidden="1"/>
    <col min="2309" max="2309" width="1.7109375" style="3" hidden="1"/>
    <col min="2310" max="2310" width="4.28515625" style="3" hidden="1"/>
    <col min="2311" max="2311" width="3.140625" style="3" hidden="1"/>
    <col min="2312" max="2312" width="9.28515625" style="3" hidden="1"/>
    <col min="2313" max="2313" width="2.7109375" style="3" hidden="1"/>
    <col min="2314" max="2314" width="6.42578125" style="3" hidden="1"/>
    <col min="2315" max="2315" width="3.140625" style="3" hidden="1"/>
    <col min="2316" max="2316" width="6.7109375" style="3" hidden="1"/>
    <col min="2317" max="2317" width="2.7109375" style="3" hidden="1"/>
    <col min="2318" max="2318" width="9.85546875" style="3" hidden="1"/>
    <col min="2319" max="2319" width="3.140625" style="3" hidden="1"/>
    <col min="2320" max="2320" width="10.42578125" style="3" hidden="1"/>
    <col min="2321" max="2560" width="9.140625" style="3" hidden="1"/>
    <col min="2561" max="2561" width="3.85546875" style="3" hidden="1"/>
    <col min="2562" max="2562" width="21.140625" style="3" hidden="1"/>
    <col min="2563" max="2563" width="8.140625" style="3" hidden="1"/>
    <col min="2564" max="2564" width="3.7109375" style="3" hidden="1"/>
    <col min="2565" max="2565" width="1.7109375" style="3" hidden="1"/>
    <col min="2566" max="2566" width="4.28515625" style="3" hidden="1"/>
    <col min="2567" max="2567" width="3.140625" style="3" hidden="1"/>
    <col min="2568" max="2568" width="9.28515625" style="3" hidden="1"/>
    <col min="2569" max="2569" width="2.7109375" style="3" hidden="1"/>
    <col min="2570" max="2570" width="6.42578125" style="3" hidden="1"/>
    <col min="2571" max="2571" width="3.140625" style="3" hidden="1"/>
    <col min="2572" max="2572" width="6.7109375" style="3" hidden="1"/>
    <col min="2573" max="2573" width="2.7109375" style="3" hidden="1"/>
    <col min="2574" max="2574" width="9.85546875" style="3" hidden="1"/>
    <col min="2575" max="2575" width="3.140625" style="3" hidden="1"/>
    <col min="2576" max="2576" width="10.42578125" style="3" hidden="1"/>
    <col min="2577" max="2816" width="9.140625" style="3" hidden="1"/>
    <col min="2817" max="2817" width="3.85546875" style="3" hidden="1"/>
    <col min="2818" max="2818" width="21.140625" style="3" hidden="1"/>
    <col min="2819" max="2819" width="8.140625" style="3" hidden="1"/>
    <col min="2820" max="2820" width="3.7109375" style="3" hidden="1"/>
    <col min="2821" max="2821" width="1.7109375" style="3" hidden="1"/>
    <col min="2822" max="2822" width="4.28515625" style="3" hidden="1"/>
    <col min="2823" max="2823" width="3.140625" style="3" hidden="1"/>
    <col min="2824" max="2824" width="9.28515625" style="3" hidden="1"/>
    <col min="2825" max="2825" width="2.7109375" style="3" hidden="1"/>
    <col min="2826" max="2826" width="6.42578125" style="3" hidden="1"/>
    <col min="2827" max="2827" width="3.140625" style="3" hidden="1"/>
    <col min="2828" max="2828" width="6.7109375" style="3" hidden="1"/>
    <col min="2829" max="2829" width="2.7109375" style="3" hidden="1"/>
    <col min="2830" max="2830" width="9.85546875" style="3" hidden="1"/>
    <col min="2831" max="2831" width="3.140625" style="3" hidden="1"/>
    <col min="2832" max="2832" width="10.42578125" style="3" hidden="1"/>
    <col min="2833" max="3072" width="9.140625" style="3" hidden="1"/>
    <col min="3073" max="3073" width="3.85546875" style="3" hidden="1"/>
    <col min="3074" max="3074" width="21.140625" style="3" hidden="1"/>
    <col min="3075" max="3075" width="8.140625" style="3" hidden="1"/>
    <col min="3076" max="3076" width="3.7109375" style="3" hidden="1"/>
    <col min="3077" max="3077" width="1.7109375" style="3" hidden="1"/>
    <col min="3078" max="3078" width="4.28515625" style="3" hidden="1"/>
    <col min="3079" max="3079" width="3.140625" style="3" hidden="1"/>
    <col min="3080" max="3080" width="9.28515625" style="3" hidden="1"/>
    <col min="3081" max="3081" width="2.7109375" style="3" hidden="1"/>
    <col min="3082" max="3082" width="6.42578125" style="3" hidden="1"/>
    <col min="3083" max="3083" width="3.140625" style="3" hidden="1"/>
    <col min="3084" max="3084" width="6.7109375" style="3" hidden="1"/>
    <col min="3085" max="3085" width="2.7109375" style="3" hidden="1"/>
    <col min="3086" max="3086" width="9.85546875" style="3" hidden="1"/>
    <col min="3087" max="3087" width="3.140625" style="3" hidden="1"/>
    <col min="3088" max="3088" width="10.42578125" style="3" hidden="1"/>
    <col min="3089" max="3328" width="9.140625" style="3" hidden="1"/>
    <col min="3329" max="3329" width="3.85546875" style="3" hidden="1"/>
    <col min="3330" max="3330" width="21.140625" style="3" hidden="1"/>
    <col min="3331" max="3331" width="8.140625" style="3" hidden="1"/>
    <col min="3332" max="3332" width="3.7109375" style="3" hidden="1"/>
    <col min="3333" max="3333" width="1.7109375" style="3" hidden="1"/>
    <col min="3334" max="3334" width="4.28515625" style="3" hidden="1"/>
    <col min="3335" max="3335" width="3.140625" style="3" hidden="1"/>
    <col min="3336" max="3336" width="9.28515625" style="3" hidden="1"/>
    <col min="3337" max="3337" width="2.7109375" style="3" hidden="1"/>
    <col min="3338" max="3338" width="6.42578125" style="3" hidden="1"/>
    <col min="3339" max="3339" width="3.140625" style="3" hidden="1"/>
    <col min="3340" max="3340" width="6.7109375" style="3" hidden="1"/>
    <col min="3341" max="3341" width="2.7109375" style="3" hidden="1"/>
    <col min="3342" max="3342" width="9.85546875" style="3" hidden="1"/>
    <col min="3343" max="3343" width="3.140625" style="3" hidden="1"/>
    <col min="3344" max="3344" width="10.42578125" style="3" hidden="1"/>
    <col min="3345" max="3584" width="9.140625" style="3" hidden="1"/>
    <col min="3585" max="3585" width="3.85546875" style="3" hidden="1"/>
    <col min="3586" max="3586" width="21.140625" style="3" hidden="1"/>
    <col min="3587" max="3587" width="8.140625" style="3" hidden="1"/>
    <col min="3588" max="3588" width="3.7109375" style="3" hidden="1"/>
    <col min="3589" max="3589" width="1.7109375" style="3" hidden="1"/>
    <col min="3590" max="3590" width="4.28515625" style="3" hidden="1"/>
    <col min="3591" max="3591" width="3.140625" style="3" hidden="1"/>
    <col min="3592" max="3592" width="9.28515625" style="3" hidden="1"/>
    <col min="3593" max="3593" width="2.7109375" style="3" hidden="1"/>
    <col min="3594" max="3594" width="6.42578125" style="3" hidden="1"/>
    <col min="3595" max="3595" width="3.140625" style="3" hidden="1"/>
    <col min="3596" max="3596" width="6.7109375" style="3" hidden="1"/>
    <col min="3597" max="3597" width="2.7109375" style="3" hidden="1"/>
    <col min="3598" max="3598" width="9.85546875" style="3" hidden="1"/>
    <col min="3599" max="3599" width="3.140625" style="3" hidden="1"/>
    <col min="3600" max="3600" width="10.42578125" style="3" hidden="1"/>
    <col min="3601" max="3840" width="9.140625" style="3" hidden="1"/>
    <col min="3841" max="3841" width="3.85546875" style="3" hidden="1"/>
    <col min="3842" max="3842" width="21.140625" style="3" hidden="1"/>
    <col min="3843" max="3843" width="8.140625" style="3" hidden="1"/>
    <col min="3844" max="3844" width="3.7109375" style="3" hidden="1"/>
    <col min="3845" max="3845" width="1.7109375" style="3" hidden="1"/>
    <col min="3846" max="3846" width="4.28515625" style="3" hidden="1"/>
    <col min="3847" max="3847" width="3.140625" style="3" hidden="1"/>
    <col min="3848" max="3848" width="9.28515625" style="3" hidden="1"/>
    <col min="3849" max="3849" width="2.7109375" style="3" hidden="1"/>
    <col min="3850" max="3850" width="6.42578125" style="3" hidden="1"/>
    <col min="3851" max="3851" width="3.140625" style="3" hidden="1"/>
    <col min="3852" max="3852" width="6.7109375" style="3" hidden="1"/>
    <col min="3853" max="3853" width="2.7109375" style="3" hidden="1"/>
    <col min="3854" max="3854" width="9.85546875" style="3" hidden="1"/>
    <col min="3855" max="3855" width="3.140625" style="3" hidden="1"/>
    <col min="3856" max="3856" width="10.42578125" style="3" hidden="1"/>
    <col min="3857" max="4096" width="9.140625" style="3" hidden="1"/>
    <col min="4097" max="4097" width="3.85546875" style="3" hidden="1"/>
    <col min="4098" max="4098" width="21.140625" style="3" hidden="1"/>
    <col min="4099" max="4099" width="8.140625" style="3" hidden="1"/>
    <col min="4100" max="4100" width="3.7109375" style="3" hidden="1"/>
    <col min="4101" max="4101" width="1.7109375" style="3" hidden="1"/>
    <col min="4102" max="4102" width="4.28515625" style="3" hidden="1"/>
    <col min="4103" max="4103" width="3.140625" style="3" hidden="1"/>
    <col min="4104" max="4104" width="9.28515625" style="3" hidden="1"/>
    <col min="4105" max="4105" width="2.7109375" style="3" hidden="1"/>
    <col min="4106" max="4106" width="6.42578125" style="3" hidden="1"/>
    <col min="4107" max="4107" width="3.140625" style="3" hidden="1"/>
    <col min="4108" max="4108" width="6.7109375" style="3" hidden="1"/>
    <col min="4109" max="4109" width="2.7109375" style="3" hidden="1"/>
    <col min="4110" max="4110" width="9.85546875" style="3" hidden="1"/>
    <col min="4111" max="4111" width="3.140625" style="3" hidden="1"/>
    <col min="4112" max="4112" width="10.42578125" style="3" hidden="1"/>
    <col min="4113" max="4352" width="9.140625" style="3" hidden="1"/>
    <col min="4353" max="4353" width="3.85546875" style="3" hidden="1"/>
    <col min="4354" max="4354" width="21.140625" style="3" hidden="1"/>
    <col min="4355" max="4355" width="8.140625" style="3" hidden="1"/>
    <col min="4356" max="4356" width="3.7109375" style="3" hidden="1"/>
    <col min="4357" max="4357" width="1.7109375" style="3" hidden="1"/>
    <col min="4358" max="4358" width="4.28515625" style="3" hidden="1"/>
    <col min="4359" max="4359" width="3.140625" style="3" hidden="1"/>
    <col min="4360" max="4360" width="9.28515625" style="3" hidden="1"/>
    <col min="4361" max="4361" width="2.7109375" style="3" hidden="1"/>
    <col min="4362" max="4362" width="6.42578125" style="3" hidden="1"/>
    <col min="4363" max="4363" width="3.140625" style="3" hidden="1"/>
    <col min="4364" max="4364" width="6.7109375" style="3" hidden="1"/>
    <col min="4365" max="4365" width="2.7109375" style="3" hidden="1"/>
    <col min="4366" max="4366" width="9.85546875" style="3" hidden="1"/>
    <col min="4367" max="4367" width="3.140625" style="3" hidden="1"/>
    <col min="4368" max="4368" width="10.42578125" style="3" hidden="1"/>
    <col min="4369" max="4608" width="9.140625" style="3" hidden="1"/>
    <col min="4609" max="4609" width="3.85546875" style="3" hidden="1"/>
    <col min="4610" max="4610" width="21.140625" style="3" hidden="1"/>
    <col min="4611" max="4611" width="8.140625" style="3" hidden="1"/>
    <col min="4612" max="4612" width="3.7109375" style="3" hidden="1"/>
    <col min="4613" max="4613" width="1.7109375" style="3" hidden="1"/>
    <col min="4614" max="4614" width="4.28515625" style="3" hidden="1"/>
    <col min="4615" max="4615" width="3.140625" style="3" hidden="1"/>
    <col min="4616" max="4616" width="9.28515625" style="3" hidden="1"/>
    <col min="4617" max="4617" width="2.7109375" style="3" hidden="1"/>
    <col min="4618" max="4618" width="6.42578125" style="3" hidden="1"/>
    <col min="4619" max="4619" width="3.140625" style="3" hidden="1"/>
    <col min="4620" max="4620" width="6.7109375" style="3" hidden="1"/>
    <col min="4621" max="4621" width="2.7109375" style="3" hidden="1"/>
    <col min="4622" max="4622" width="9.85546875" style="3" hidden="1"/>
    <col min="4623" max="4623" width="3.140625" style="3" hidden="1"/>
    <col min="4624" max="4624" width="10.42578125" style="3" hidden="1"/>
    <col min="4625" max="4864" width="9.140625" style="3" hidden="1"/>
    <col min="4865" max="4865" width="3.85546875" style="3" hidden="1"/>
    <col min="4866" max="4866" width="21.140625" style="3" hidden="1"/>
    <col min="4867" max="4867" width="8.140625" style="3" hidden="1"/>
    <col min="4868" max="4868" width="3.7109375" style="3" hidden="1"/>
    <col min="4869" max="4869" width="1.7109375" style="3" hidden="1"/>
    <col min="4870" max="4870" width="4.28515625" style="3" hidden="1"/>
    <col min="4871" max="4871" width="3.140625" style="3" hidden="1"/>
    <col min="4872" max="4872" width="9.28515625" style="3" hidden="1"/>
    <col min="4873" max="4873" width="2.7109375" style="3" hidden="1"/>
    <col min="4874" max="4874" width="6.42578125" style="3" hidden="1"/>
    <col min="4875" max="4875" width="3.140625" style="3" hidden="1"/>
    <col min="4876" max="4876" width="6.7109375" style="3" hidden="1"/>
    <col min="4877" max="4877" width="2.7109375" style="3" hidden="1"/>
    <col min="4878" max="4878" width="9.85546875" style="3" hidden="1"/>
    <col min="4879" max="4879" width="3.140625" style="3" hidden="1"/>
    <col min="4880" max="4880" width="10.42578125" style="3" hidden="1"/>
    <col min="4881" max="5120" width="9.140625" style="3" hidden="1"/>
    <col min="5121" max="5121" width="3.85546875" style="3" hidden="1"/>
    <col min="5122" max="5122" width="21.140625" style="3" hidden="1"/>
    <col min="5123" max="5123" width="8.140625" style="3" hidden="1"/>
    <col min="5124" max="5124" width="3.7109375" style="3" hidden="1"/>
    <col min="5125" max="5125" width="1.7109375" style="3" hidden="1"/>
    <col min="5126" max="5126" width="4.28515625" style="3" hidden="1"/>
    <col min="5127" max="5127" width="3.140625" style="3" hidden="1"/>
    <col min="5128" max="5128" width="9.28515625" style="3" hidden="1"/>
    <col min="5129" max="5129" width="2.7109375" style="3" hidden="1"/>
    <col min="5130" max="5130" width="6.42578125" style="3" hidden="1"/>
    <col min="5131" max="5131" width="3.140625" style="3" hidden="1"/>
    <col min="5132" max="5132" width="6.7109375" style="3" hidden="1"/>
    <col min="5133" max="5133" width="2.7109375" style="3" hidden="1"/>
    <col min="5134" max="5134" width="9.85546875" style="3" hidden="1"/>
    <col min="5135" max="5135" width="3.140625" style="3" hidden="1"/>
    <col min="5136" max="5136" width="10.42578125" style="3" hidden="1"/>
    <col min="5137" max="5376" width="9.140625" style="3" hidden="1"/>
    <col min="5377" max="5377" width="3.85546875" style="3" hidden="1"/>
    <col min="5378" max="5378" width="21.140625" style="3" hidden="1"/>
    <col min="5379" max="5379" width="8.140625" style="3" hidden="1"/>
    <col min="5380" max="5380" width="3.7109375" style="3" hidden="1"/>
    <col min="5381" max="5381" width="1.7109375" style="3" hidden="1"/>
    <col min="5382" max="5382" width="4.28515625" style="3" hidden="1"/>
    <col min="5383" max="5383" width="3.140625" style="3" hidden="1"/>
    <col min="5384" max="5384" width="9.28515625" style="3" hidden="1"/>
    <col min="5385" max="5385" width="2.7109375" style="3" hidden="1"/>
    <col min="5386" max="5386" width="6.42578125" style="3" hidden="1"/>
    <col min="5387" max="5387" width="3.140625" style="3" hidden="1"/>
    <col min="5388" max="5388" width="6.7109375" style="3" hidden="1"/>
    <col min="5389" max="5389" width="2.7109375" style="3" hidden="1"/>
    <col min="5390" max="5390" width="9.85546875" style="3" hidden="1"/>
    <col min="5391" max="5391" width="3.140625" style="3" hidden="1"/>
    <col min="5392" max="5392" width="10.42578125" style="3" hidden="1"/>
    <col min="5393" max="5632" width="9.140625" style="3" hidden="1"/>
    <col min="5633" max="5633" width="3.85546875" style="3" hidden="1"/>
    <col min="5634" max="5634" width="21.140625" style="3" hidden="1"/>
    <col min="5635" max="5635" width="8.140625" style="3" hidden="1"/>
    <col min="5636" max="5636" width="3.7109375" style="3" hidden="1"/>
    <col min="5637" max="5637" width="1.7109375" style="3" hidden="1"/>
    <col min="5638" max="5638" width="4.28515625" style="3" hidden="1"/>
    <col min="5639" max="5639" width="3.140625" style="3" hidden="1"/>
    <col min="5640" max="5640" width="9.28515625" style="3" hidden="1"/>
    <col min="5641" max="5641" width="2.7109375" style="3" hidden="1"/>
    <col min="5642" max="5642" width="6.42578125" style="3" hidden="1"/>
    <col min="5643" max="5643" width="3.140625" style="3" hidden="1"/>
    <col min="5644" max="5644" width="6.7109375" style="3" hidden="1"/>
    <col min="5645" max="5645" width="2.7109375" style="3" hidden="1"/>
    <col min="5646" max="5646" width="9.85546875" style="3" hidden="1"/>
    <col min="5647" max="5647" width="3.140625" style="3" hidden="1"/>
    <col min="5648" max="5648" width="10.42578125" style="3" hidden="1"/>
    <col min="5649" max="5888" width="9.140625" style="3" hidden="1"/>
    <col min="5889" max="5889" width="3.85546875" style="3" hidden="1"/>
    <col min="5890" max="5890" width="21.140625" style="3" hidden="1"/>
    <col min="5891" max="5891" width="8.140625" style="3" hidden="1"/>
    <col min="5892" max="5892" width="3.7109375" style="3" hidden="1"/>
    <col min="5893" max="5893" width="1.7109375" style="3" hidden="1"/>
    <col min="5894" max="5894" width="4.28515625" style="3" hidden="1"/>
    <col min="5895" max="5895" width="3.140625" style="3" hidden="1"/>
    <col min="5896" max="5896" width="9.28515625" style="3" hidden="1"/>
    <col min="5897" max="5897" width="2.7109375" style="3" hidden="1"/>
    <col min="5898" max="5898" width="6.42578125" style="3" hidden="1"/>
    <col min="5899" max="5899" width="3.140625" style="3" hidden="1"/>
    <col min="5900" max="5900" width="6.7109375" style="3" hidden="1"/>
    <col min="5901" max="5901" width="2.7109375" style="3" hidden="1"/>
    <col min="5902" max="5902" width="9.85546875" style="3" hidden="1"/>
    <col min="5903" max="5903" width="3.140625" style="3" hidden="1"/>
    <col min="5904" max="5904" width="10.42578125" style="3" hidden="1"/>
    <col min="5905" max="6144" width="9.140625" style="3" hidden="1"/>
    <col min="6145" max="6145" width="3.85546875" style="3" hidden="1"/>
    <col min="6146" max="6146" width="21.140625" style="3" hidden="1"/>
    <col min="6147" max="6147" width="8.140625" style="3" hidden="1"/>
    <col min="6148" max="6148" width="3.7109375" style="3" hidden="1"/>
    <col min="6149" max="6149" width="1.7109375" style="3" hidden="1"/>
    <col min="6150" max="6150" width="4.28515625" style="3" hidden="1"/>
    <col min="6151" max="6151" width="3.140625" style="3" hidden="1"/>
    <col min="6152" max="6152" width="9.28515625" style="3" hidden="1"/>
    <col min="6153" max="6153" width="2.7109375" style="3" hidden="1"/>
    <col min="6154" max="6154" width="6.42578125" style="3" hidden="1"/>
    <col min="6155" max="6155" width="3.140625" style="3" hidden="1"/>
    <col min="6156" max="6156" width="6.7109375" style="3" hidden="1"/>
    <col min="6157" max="6157" width="2.7109375" style="3" hidden="1"/>
    <col min="6158" max="6158" width="9.85546875" style="3" hidden="1"/>
    <col min="6159" max="6159" width="3.140625" style="3" hidden="1"/>
    <col min="6160" max="6160" width="10.42578125" style="3" hidden="1"/>
    <col min="6161" max="6400" width="9.140625" style="3" hidden="1"/>
    <col min="6401" max="6401" width="3.85546875" style="3" hidden="1"/>
    <col min="6402" max="6402" width="21.140625" style="3" hidden="1"/>
    <col min="6403" max="6403" width="8.140625" style="3" hidden="1"/>
    <col min="6404" max="6404" width="3.7109375" style="3" hidden="1"/>
    <col min="6405" max="6405" width="1.7109375" style="3" hidden="1"/>
    <col min="6406" max="6406" width="4.28515625" style="3" hidden="1"/>
    <col min="6407" max="6407" width="3.140625" style="3" hidden="1"/>
    <col min="6408" max="6408" width="9.28515625" style="3" hidden="1"/>
    <col min="6409" max="6409" width="2.7109375" style="3" hidden="1"/>
    <col min="6410" max="6410" width="6.42578125" style="3" hidden="1"/>
    <col min="6411" max="6411" width="3.140625" style="3" hidden="1"/>
    <col min="6412" max="6412" width="6.7109375" style="3" hidden="1"/>
    <col min="6413" max="6413" width="2.7109375" style="3" hidden="1"/>
    <col min="6414" max="6414" width="9.85546875" style="3" hidden="1"/>
    <col min="6415" max="6415" width="3.140625" style="3" hidden="1"/>
    <col min="6416" max="6416" width="10.42578125" style="3" hidden="1"/>
    <col min="6417" max="6656" width="9.140625" style="3" hidden="1"/>
    <col min="6657" max="6657" width="3.85546875" style="3" hidden="1"/>
    <col min="6658" max="6658" width="21.140625" style="3" hidden="1"/>
    <col min="6659" max="6659" width="8.140625" style="3" hidden="1"/>
    <col min="6660" max="6660" width="3.7109375" style="3" hidden="1"/>
    <col min="6661" max="6661" width="1.7109375" style="3" hidden="1"/>
    <col min="6662" max="6662" width="4.28515625" style="3" hidden="1"/>
    <col min="6663" max="6663" width="3.140625" style="3" hidden="1"/>
    <col min="6664" max="6664" width="9.28515625" style="3" hidden="1"/>
    <col min="6665" max="6665" width="2.7109375" style="3" hidden="1"/>
    <col min="6666" max="6666" width="6.42578125" style="3" hidden="1"/>
    <col min="6667" max="6667" width="3.140625" style="3" hidden="1"/>
    <col min="6668" max="6668" width="6.7109375" style="3" hidden="1"/>
    <col min="6669" max="6669" width="2.7109375" style="3" hidden="1"/>
    <col min="6670" max="6670" width="9.85546875" style="3" hidden="1"/>
    <col min="6671" max="6671" width="3.140625" style="3" hidden="1"/>
    <col min="6672" max="6672" width="10.42578125" style="3" hidden="1"/>
    <col min="6673" max="6912" width="9.140625" style="3" hidden="1"/>
    <col min="6913" max="6913" width="3.85546875" style="3" hidden="1"/>
    <col min="6914" max="6914" width="21.140625" style="3" hidden="1"/>
    <col min="6915" max="6915" width="8.140625" style="3" hidden="1"/>
    <col min="6916" max="6916" width="3.7109375" style="3" hidden="1"/>
    <col min="6917" max="6917" width="1.7109375" style="3" hidden="1"/>
    <col min="6918" max="6918" width="4.28515625" style="3" hidden="1"/>
    <col min="6919" max="6919" width="3.140625" style="3" hidden="1"/>
    <col min="6920" max="6920" width="9.28515625" style="3" hidden="1"/>
    <col min="6921" max="6921" width="2.7109375" style="3" hidden="1"/>
    <col min="6922" max="6922" width="6.42578125" style="3" hidden="1"/>
    <col min="6923" max="6923" width="3.140625" style="3" hidden="1"/>
    <col min="6924" max="6924" width="6.7109375" style="3" hidden="1"/>
    <col min="6925" max="6925" width="2.7109375" style="3" hidden="1"/>
    <col min="6926" max="6926" width="9.85546875" style="3" hidden="1"/>
    <col min="6927" max="6927" width="3.140625" style="3" hidden="1"/>
    <col min="6928" max="6928" width="10.42578125" style="3" hidden="1"/>
    <col min="6929" max="7168" width="9.140625" style="3" hidden="1"/>
    <col min="7169" max="7169" width="3.85546875" style="3" hidden="1"/>
    <col min="7170" max="7170" width="21.140625" style="3" hidden="1"/>
    <col min="7171" max="7171" width="8.140625" style="3" hidden="1"/>
    <col min="7172" max="7172" width="3.7109375" style="3" hidden="1"/>
    <col min="7173" max="7173" width="1.7109375" style="3" hidden="1"/>
    <col min="7174" max="7174" width="4.28515625" style="3" hidden="1"/>
    <col min="7175" max="7175" width="3.140625" style="3" hidden="1"/>
    <col min="7176" max="7176" width="9.28515625" style="3" hidden="1"/>
    <col min="7177" max="7177" width="2.7109375" style="3" hidden="1"/>
    <col min="7178" max="7178" width="6.42578125" style="3" hidden="1"/>
    <col min="7179" max="7179" width="3.140625" style="3" hidden="1"/>
    <col min="7180" max="7180" width="6.7109375" style="3" hidden="1"/>
    <col min="7181" max="7181" width="2.7109375" style="3" hidden="1"/>
    <col min="7182" max="7182" width="9.85546875" style="3" hidden="1"/>
    <col min="7183" max="7183" width="3.140625" style="3" hidden="1"/>
    <col min="7184" max="7184" width="10.42578125" style="3" hidden="1"/>
    <col min="7185" max="7424" width="9.140625" style="3" hidden="1"/>
    <col min="7425" max="7425" width="3.85546875" style="3" hidden="1"/>
    <col min="7426" max="7426" width="21.140625" style="3" hidden="1"/>
    <col min="7427" max="7427" width="8.140625" style="3" hidden="1"/>
    <col min="7428" max="7428" width="3.7109375" style="3" hidden="1"/>
    <col min="7429" max="7429" width="1.7109375" style="3" hidden="1"/>
    <col min="7430" max="7430" width="4.28515625" style="3" hidden="1"/>
    <col min="7431" max="7431" width="3.140625" style="3" hidden="1"/>
    <col min="7432" max="7432" width="9.28515625" style="3" hidden="1"/>
    <col min="7433" max="7433" width="2.7109375" style="3" hidden="1"/>
    <col min="7434" max="7434" width="6.42578125" style="3" hidden="1"/>
    <col min="7435" max="7435" width="3.140625" style="3" hidden="1"/>
    <col min="7436" max="7436" width="6.7109375" style="3" hidden="1"/>
    <col min="7437" max="7437" width="2.7109375" style="3" hidden="1"/>
    <col min="7438" max="7438" width="9.85546875" style="3" hidden="1"/>
    <col min="7439" max="7439" width="3.140625" style="3" hidden="1"/>
    <col min="7440" max="7440" width="10.42578125" style="3" hidden="1"/>
    <col min="7441" max="7680" width="9.140625" style="3" hidden="1"/>
    <col min="7681" max="7681" width="3.85546875" style="3" hidden="1"/>
    <col min="7682" max="7682" width="21.140625" style="3" hidden="1"/>
    <col min="7683" max="7683" width="8.140625" style="3" hidden="1"/>
    <col min="7684" max="7684" width="3.7109375" style="3" hidden="1"/>
    <col min="7685" max="7685" width="1.7109375" style="3" hidden="1"/>
    <col min="7686" max="7686" width="4.28515625" style="3" hidden="1"/>
    <col min="7687" max="7687" width="3.140625" style="3" hidden="1"/>
    <col min="7688" max="7688" width="9.28515625" style="3" hidden="1"/>
    <col min="7689" max="7689" width="2.7109375" style="3" hidden="1"/>
    <col min="7690" max="7690" width="6.42578125" style="3" hidden="1"/>
    <col min="7691" max="7691" width="3.140625" style="3" hidden="1"/>
    <col min="7692" max="7692" width="6.7109375" style="3" hidden="1"/>
    <col min="7693" max="7693" width="2.7109375" style="3" hidden="1"/>
    <col min="7694" max="7694" width="9.85546875" style="3" hidden="1"/>
    <col min="7695" max="7695" width="3.140625" style="3" hidden="1"/>
    <col min="7696" max="7696" width="10.42578125" style="3" hidden="1"/>
    <col min="7697" max="7936" width="9.140625" style="3" hidden="1"/>
    <col min="7937" max="7937" width="3.85546875" style="3" hidden="1"/>
    <col min="7938" max="7938" width="21.140625" style="3" hidden="1"/>
    <col min="7939" max="7939" width="8.140625" style="3" hidden="1"/>
    <col min="7940" max="7940" width="3.7109375" style="3" hidden="1"/>
    <col min="7941" max="7941" width="1.7109375" style="3" hidden="1"/>
    <col min="7942" max="7942" width="4.28515625" style="3" hidden="1"/>
    <col min="7943" max="7943" width="3.140625" style="3" hidden="1"/>
    <col min="7944" max="7944" width="9.28515625" style="3" hidden="1"/>
    <col min="7945" max="7945" width="2.7109375" style="3" hidden="1"/>
    <col min="7946" max="7946" width="6.42578125" style="3" hidden="1"/>
    <col min="7947" max="7947" width="3.140625" style="3" hidden="1"/>
    <col min="7948" max="7948" width="6.7109375" style="3" hidden="1"/>
    <col min="7949" max="7949" width="2.7109375" style="3" hidden="1"/>
    <col min="7950" max="7950" width="9.85546875" style="3" hidden="1"/>
    <col min="7951" max="7951" width="3.140625" style="3" hidden="1"/>
    <col min="7952" max="7952" width="10.42578125" style="3" hidden="1"/>
    <col min="7953" max="8192" width="9.140625" style="3" hidden="1"/>
    <col min="8193" max="8193" width="3.85546875" style="3" hidden="1"/>
    <col min="8194" max="8194" width="21.140625" style="3" hidden="1"/>
    <col min="8195" max="8195" width="8.140625" style="3" hidden="1"/>
    <col min="8196" max="8196" width="3.7109375" style="3" hidden="1"/>
    <col min="8197" max="8197" width="1.7109375" style="3" hidden="1"/>
    <col min="8198" max="8198" width="4.28515625" style="3" hidden="1"/>
    <col min="8199" max="8199" width="3.140625" style="3" hidden="1"/>
    <col min="8200" max="8200" width="9.28515625" style="3" hidden="1"/>
    <col min="8201" max="8201" width="2.7109375" style="3" hidden="1"/>
    <col min="8202" max="8202" width="6.42578125" style="3" hidden="1"/>
    <col min="8203" max="8203" width="3.140625" style="3" hidden="1"/>
    <col min="8204" max="8204" width="6.7109375" style="3" hidden="1"/>
    <col min="8205" max="8205" width="2.7109375" style="3" hidden="1"/>
    <col min="8206" max="8206" width="9.85546875" style="3" hidden="1"/>
    <col min="8207" max="8207" width="3.140625" style="3" hidden="1"/>
    <col min="8208" max="8208" width="10.42578125" style="3" hidden="1"/>
    <col min="8209" max="8448" width="9.140625" style="3" hidden="1"/>
    <col min="8449" max="8449" width="3.85546875" style="3" hidden="1"/>
    <col min="8450" max="8450" width="21.140625" style="3" hidden="1"/>
    <col min="8451" max="8451" width="8.140625" style="3" hidden="1"/>
    <col min="8452" max="8452" width="3.7109375" style="3" hidden="1"/>
    <col min="8453" max="8453" width="1.7109375" style="3" hidden="1"/>
    <col min="8454" max="8454" width="4.28515625" style="3" hidden="1"/>
    <col min="8455" max="8455" width="3.140625" style="3" hidden="1"/>
    <col min="8456" max="8456" width="9.28515625" style="3" hidden="1"/>
    <col min="8457" max="8457" width="2.7109375" style="3" hidden="1"/>
    <col min="8458" max="8458" width="6.42578125" style="3" hidden="1"/>
    <col min="8459" max="8459" width="3.140625" style="3" hidden="1"/>
    <col min="8460" max="8460" width="6.7109375" style="3" hidden="1"/>
    <col min="8461" max="8461" width="2.7109375" style="3" hidden="1"/>
    <col min="8462" max="8462" width="9.85546875" style="3" hidden="1"/>
    <col min="8463" max="8463" width="3.140625" style="3" hidden="1"/>
    <col min="8464" max="8464" width="10.42578125" style="3" hidden="1"/>
    <col min="8465" max="8704" width="9.140625" style="3" hidden="1"/>
    <col min="8705" max="8705" width="3.85546875" style="3" hidden="1"/>
    <col min="8706" max="8706" width="21.140625" style="3" hidden="1"/>
    <col min="8707" max="8707" width="8.140625" style="3" hidden="1"/>
    <col min="8708" max="8708" width="3.7109375" style="3" hidden="1"/>
    <col min="8709" max="8709" width="1.7109375" style="3" hidden="1"/>
    <col min="8710" max="8710" width="4.28515625" style="3" hidden="1"/>
    <col min="8711" max="8711" width="3.140625" style="3" hidden="1"/>
    <col min="8712" max="8712" width="9.28515625" style="3" hidden="1"/>
    <col min="8713" max="8713" width="2.7109375" style="3" hidden="1"/>
    <col min="8714" max="8714" width="6.42578125" style="3" hidden="1"/>
    <col min="8715" max="8715" width="3.140625" style="3" hidden="1"/>
    <col min="8716" max="8716" width="6.7109375" style="3" hidden="1"/>
    <col min="8717" max="8717" width="2.7109375" style="3" hidden="1"/>
    <col min="8718" max="8718" width="9.85546875" style="3" hidden="1"/>
    <col min="8719" max="8719" width="3.140625" style="3" hidden="1"/>
    <col min="8720" max="8720" width="10.42578125" style="3" hidden="1"/>
    <col min="8721" max="8960" width="9.140625" style="3" hidden="1"/>
    <col min="8961" max="8961" width="3.85546875" style="3" hidden="1"/>
    <col min="8962" max="8962" width="21.140625" style="3" hidden="1"/>
    <col min="8963" max="8963" width="8.140625" style="3" hidden="1"/>
    <col min="8964" max="8964" width="3.7109375" style="3" hidden="1"/>
    <col min="8965" max="8965" width="1.7109375" style="3" hidden="1"/>
    <col min="8966" max="8966" width="4.28515625" style="3" hidden="1"/>
    <col min="8967" max="8967" width="3.140625" style="3" hidden="1"/>
    <col min="8968" max="8968" width="9.28515625" style="3" hidden="1"/>
    <col min="8969" max="8969" width="2.7109375" style="3" hidden="1"/>
    <col min="8970" max="8970" width="6.42578125" style="3" hidden="1"/>
    <col min="8971" max="8971" width="3.140625" style="3" hidden="1"/>
    <col min="8972" max="8972" width="6.7109375" style="3" hidden="1"/>
    <col min="8973" max="8973" width="2.7109375" style="3" hidden="1"/>
    <col min="8974" max="8974" width="9.85546875" style="3" hidden="1"/>
    <col min="8975" max="8975" width="3.140625" style="3" hidden="1"/>
    <col min="8976" max="8976" width="10.42578125" style="3" hidden="1"/>
    <col min="8977" max="9216" width="9.140625" style="3" hidden="1"/>
    <col min="9217" max="9217" width="3.85546875" style="3" hidden="1"/>
    <col min="9218" max="9218" width="21.140625" style="3" hidden="1"/>
    <col min="9219" max="9219" width="8.140625" style="3" hidden="1"/>
    <col min="9220" max="9220" width="3.7109375" style="3" hidden="1"/>
    <col min="9221" max="9221" width="1.7109375" style="3" hidden="1"/>
    <col min="9222" max="9222" width="4.28515625" style="3" hidden="1"/>
    <col min="9223" max="9223" width="3.140625" style="3" hidden="1"/>
    <col min="9224" max="9224" width="9.28515625" style="3" hidden="1"/>
    <col min="9225" max="9225" width="2.7109375" style="3" hidden="1"/>
    <col min="9226" max="9226" width="6.42578125" style="3" hidden="1"/>
    <col min="9227" max="9227" width="3.140625" style="3" hidden="1"/>
    <col min="9228" max="9228" width="6.7109375" style="3" hidden="1"/>
    <col min="9229" max="9229" width="2.7109375" style="3" hidden="1"/>
    <col min="9230" max="9230" width="9.85546875" style="3" hidden="1"/>
    <col min="9231" max="9231" width="3.140625" style="3" hidden="1"/>
    <col min="9232" max="9232" width="10.42578125" style="3" hidden="1"/>
    <col min="9233" max="9472" width="9.140625" style="3" hidden="1"/>
    <col min="9473" max="9473" width="3.85546875" style="3" hidden="1"/>
    <col min="9474" max="9474" width="21.140625" style="3" hidden="1"/>
    <col min="9475" max="9475" width="8.140625" style="3" hidden="1"/>
    <col min="9476" max="9476" width="3.7109375" style="3" hidden="1"/>
    <col min="9477" max="9477" width="1.7109375" style="3" hidden="1"/>
    <col min="9478" max="9478" width="4.28515625" style="3" hidden="1"/>
    <col min="9479" max="9479" width="3.140625" style="3" hidden="1"/>
    <col min="9480" max="9480" width="9.28515625" style="3" hidden="1"/>
    <col min="9481" max="9481" width="2.7109375" style="3" hidden="1"/>
    <col min="9482" max="9482" width="6.42578125" style="3" hidden="1"/>
    <col min="9483" max="9483" width="3.140625" style="3" hidden="1"/>
    <col min="9484" max="9484" width="6.7109375" style="3" hidden="1"/>
    <col min="9485" max="9485" width="2.7109375" style="3" hidden="1"/>
    <col min="9486" max="9486" width="9.85546875" style="3" hidden="1"/>
    <col min="9487" max="9487" width="3.140625" style="3" hidden="1"/>
    <col min="9488" max="9488" width="10.42578125" style="3" hidden="1"/>
    <col min="9489" max="9728" width="9.140625" style="3" hidden="1"/>
    <col min="9729" max="9729" width="3.85546875" style="3" hidden="1"/>
    <col min="9730" max="9730" width="21.140625" style="3" hidden="1"/>
    <col min="9731" max="9731" width="8.140625" style="3" hidden="1"/>
    <col min="9732" max="9732" width="3.7109375" style="3" hidden="1"/>
    <col min="9733" max="9733" width="1.7109375" style="3" hidden="1"/>
    <col min="9734" max="9734" width="4.28515625" style="3" hidden="1"/>
    <col min="9735" max="9735" width="3.140625" style="3" hidden="1"/>
    <col min="9736" max="9736" width="9.28515625" style="3" hidden="1"/>
    <col min="9737" max="9737" width="2.7109375" style="3" hidden="1"/>
    <col min="9738" max="9738" width="6.42578125" style="3" hidden="1"/>
    <col min="9739" max="9739" width="3.140625" style="3" hidden="1"/>
    <col min="9740" max="9740" width="6.7109375" style="3" hidden="1"/>
    <col min="9741" max="9741" width="2.7109375" style="3" hidden="1"/>
    <col min="9742" max="9742" width="9.85546875" style="3" hidden="1"/>
    <col min="9743" max="9743" width="3.140625" style="3" hidden="1"/>
    <col min="9744" max="9744" width="10.42578125" style="3" hidden="1"/>
    <col min="9745" max="9984" width="9.140625" style="3" hidden="1"/>
    <col min="9985" max="9985" width="3.85546875" style="3" hidden="1"/>
    <col min="9986" max="9986" width="21.140625" style="3" hidden="1"/>
    <col min="9987" max="9987" width="8.140625" style="3" hidden="1"/>
    <col min="9988" max="9988" width="3.7109375" style="3" hidden="1"/>
    <col min="9989" max="9989" width="1.7109375" style="3" hidden="1"/>
    <col min="9990" max="9990" width="4.28515625" style="3" hidden="1"/>
    <col min="9991" max="9991" width="3.140625" style="3" hidden="1"/>
    <col min="9992" max="9992" width="9.28515625" style="3" hidden="1"/>
    <col min="9993" max="9993" width="2.7109375" style="3" hidden="1"/>
    <col min="9994" max="9994" width="6.42578125" style="3" hidden="1"/>
    <col min="9995" max="9995" width="3.140625" style="3" hidden="1"/>
    <col min="9996" max="9996" width="6.7109375" style="3" hidden="1"/>
    <col min="9997" max="9997" width="2.7109375" style="3" hidden="1"/>
    <col min="9998" max="9998" width="9.85546875" style="3" hidden="1"/>
    <col min="9999" max="9999" width="3.140625" style="3" hidden="1"/>
    <col min="10000" max="10000" width="10.42578125" style="3" hidden="1"/>
    <col min="10001" max="10240" width="9.140625" style="3" hidden="1"/>
    <col min="10241" max="10241" width="3.85546875" style="3" hidden="1"/>
    <col min="10242" max="10242" width="21.140625" style="3" hidden="1"/>
    <col min="10243" max="10243" width="8.140625" style="3" hidden="1"/>
    <col min="10244" max="10244" width="3.7109375" style="3" hidden="1"/>
    <col min="10245" max="10245" width="1.7109375" style="3" hidden="1"/>
    <col min="10246" max="10246" width="4.28515625" style="3" hidden="1"/>
    <col min="10247" max="10247" width="3.140625" style="3" hidden="1"/>
    <col min="10248" max="10248" width="9.28515625" style="3" hidden="1"/>
    <col min="10249" max="10249" width="2.7109375" style="3" hidden="1"/>
    <col min="10250" max="10250" width="6.42578125" style="3" hidden="1"/>
    <col min="10251" max="10251" width="3.140625" style="3" hidden="1"/>
    <col min="10252" max="10252" width="6.7109375" style="3" hidden="1"/>
    <col min="10253" max="10253" width="2.7109375" style="3" hidden="1"/>
    <col min="10254" max="10254" width="9.85546875" style="3" hidden="1"/>
    <col min="10255" max="10255" width="3.140625" style="3" hidden="1"/>
    <col min="10256" max="10256" width="10.42578125" style="3" hidden="1"/>
    <col min="10257" max="10496" width="9.140625" style="3" hidden="1"/>
    <col min="10497" max="10497" width="3.85546875" style="3" hidden="1"/>
    <col min="10498" max="10498" width="21.140625" style="3" hidden="1"/>
    <col min="10499" max="10499" width="8.140625" style="3" hidden="1"/>
    <col min="10500" max="10500" width="3.7109375" style="3" hidden="1"/>
    <col min="10501" max="10501" width="1.7109375" style="3" hidden="1"/>
    <col min="10502" max="10502" width="4.28515625" style="3" hidden="1"/>
    <col min="10503" max="10503" width="3.140625" style="3" hidden="1"/>
    <col min="10504" max="10504" width="9.28515625" style="3" hidden="1"/>
    <col min="10505" max="10505" width="2.7109375" style="3" hidden="1"/>
    <col min="10506" max="10506" width="6.42578125" style="3" hidden="1"/>
    <col min="10507" max="10507" width="3.140625" style="3" hidden="1"/>
    <col min="10508" max="10508" width="6.7109375" style="3" hidden="1"/>
    <col min="10509" max="10509" width="2.7109375" style="3" hidden="1"/>
    <col min="10510" max="10510" width="9.85546875" style="3" hidden="1"/>
    <col min="10511" max="10511" width="3.140625" style="3" hidden="1"/>
    <col min="10512" max="10512" width="10.42578125" style="3" hidden="1"/>
    <col min="10513" max="10752" width="9.140625" style="3" hidden="1"/>
    <col min="10753" max="10753" width="3.85546875" style="3" hidden="1"/>
    <col min="10754" max="10754" width="21.140625" style="3" hidden="1"/>
    <col min="10755" max="10755" width="8.140625" style="3" hidden="1"/>
    <col min="10756" max="10756" width="3.7109375" style="3" hidden="1"/>
    <col min="10757" max="10757" width="1.7109375" style="3" hidden="1"/>
    <col min="10758" max="10758" width="4.28515625" style="3" hidden="1"/>
    <col min="10759" max="10759" width="3.140625" style="3" hidden="1"/>
    <col min="10760" max="10760" width="9.28515625" style="3" hidden="1"/>
    <col min="10761" max="10761" width="2.7109375" style="3" hidden="1"/>
    <col min="10762" max="10762" width="6.42578125" style="3" hidden="1"/>
    <col min="10763" max="10763" width="3.140625" style="3" hidden="1"/>
    <col min="10764" max="10764" width="6.7109375" style="3" hidden="1"/>
    <col min="10765" max="10765" width="2.7109375" style="3" hidden="1"/>
    <col min="10766" max="10766" width="9.85546875" style="3" hidden="1"/>
    <col min="10767" max="10767" width="3.140625" style="3" hidden="1"/>
    <col min="10768" max="10768" width="10.42578125" style="3" hidden="1"/>
    <col min="10769" max="11008" width="9.140625" style="3" hidden="1"/>
    <col min="11009" max="11009" width="3.85546875" style="3" hidden="1"/>
    <col min="11010" max="11010" width="21.140625" style="3" hidden="1"/>
    <col min="11011" max="11011" width="8.140625" style="3" hidden="1"/>
    <col min="11012" max="11012" width="3.7109375" style="3" hidden="1"/>
    <col min="11013" max="11013" width="1.7109375" style="3" hidden="1"/>
    <col min="11014" max="11014" width="4.28515625" style="3" hidden="1"/>
    <col min="11015" max="11015" width="3.140625" style="3" hidden="1"/>
    <col min="11016" max="11016" width="9.28515625" style="3" hidden="1"/>
    <col min="11017" max="11017" width="2.7109375" style="3" hidden="1"/>
    <col min="11018" max="11018" width="6.42578125" style="3" hidden="1"/>
    <col min="11019" max="11019" width="3.140625" style="3" hidden="1"/>
    <col min="11020" max="11020" width="6.7109375" style="3" hidden="1"/>
    <col min="11021" max="11021" width="2.7109375" style="3" hidden="1"/>
    <col min="11022" max="11022" width="9.85546875" style="3" hidden="1"/>
    <col min="11023" max="11023" width="3.140625" style="3" hidden="1"/>
    <col min="11024" max="11024" width="10.42578125" style="3" hidden="1"/>
    <col min="11025" max="11264" width="9.140625" style="3" hidden="1"/>
    <col min="11265" max="11265" width="3.85546875" style="3" hidden="1"/>
    <col min="11266" max="11266" width="21.140625" style="3" hidden="1"/>
    <col min="11267" max="11267" width="8.140625" style="3" hidden="1"/>
    <col min="11268" max="11268" width="3.7109375" style="3" hidden="1"/>
    <col min="11269" max="11269" width="1.7109375" style="3" hidden="1"/>
    <col min="11270" max="11270" width="4.28515625" style="3" hidden="1"/>
    <col min="11271" max="11271" width="3.140625" style="3" hidden="1"/>
    <col min="11272" max="11272" width="9.28515625" style="3" hidden="1"/>
    <col min="11273" max="11273" width="2.7109375" style="3" hidden="1"/>
    <col min="11274" max="11274" width="6.42578125" style="3" hidden="1"/>
    <col min="11275" max="11275" width="3.140625" style="3" hidden="1"/>
    <col min="11276" max="11276" width="6.7109375" style="3" hidden="1"/>
    <col min="11277" max="11277" width="2.7109375" style="3" hidden="1"/>
    <col min="11278" max="11278" width="9.85546875" style="3" hidden="1"/>
    <col min="11279" max="11279" width="3.140625" style="3" hidden="1"/>
    <col min="11280" max="11280" width="10.42578125" style="3" hidden="1"/>
    <col min="11281" max="11520" width="9.140625" style="3" hidden="1"/>
    <col min="11521" max="11521" width="3.85546875" style="3" hidden="1"/>
    <col min="11522" max="11522" width="21.140625" style="3" hidden="1"/>
    <col min="11523" max="11523" width="8.140625" style="3" hidden="1"/>
    <col min="11524" max="11524" width="3.7109375" style="3" hidden="1"/>
    <col min="11525" max="11525" width="1.7109375" style="3" hidden="1"/>
    <col min="11526" max="11526" width="4.28515625" style="3" hidden="1"/>
    <col min="11527" max="11527" width="3.140625" style="3" hidden="1"/>
    <col min="11528" max="11528" width="9.28515625" style="3" hidden="1"/>
    <col min="11529" max="11529" width="2.7109375" style="3" hidden="1"/>
    <col min="11530" max="11530" width="6.42578125" style="3" hidden="1"/>
    <col min="11531" max="11531" width="3.140625" style="3" hidden="1"/>
    <col min="11532" max="11532" width="6.7109375" style="3" hidden="1"/>
    <col min="11533" max="11533" width="2.7109375" style="3" hidden="1"/>
    <col min="11534" max="11534" width="9.85546875" style="3" hidden="1"/>
    <col min="11535" max="11535" width="3.140625" style="3" hidden="1"/>
    <col min="11536" max="11536" width="10.42578125" style="3" hidden="1"/>
    <col min="11537" max="11776" width="9.140625" style="3" hidden="1"/>
    <col min="11777" max="11777" width="3.85546875" style="3" hidden="1"/>
    <col min="11778" max="11778" width="21.140625" style="3" hidden="1"/>
    <col min="11779" max="11779" width="8.140625" style="3" hidden="1"/>
    <col min="11780" max="11780" width="3.7109375" style="3" hidden="1"/>
    <col min="11781" max="11781" width="1.7109375" style="3" hidden="1"/>
    <col min="11782" max="11782" width="4.28515625" style="3" hidden="1"/>
    <col min="11783" max="11783" width="3.140625" style="3" hidden="1"/>
    <col min="11784" max="11784" width="9.28515625" style="3" hidden="1"/>
    <col min="11785" max="11785" width="2.7109375" style="3" hidden="1"/>
    <col min="11786" max="11786" width="6.42578125" style="3" hidden="1"/>
    <col min="11787" max="11787" width="3.140625" style="3" hidden="1"/>
    <col min="11788" max="11788" width="6.7109375" style="3" hidden="1"/>
    <col min="11789" max="11789" width="2.7109375" style="3" hidden="1"/>
    <col min="11790" max="11790" width="9.85546875" style="3" hidden="1"/>
    <col min="11791" max="11791" width="3.140625" style="3" hidden="1"/>
    <col min="11792" max="11792" width="10.42578125" style="3" hidden="1"/>
    <col min="11793" max="12032" width="9.140625" style="3" hidden="1"/>
    <col min="12033" max="12033" width="3.85546875" style="3" hidden="1"/>
    <col min="12034" max="12034" width="21.140625" style="3" hidden="1"/>
    <col min="12035" max="12035" width="8.140625" style="3" hidden="1"/>
    <col min="12036" max="12036" width="3.7109375" style="3" hidden="1"/>
    <col min="12037" max="12037" width="1.7109375" style="3" hidden="1"/>
    <col min="12038" max="12038" width="4.28515625" style="3" hidden="1"/>
    <col min="12039" max="12039" width="3.140625" style="3" hidden="1"/>
    <col min="12040" max="12040" width="9.28515625" style="3" hidden="1"/>
    <col min="12041" max="12041" width="2.7109375" style="3" hidden="1"/>
    <col min="12042" max="12042" width="6.42578125" style="3" hidden="1"/>
    <col min="12043" max="12043" width="3.140625" style="3" hidden="1"/>
    <col min="12044" max="12044" width="6.7109375" style="3" hidden="1"/>
    <col min="12045" max="12045" width="2.7109375" style="3" hidden="1"/>
    <col min="12046" max="12046" width="9.85546875" style="3" hidden="1"/>
    <col min="12047" max="12047" width="3.140625" style="3" hidden="1"/>
    <col min="12048" max="12048" width="10.42578125" style="3" hidden="1"/>
    <col min="12049" max="12288" width="9.140625" style="3" hidden="1"/>
    <col min="12289" max="12289" width="3.85546875" style="3" hidden="1"/>
    <col min="12290" max="12290" width="21.140625" style="3" hidden="1"/>
    <col min="12291" max="12291" width="8.140625" style="3" hidden="1"/>
    <col min="12292" max="12292" width="3.7109375" style="3" hidden="1"/>
    <col min="12293" max="12293" width="1.7109375" style="3" hidden="1"/>
    <col min="12294" max="12294" width="4.28515625" style="3" hidden="1"/>
    <col min="12295" max="12295" width="3.140625" style="3" hidden="1"/>
    <col min="12296" max="12296" width="9.28515625" style="3" hidden="1"/>
    <col min="12297" max="12297" width="2.7109375" style="3" hidden="1"/>
    <col min="12298" max="12298" width="6.42578125" style="3" hidden="1"/>
    <col min="12299" max="12299" width="3.140625" style="3" hidden="1"/>
    <col min="12300" max="12300" width="6.7109375" style="3" hidden="1"/>
    <col min="12301" max="12301" width="2.7109375" style="3" hidden="1"/>
    <col min="12302" max="12302" width="9.85546875" style="3" hidden="1"/>
    <col min="12303" max="12303" width="3.140625" style="3" hidden="1"/>
    <col min="12304" max="12304" width="10.42578125" style="3" hidden="1"/>
    <col min="12305" max="12544" width="9.140625" style="3" hidden="1"/>
    <col min="12545" max="12545" width="3.85546875" style="3" hidden="1"/>
    <col min="12546" max="12546" width="21.140625" style="3" hidden="1"/>
    <col min="12547" max="12547" width="8.140625" style="3" hidden="1"/>
    <col min="12548" max="12548" width="3.7109375" style="3" hidden="1"/>
    <col min="12549" max="12549" width="1.7109375" style="3" hidden="1"/>
    <col min="12550" max="12550" width="4.28515625" style="3" hidden="1"/>
    <col min="12551" max="12551" width="3.140625" style="3" hidden="1"/>
    <col min="12552" max="12552" width="9.28515625" style="3" hidden="1"/>
    <col min="12553" max="12553" width="2.7109375" style="3" hidden="1"/>
    <col min="12554" max="12554" width="6.42578125" style="3" hidden="1"/>
    <col min="12555" max="12555" width="3.140625" style="3" hidden="1"/>
    <col min="12556" max="12556" width="6.7109375" style="3" hidden="1"/>
    <col min="12557" max="12557" width="2.7109375" style="3" hidden="1"/>
    <col min="12558" max="12558" width="9.85546875" style="3" hidden="1"/>
    <col min="12559" max="12559" width="3.140625" style="3" hidden="1"/>
    <col min="12560" max="12560" width="10.42578125" style="3" hidden="1"/>
    <col min="12561" max="12800" width="9.140625" style="3" hidden="1"/>
    <col min="12801" max="12801" width="3.85546875" style="3" hidden="1"/>
    <col min="12802" max="12802" width="21.140625" style="3" hidden="1"/>
    <col min="12803" max="12803" width="8.140625" style="3" hidden="1"/>
    <col min="12804" max="12804" width="3.7109375" style="3" hidden="1"/>
    <col min="12805" max="12805" width="1.7109375" style="3" hidden="1"/>
    <col min="12806" max="12806" width="4.28515625" style="3" hidden="1"/>
    <col min="12807" max="12807" width="3.140625" style="3" hidden="1"/>
    <col min="12808" max="12808" width="9.28515625" style="3" hidden="1"/>
    <col min="12809" max="12809" width="2.7109375" style="3" hidden="1"/>
    <col min="12810" max="12810" width="6.42578125" style="3" hidden="1"/>
    <col min="12811" max="12811" width="3.140625" style="3" hidden="1"/>
    <col min="12812" max="12812" width="6.7109375" style="3" hidden="1"/>
    <col min="12813" max="12813" width="2.7109375" style="3" hidden="1"/>
    <col min="12814" max="12814" width="9.85546875" style="3" hidden="1"/>
    <col min="12815" max="12815" width="3.140625" style="3" hidden="1"/>
    <col min="12816" max="12816" width="10.42578125" style="3" hidden="1"/>
    <col min="12817" max="13056" width="9.140625" style="3" hidden="1"/>
    <col min="13057" max="13057" width="3.85546875" style="3" hidden="1"/>
    <col min="13058" max="13058" width="21.140625" style="3" hidden="1"/>
    <col min="13059" max="13059" width="8.140625" style="3" hidden="1"/>
    <col min="13060" max="13060" width="3.7109375" style="3" hidden="1"/>
    <col min="13061" max="13061" width="1.7109375" style="3" hidden="1"/>
    <col min="13062" max="13062" width="4.28515625" style="3" hidden="1"/>
    <col min="13063" max="13063" width="3.140625" style="3" hidden="1"/>
    <col min="13064" max="13064" width="9.28515625" style="3" hidden="1"/>
    <col min="13065" max="13065" width="2.7109375" style="3" hidden="1"/>
    <col min="13066" max="13066" width="6.42578125" style="3" hidden="1"/>
    <col min="13067" max="13067" width="3.140625" style="3" hidden="1"/>
    <col min="13068" max="13068" width="6.7109375" style="3" hidden="1"/>
    <col min="13069" max="13069" width="2.7109375" style="3" hidden="1"/>
    <col min="13070" max="13070" width="9.85546875" style="3" hidden="1"/>
    <col min="13071" max="13071" width="3.140625" style="3" hidden="1"/>
    <col min="13072" max="13072" width="10.42578125" style="3" hidden="1"/>
    <col min="13073" max="13312" width="9.140625" style="3" hidden="1"/>
    <col min="13313" max="13313" width="3.85546875" style="3" hidden="1"/>
    <col min="13314" max="13314" width="21.140625" style="3" hidden="1"/>
    <col min="13315" max="13315" width="8.140625" style="3" hidden="1"/>
    <col min="13316" max="13316" width="3.7109375" style="3" hidden="1"/>
    <col min="13317" max="13317" width="1.7109375" style="3" hidden="1"/>
    <col min="13318" max="13318" width="4.28515625" style="3" hidden="1"/>
    <col min="13319" max="13319" width="3.140625" style="3" hidden="1"/>
    <col min="13320" max="13320" width="9.28515625" style="3" hidden="1"/>
    <col min="13321" max="13321" width="2.7109375" style="3" hidden="1"/>
    <col min="13322" max="13322" width="6.42578125" style="3" hidden="1"/>
    <col min="13323" max="13323" width="3.140625" style="3" hidden="1"/>
    <col min="13324" max="13324" width="6.7109375" style="3" hidden="1"/>
    <col min="13325" max="13325" width="2.7109375" style="3" hidden="1"/>
    <col min="13326" max="13326" width="9.85546875" style="3" hidden="1"/>
    <col min="13327" max="13327" width="3.140625" style="3" hidden="1"/>
    <col min="13328" max="13328" width="10.42578125" style="3" hidden="1"/>
    <col min="13329" max="13568" width="9.140625" style="3" hidden="1"/>
    <col min="13569" max="13569" width="3.85546875" style="3" hidden="1"/>
    <col min="13570" max="13570" width="21.140625" style="3" hidden="1"/>
    <col min="13571" max="13571" width="8.140625" style="3" hidden="1"/>
    <col min="13572" max="13572" width="3.7109375" style="3" hidden="1"/>
    <col min="13573" max="13573" width="1.7109375" style="3" hidden="1"/>
    <col min="13574" max="13574" width="4.28515625" style="3" hidden="1"/>
    <col min="13575" max="13575" width="3.140625" style="3" hidden="1"/>
    <col min="13576" max="13576" width="9.28515625" style="3" hidden="1"/>
    <col min="13577" max="13577" width="2.7109375" style="3" hidden="1"/>
    <col min="13578" max="13578" width="6.42578125" style="3" hidden="1"/>
    <col min="13579" max="13579" width="3.140625" style="3" hidden="1"/>
    <col min="13580" max="13580" width="6.7109375" style="3" hidden="1"/>
    <col min="13581" max="13581" width="2.7109375" style="3" hidden="1"/>
    <col min="13582" max="13582" width="9.85546875" style="3" hidden="1"/>
    <col min="13583" max="13583" width="3.140625" style="3" hidden="1"/>
    <col min="13584" max="13584" width="10.42578125" style="3" hidden="1"/>
    <col min="13585" max="13824" width="9.140625" style="3" hidden="1"/>
    <col min="13825" max="13825" width="3.85546875" style="3" hidden="1"/>
    <col min="13826" max="13826" width="21.140625" style="3" hidden="1"/>
    <col min="13827" max="13827" width="8.140625" style="3" hidden="1"/>
    <col min="13828" max="13828" width="3.7109375" style="3" hidden="1"/>
    <col min="13829" max="13829" width="1.7109375" style="3" hidden="1"/>
    <col min="13830" max="13830" width="4.28515625" style="3" hidden="1"/>
    <col min="13831" max="13831" width="3.140625" style="3" hidden="1"/>
    <col min="13832" max="13832" width="9.28515625" style="3" hidden="1"/>
    <col min="13833" max="13833" width="2.7109375" style="3" hidden="1"/>
    <col min="13834" max="13834" width="6.42578125" style="3" hidden="1"/>
    <col min="13835" max="13835" width="3.140625" style="3" hidden="1"/>
    <col min="13836" max="13836" width="6.7109375" style="3" hidden="1"/>
    <col min="13837" max="13837" width="2.7109375" style="3" hidden="1"/>
    <col min="13838" max="13838" width="9.85546875" style="3" hidden="1"/>
    <col min="13839" max="13839" width="3.140625" style="3" hidden="1"/>
    <col min="13840" max="13840" width="10.42578125" style="3" hidden="1"/>
    <col min="13841" max="14080" width="9.140625" style="3" hidden="1"/>
    <col min="14081" max="14081" width="3.85546875" style="3" hidden="1"/>
    <col min="14082" max="14082" width="21.140625" style="3" hidden="1"/>
    <col min="14083" max="14083" width="8.140625" style="3" hidden="1"/>
    <col min="14084" max="14084" width="3.7109375" style="3" hidden="1"/>
    <col min="14085" max="14085" width="1.7109375" style="3" hidden="1"/>
    <col min="14086" max="14086" width="4.28515625" style="3" hidden="1"/>
    <col min="14087" max="14087" width="3.140625" style="3" hidden="1"/>
    <col min="14088" max="14088" width="9.28515625" style="3" hidden="1"/>
    <col min="14089" max="14089" width="2.7109375" style="3" hidden="1"/>
    <col min="14090" max="14090" width="6.42578125" style="3" hidden="1"/>
    <col min="14091" max="14091" width="3.140625" style="3" hidden="1"/>
    <col min="14092" max="14092" width="6.7109375" style="3" hidden="1"/>
    <col min="14093" max="14093" width="2.7109375" style="3" hidden="1"/>
    <col min="14094" max="14094" width="9.85546875" style="3" hidden="1"/>
    <col min="14095" max="14095" width="3.140625" style="3" hidden="1"/>
    <col min="14096" max="14096" width="10.42578125" style="3" hidden="1"/>
    <col min="14097" max="14336" width="9.140625" style="3" hidden="1"/>
    <col min="14337" max="14337" width="3.85546875" style="3" hidden="1"/>
    <col min="14338" max="14338" width="21.140625" style="3" hidden="1"/>
    <col min="14339" max="14339" width="8.140625" style="3" hidden="1"/>
    <col min="14340" max="14340" width="3.7109375" style="3" hidden="1"/>
    <col min="14341" max="14341" width="1.7109375" style="3" hidden="1"/>
    <col min="14342" max="14342" width="4.28515625" style="3" hidden="1"/>
    <col min="14343" max="14343" width="3.140625" style="3" hidden="1"/>
    <col min="14344" max="14344" width="9.28515625" style="3" hidden="1"/>
    <col min="14345" max="14345" width="2.7109375" style="3" hidden="1"/>
    <col min="14346" max="14346" width="6.42578125" style="3" hidden="1"/>
    <col min="14347" max="14347" width="3.140625" style="3" hidden="1"/>
    <col min="14348" max="14348" width="6.7109375" style="3" hidden="1"/>
    <col min="14349" max="14349" width="2.7109375" style="3" hidden="1"/>
    <col min="14350" max="14350" width="9.85546875" style="3" hidden="1"/>
    <col min="14351" max="14351" width="3.140625" style="3" hidden="1"/>
    <col min="14352" max="14352" width="10.42578125" style="3" hidden="1"/>
    <col min="14353" max="14592" width="9.140625" style="3" hidden="1"/>
    <col min="14593" max="14593" width="3.85546875" style="3" hidden="1"/>
    <col min="14594" max="14594" width="21.140625" style="3" hidden="1"/>
    <col min="14595" max="14595" width="8.140625" style="3" hidden="1"/>
    <col min="14596" max="14596" width="3.7109375" style="3" hidden="1"/>
    <col min="14597" max="14597" width="1.7109375" style="3" hidden="1"/>
    <col min="14598" max="14598" width="4.28515625" style="3" hidden="1"/>
    <col min="14599" max="14599" width="3.140625" style="3" hidden="1"/>
    <col min="14600" max="14600" width="9.28515625" style="3" hidden="1"/>
    <col min="14601" max="14601" width="2.7109375" style="3" hidden="1"/>
    <col min="14602" max="14602" width="6.42578125" style="3" hidden="1"/>
    <col min="14603" max="14603" width="3.140625" style="3" hidden="1"/>
    <col min="14604" max="14604" width="6.7109375" style="3" hidden="1"/>
    <col min="14605" max="14605" width="2.7109375" style="3" hidden="1"/>
    <col min="14606" max="14606" width="9.85546875" style="3" hidden="1"/>
    <col min="14607" max="14607" width="3.140625" style="3" hidden="1"/>
    <col min="14608" max="14608" width="10.42578125" style="3" hidden="1"/>
    <col min="14609" max="14848" width="9.140625" style="3" hidden="1"/>
    <col min="14849" max="14849" width="3.85546875" style="3" hidden="1"/>
    <col min="14850" max="14850" width="21.140625" style="3" hidden="1"/>
    <col min="14851" max="14851" width="8.140625" style="3" hidden="1"/>
    <col min="14852" max="14852" width="3.7109375" style="3" hidden="1"/>
    <col min="14853" max="14853" width="1.7109375" style="3" hidden="1"/>
    <col min="14854" max="14854" width="4.28515625" style="3" hidden="1"/>
    <col min="14855" max="14855" width="3.140625" style="3" hidden="1"/>
    <col min="14856" max="14856" width="9.28515625" style="3" hidden="1"/>
    <col min="14857" max="14857" width="2.7109375" style="3" hidden="1"/>
    <col min="14858" max="14858" width="6.42578125" style="3" hidden="1"/>
    <col min="14859" max="14859" width="3.140625" style="3" hidden="1"/>
    <col min="14860" max="14860" width="6.7109375" style="3" hidden="1"/>
    <col min="14861" max="14861" width="2.7109375" style="3" hidden="1"/>
    <col min="14862" max="14862" width="9.85546875" style="3" hidden="1"/>
    <col min="14863" max="14863" width="3.140625" style="3" hidden="1"/>
    <col min="14864" max="14864" width="10.42578125" style="3" hidden="1"/>
    <col min="14865" max="15104" width="9.140625" style="3" hidden="1"/>
    <col min="15105" max="15105" width="3.85546875" style="3" hidden="1"/>
    <col min="15106" max="15106" width="21.140625" style="3" hidden="1"/>
    <col min="15107" max="15107" width="8.140625" style="3" hidden="1"/>
    <col min="15108" max="15108" width="3.7109375" style="3" hidden="1"/>
    <col min="15109" max="15109" width="1.7109375" style="3" hidden="1"/>
    <col min="15110" max="15110" width="4.28515625" style="3" hidden="1"/>
    <col min="15111" max="15111" width="3.140625" style="3" hidden="1"/>
    <col min="15112" max="15112" width="9.28515625" style="3" hidden="1"/>
    <col min="15113" max="15113" width="2.7109375" style="3" hidden="1"/>
    <col min="15114" max="15114" width="6.42578125" style="3" hidden="1"/>
    <col min="15115" max="15115" width="3.140625" style="3" hidden="1"/>
    <col min="15116" max="15116" width="6.7109375" style="3" hidden="1"/>
    <col min="15117" max="15117" width="2.7109375" style="3" hidden="1"/>
    <col min="15118" max="15118" width="9.85546875" style="3" hidden="1"/>
    <col min="15119" max="15119" width="3.140625" style="3" hidden="1"/>
    <col min="15120" max="15120" width="10.42578125" style="3" hidden="1"/>
    <col min="15121" max="15360" width="9.140625" style="3" hidden="1"/>
    <col min="15361" max="15361" width="3.85546875" style="3" hidden="1"/>
    <col min="15362" max="15362" width="21.140625" style="3" hidden="1"/>
    <col min="15363" max="15363" width="8.140625" style="3" hidden="1"/>
    <col min="15364" max="15364" width="3.7109375" style="3" hidden="1"/>
    <col min="15365" max="15365" width="1.7109375" style="3" hidden="1"/>
    <col min="15366" max="15366" width="4.28515625" style="3" hidden="1"/>
    <col min="15367" max="15367" width="3.140625" style="3" hidden="1"/>
    <col min="15368" max="15368" width="9.28515625" style="3" hidden="1"/>
    <col min="15369" max="15369" width="2.7109375" style="3" hidden="1"/>
    <col min="15370" max="15370" width="6.42578125" style="3" hidden="1"/>
    <col min="15371" max="15371" width="3.140625" style="3" hidden="1"/>
    <col min="15372" max="15372" width="6.7109375" style="3" hidden="1"/>
    <col min="15373" max="15373" width="2.7109375" style="3" hidden="1"/>
    <col min="15374" max="15374" width="9.85546875" style="3" hidden="1"/>
    <col min="15375" max="15375" width="3.140625" style="3" hidden="1"/>
    <col min="15376" max="15376" width="10.42578125" style="3" hidden="1"/>
    <col min="15377" max="15616" width="9.140625" style="3" hidden="1"/>
    <col min="15617" max="15617" width="3.85546875" style="3" hidden="1"/>
    <col min="15618" max="15618" width="21.140625" style="3" hidden="1"/>
    <col min="15619" max="15619" width="8.140625" style="3" hidden="1"/>
    <col min="15620" max="15620" width="3.7109375" style="3" hidden="1"/>
    <col min="15621" max="15621" width="1.7109375" style="3" hidden="1"/>
    <col min="15622" max="15622" width="4.28515625" style="3" hidden="1"/>
    <col min="15623" max="15623" width="3.140625" style="3" hidden="1"/>
    <col min="15624" max="15624" width="9.28515625" style="3" hidden="1"/>
    <col min="15625" max="15625" width="2.7109375" style="3" hidden="1"/>
    <col min="15626" max="15626" width="6.42578125" style="3" hidden="1"/>
    <col min="15627" max="15627" width="3.140625" style="3" hidden="1"/>
    <col min="15628" max="15628" width="6.7109375" style="3" hidden="1"/>
    <col min="15629" max="15629" width="2.7109375" style="3" hidden="1"/>
    <col min="15630" max="15630" width="9.85546875" style="3" hidden="1"/>
    <col min="15631" max="15631" width="3.140625" style="3" hidden="1"/>
    <col min="15632" max="15632" width="10.42578125" style="3" hidden="1"/>
    <col min="15633" max="15872" width="9.140625" style="3" hidden="1"/>
    <col min="15873" max="15873" width="3.85546875" style="3" hidden="1"/>
    <col min="15874" max="15874" width="21.140625" style="3" hidden="1"/>
    <col min="15875" max="15875" width="8.140625" style="3" hidden="1"/>
    <col min="15876" max="15876" width="3.7109375" style="3" hidden="1"/>
    <col min="15877" max="15877" width="1.7109375" style="3" hidden="1"/>
    <col min="15878" max="15878" width="4.28515625" style="3" hidden="1"/>
    <col min="15879" max="15879" width="3.140625" style="3" hidden="1"/>
    <col min="15880" max="15880" width="9.28515625" style="3" hidden="1"/>
    <col min="15881" max="15881" width="2.7109375" style="3" hidden="1"/>
    <col min="15882" max="15882" width="6.42578125" style="3" hidden="1"/>
    <col min="15883" max="15883" width="3.140625" style="3" hidden="1"/>
    <col min="15884" max="15884" width="6.7109375" style="3" hidden="1"/>
    <col min="15885" max="15885" width="2.7109375" style="3" hidden="1"/>
    <col min="15886" max="15886" width="9.85546875" style="3" hidden="1"/>
    <col min="15887" max="15887" width="3.140625" style="3" hidden="1"/>
    <col min="15888" max="15888" width="10.42578125" style="3" hidden="1"/>
    <col min="15889" max="16128" width="9.140625" style="3" hidden="1"/>
    <col min="16129" max="16129" width="3.85546875" style="3" hidden="1"/>
    <col min="16130" max="16130" width="21.140625" style="3" hidden="1"/>
    <col min="16131" max="16131" width="8.140625" style="3" hidden="1"/>
    <col min="16132" max="16132" width="3.7109375" style="3" hidden="1"/>
    <col min="16133" max="16133" width="1.7109375" style="3" hidden="1"/>
    <col min="16134" max="16134" width="4.28515625" style="3" hidden="1"/>
    <col min="16135" max="16135" width="3.140625" style="3" hidden="1"/>
    <col min="16136" max="16136" width="9.28515625" style="3" hidden="1"/>
    <col min="16137" max="16137" width="2.7109375" style="3" hidden="1"/>
    <col min="16138" max="16138" width="6.42578125" style="3" hidden="1"/>
    <col min="16139" max="16139" width="3.140625" style="3" hidden="1"/>
    <col min="16140" max="16140" width="6.7109375" style="3" hidden="1"/>
    <col min="16141" max="16141" width="2.7109375" style="3" hidden="1"/>
    <col min="16142" max="16142" width="9.85546875" style="3" hidden="1"/>
    <col min="16143" max="16143" width="3.140625" style="3" hidden="1"/>
    <col min="16144" max="16144" width="10.42578125" style="3" hidden="1"/>
    <col min="16145" max="16384" width="9.140625" style="3" hidden="1"/>
  </cols>
  <sheetData>
    <row r="1" spans="1:64" s="67" customFormat="1" ht="22.5" customHeight="1">
      <c r="A1" s="189" t="s">
        <v>319</v>
      </c>
      <c r="B1" s="189"/>
      <c r="C1" s="189"/>
      <c r="D1" s="190"/>
      <c r="E1" s="189"/>
      <c r="F1" s="190"/>
      <c r="G1" s="189"/>
      <c r="H1" s="190"/>
      <c r="I1" s="189"/>
      <c r="J1" s="190"/>
      <c r="K1" s="189"/>
      <c r="L1" s="189"/>
      <c r="M1" s="189"/>
      <c r="N1" s="189"/>
      <c r="O1" s="189"/>
      <c r="P1" s="189"/>
    </row>
    <row r="2" spans="1:64" ht="7.5" customHeight="1">
      <c r="H2" s="119"/>
      <c r="J2" s="124"/>
    </row>
    <row r="3" spans="1:64" s="68" customFormat="1" ht="46.5" customHeight="1" thickBot="1">
      <c r="A3" s="191" t="s">
        <v>0</v>
      </c>
      <c r="B3" s="191"/>
      <c r="C3" s="192" t="s">
        <v>295</v>
      </c>
      <c r="D3" s="192"/>
      <c r="E3" s="192"/>
      <c r="F3" s="192"/>
      <c r="G3" s="192"/>
      <c r="H3" s="192"/>
      <c r="I3" s="192"/>
      <c r="J3" s="192"/>
      <c r="K3" s="192"/>
      <c r="L3" s="192"/>
      <c r="M3" s="192"/>
      <c r="N3" s="192"/>
      <c r="O3" s="192"/>
      <c r="P3" s="192"/>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row>
    <row r="4" spans="1:64" s="70" customFormat="1" ht="22.5" customHeight="1" thickBot="1">
      <c r="A4" s="132" t="s">
        <v>1</v>
      </c>
      <c r="B4" s="132" t="s">
        <v>2</v>
      </c>
      <c r="C4" s="193" t="s">
        <v>3</v>
      </c>
      <c r="D4" s="194"/>
      <c r="E4" s="193"/>
      <c r="F4" s="194"/>
      <c r="G4" s="193"/>
      <c r="H4" s="194" t="s">
        <v>4</v>
      </c>
      <c r="I4" s="193"/>
      <c r="J4" s="194"/>
      <c r="K4" s="195" t="s">
        <v>5</v>
      </c>
      <c r="L4" s="196"/>
      <c r="M4" s="197"/>
      <c r="N4" s="193" t="s">
        <v>6</v>
      </c>
      <c r="O4" s="193"/>
      <c r="P4" s="193"/>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row>
    <row r="5" spans="1:64" ht="11.25" customHeight="1">
      <c r="A5" s="1"/>
      <c r="B5" s="72"/>
      <c r="C5" s="72"/>
      <c r="D5" s="72"/>
      <c r="E5" s="72"/>
      <c r="F5" s="72"/>
      <c r="G5" s="72"/>
      <c r="H5" s="72"/>
      <c r="I5" s="72"/>
      <c r="J5" s="72"/>
      <c r="K5" s="72"/>
      <c r="L5" s="72"/>
      <c r="M5" s="72"/>
      <c r="N5" s="72"/>
      <c r="O5" s="2"/>
      <c r="R5" s="4"/>
      <c r="S5" s="72"/>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s="20" customFormat="1" ht="48.75" customHeight="1">
      <c r="A6" s="92">
        <v>1</v>
      </c>
      <c r="B6" s="161" t="s">
        <v>91</v>
      </c>
      <c r="C6" s="161"/>
      <c r="D6" s="161"/>
      <c r="E6" s="161"/>
      <c r="F6" s="161"/>
      <c r="G6" s="161"/>
      <c r="H6" s="161"/>
      <c r="I6" s="161"/>
      <c r="J6" s="161"/>
      <c r="K6" s="161"/>
      <c r="L6" s="161"/>
      <c r="M6" s="161"/>
      <c r="N6" s="161"/>
      <c r="O6" s="19"/>
      <c r="P6" s="109"/>
    </row>
    <row r="7" spans="1:64" s="20" customFormat="1" ht="15.95" hidden="1" customHeight="1">
      <c r="A7" s="18"/>
      <c r="B7" s="20" t="s">
        <v>229</v>
      </c>
      <c r="C7" s="53"/>
      <c r="D7" s="128">
        <v>1</v>
      </c>
      <c r="E7" s="53" t="s">
        <v>8</v>
      </c>
      <c r="F7" s="128">
        <v>6</v>
      </c>
      <c r="G7" s="128" t="s">
        <v>8</v>
      </c>
      <c r="H7" s="31">
        <v>7</v>
      </c>
      <c r="I7" s="128" t="s">
        <v>8</v>
      </c>
      <c r="J7" s="127">
        <v>6</v>
      </c>
      <c r="K7" s="128" t="s">
        <v>8</v>
      </c>
      <c r="L7" s="127">
        <v>4</v>
      </c>
      <c r="M7" s="20" t="s">
        <v>9</v>
      </c>
      <c r="N7" s="34">
        <f t="shared" ref="N7:N14" si="0">ROUND(D7*F7*H7*J7*L7,0)</f>
        <v>1008</v>
      </c>
      <c r="P7" s="44"/>
      <c r="S7" s="53"/>
    </row>
    <row r="8" spans="1:64" s="20" customFormat="1" ht="15.95" hidden="1" customHeight="1">
      <c r="A8" s="18"/>
      <c r="B8" s="104" t="s">
        <v>230</v>
      </c>
      <c r="C8" s="53"/>
      <c r="D8" s="128">
        <v>1</v>
      </c>
      <c r="E8" s="53" t="s">
        <v>8</v>
      </c>
      <c r="F8" s="128">
        <v>2</v>
      </c>
      <c r="G8" s="128" t="s">
        <v>8</v>
      </c>
      <c r="H8" s="31">
        <v>8</v>
      </c>
      <c r="I8" s="128" t="s">
        <v>8</v>
      </c>
      <c r="J8" s="127">
        <v>7</v>
      </c>
      <c r="K8" s="128" t="s">
        <v>8</v>
      </c>
      <c r="L8" s="127">
        <v>4</v>
      </c>
      <c r="M8" s="20" t="s">
        <v>9</v>
      </c>
      <c r="N8" s="34">
        <f t="shared" si="0"/>
        <v>448</v>
      </c>
      <c r="P8" s="44"/>
      <c r="S8" s="53"/>
    </row>
    <row r="9" spans="1:64" s="20" customFormat="1" ht="15.95" hidden="1" customHeight="1">
      <c r="A9" s="18"/>
      <c r="B9" s="104" t="s">
        <v>231</v>
      </c>
      <c r="C9" s="53"/>
      <c r="D9" s="128">
        <v>1</v>
      </c>
      <c r="E9" s="53" t="s">
        <v>8</v>
      </c>
      <c r="F9" s="128">
        <v>2</v>
      </c>
      <c r="G9" s="128" t="s">
        <v>8</v>
      </c>
      <c r="H9" s="31">
        <v>9</v>
      </c>
      <c r="I9" s="128" t="s">
        <v>8</v>
      </c>
      <c r="J9" s="127">
        <v>8</v>
      </c>
      <c r="K9" s="128" t="s">
        <v>8</v>
      </c>
      <c r="L9" s="127">
        <v>4</v>
      </c>
      <c r="M9" s="20" t="s">
        <v>9</v>
      </c>
      <c r="N9" s="34">
        <f t="shared" si="0"/>
        <v>576</v>
      </c>
      <c r="P9" s="44"/>
      <c r="S9" s="53"/>
    </row>
    <row r="10" spans="1:64" s="20" customFormat="1" ht="15.95" hidden="1" customHeight="1">
      <c r="A10" s="18"/>
      <c r="B10" s="104" t="s">
        <v>232</v>
      </c>
      <c r="C10" s="53"/>
      <c r="D10" s="128">
        <v>1</v>
      </c>
      <c r="E10" s="53" t="s">
        <v>8</v>
      </c>
      <c r="F10" s="128">
        <v>2</v>
      </c>
      <c r="G10" s="128" t="s">
        <v>8</v>
      </c>
      <c r="H10" s="31">
        <v>10.5</v>
      </c>
      <c r="I10" s="128" t="s">
        <v>8</v>
      </c>
      <c r="J10" s="127">
        <v>9.5</v>
      </c>
      <c r="K10" s="128" t="s">
        <v>8</v>
      </c>
      <c r="L10" s="127">
        <v>4</v>
      </c>
      <c r="M10" s="20" t="s">
        <v>9</v>
      </c>
      <c r="N10" s="34">
        <f t="shared" si="0"/>
        <v>798</v>
      </c>
      <c r="P10" s="44"/>
      <c r="S10" s="53"/>
    </row>
    <row r="11" spans="1:64" s="20" customFormat="1" ht="15.95" hidden="1" customHeight="1">
      <c r="A11" s="18"/>
      <c r="B11" s="104" t="s">
        <v>233</v>
      </c>
      <c r="C11" s="53"/>
      <c r="D11" s="128">
        <v>1</v>
      </c>
      <c r="E11" s="53" t="s">
        <v>8</v>
      </c>
      <c r="F11" s="128">
        <v>2</v>
      </c>
      <c r="G11" s="128" t="s">
        <v>8</v>
      </c>
      <c r="H11" s="31">
        <v>9.5</v>
      </c>
      <c r="I11" s="128" t="s">
        <v>8</v>
      </c>
      <c r="J11" s="127">
        <v>2</v>
      </c>
      <c r="K11" s="128" t="s">
        <v>8</v>
      </c>
      <c r="L11" s="127">
        <v>2</v>
      </c>
      <c r="M11" s="20" t="s">
        <v>9</v>
      </c>
      <c r="N11" s="34">
        <f t="shared" si="0"/>
        <v>76</v>
      </c>
      <c r="P11" s="44"/>
      <c r="S11" s="53"/>
    </row>
    <row r="12" spans="1:64" s="20" customFormat="1" ht="15.95" hidden="1" customHeight="1">
      <c r="A12" s="18"/>
      <c r="B12" s="104" t="s">
        <v>233</v>
      </c>
      <c r="C12" s="53"/>
      <c r="D12" s="128">
        <v>1</v>
      </c>
      <c r="E12" s="53" t="s">
        <v>8</v>
      </c>
      <c r="F12" s="128">
        <v>2</v>
      </c>
      <c r="G12" s="128" t="s">
        <v>8</v>
      </c>
      <c r="H12" s="31">
        <v>9</v>
      </c>
      <c r="I12" s="128" t="s">
        <v>8</v>
      </c>
      <c r="J12" s="127">
        <v>2</v>
      </c>
      <c r="K12" s="128" t="s">
        <v>8</v>
      </c>
      <c r="L12" s="127">
        <v>2</v>
      </c>
      <c r="M12" s="20" t="s">
        <v>9</v>
      </c>
      <c r="N12" s="34">
        <f t="shared" si="0"/>
        <v>72</v>
      </c>
      <c r="P12" s="44"/>
      <c r="S12" s="53"/>
    </row>
    <row r="13" spans="1:64" s="20" customFormat="1" ht="15.95" hidden="1" customHeight="1">
      <c r="A13" s="18"/>
      <c r="B13" s="104" t="s">
        <v>234</v>
      </c>
      <c r="C13" s="53"/>
      <c r="D13" s="128">
        <v>1</v>
      </c>
      <c r="E13" s="53" t="s">
        <v>8</v>
      </c>
      <c r="F13" s="128">
        <v>2</v>
      </c>
      <c r="G13" s="128" t="s">
        <v>8</v>
      </c>
      <c r="H13" s="31">
        <v>7.25</v>
      </c>
      <c r="I13" s="128" t="s">
        <v>8</v>
      </c>
      <c r="J13" s="127">
        <v>2</v>
      </c>
      <c r="K13" s="128" t="s">
        <v>8</v>
      </c>
      <c r="L13" s="127">
        <v>2</v>
      </c>
      <c r="M13" s="20" t="s">
        <v>9</v>
      </c>
      <c r="N13" s="34">
        <f t="shared" si="0"/>
        <v>58</v>
      </c>
      <c r="P13" s="44"/>
      <c r="S13" s="53"/>
    </row>
    <row r="14" spans="1:64" s="20" customFormat="1" ht="15.95" hidden="1" customHeight="1">
      <c r="A14" s="18"/>
      <c r="B14" s="104" t="s">
        <v>234</v>
      </c>
      <c r="C14" s="53"/>
      <c r="D14" s="128">
        <v>1</v>
      </c>
      <c r="E14" s="53" t="s">
        <v>8</v>
      </c>
      <c r="F14" s="128">
        <v>1</v>
      </c>
      <c r="G14" s="128" t="s">
        <v>8</v>
      </c>
      <c r="H14" s="31">
        <v>5.25</v>
      </c>
      <c r="I14" s="128" t="s">
        <v>8</v>
      </c>
      <c r="J14" s="127">
        <v>2</v>
      </c>
      <c r="K14" s="128" t="s">
        <v>8</v>
      </c>
      <c r="L14" s="127">
        <v>2</v>
      </c>
      <c r="M14" s="20" t="s">
        <v>9</v>
      </c>
      <c r="N14" s="34">
        <f t="shared" si="0"/>
        <v>21</v>
      </c>
      <c r="P14" s="44"/>
      <c r="S14" s="53"/>
    </row>
    <row r="15" spans="1:64" s="20" customFormat="1" ht="15.95" hidden="1" customHeight="1">
      <c r="A15" s="18"/>
      <c r="B15" s="104" t="s">
        <v>235</v>
      </c>
      <c r="C15" s="53"/>
      <c r="D15" s="128">
        <v>1</v>
      </c>
      <c r="E15" s="53" t="s">
        <v>8</v>
      </c>
      <c r="F15" s="128">
        <v>5</v>
      </c>
      <c r="G15" s="128" t="s">
        <v>8</v>
      </c>
      <c r="H15" s="31">
        <v>0.5</v>
      </c>
      <c r="I15" s="128" t="s">
        <v>8</v>
      </c>
      <c r="J15" s="127">
        <v>0.25</v>
      </c>
      <c r="K15" s="128" t="s">
        <v>8</v>
      </c>
      <c r="L15" s="127">
        <v>2</v>
      </c>
      <c r="M15" s="20" t="s">
        <v>9</v>
      </c>
      <c r="N15" s="34">
        <f t="shared" ref="N15" si="1">ROUND(D15*F15*H15*J15*L15,0)</f>
        <v>1</v>
      </c>
      <c r="P15" s="44"/>
      <c r="S15" s="53"/>
    </row>
    <row r="16" spans="1:64" s="20" customFormat="1" ht="15.95" hidden="1" customHeight="1">
      <c r="A16" s="18"/>
      <c r="C16" s="53"/>
      <c r="D16" s="60"/>
      <c r="E16" s="53"/>
      <c r="F16" s="128"/>
      <c r="G16" s="128"/>
      <c r="H16" s="31"/>
      <c r="I16" s="128"/>
      <c r="J16" s="127"/>
      <c r="K16" s="128"/>
      <c r="L16" s="28" t="s">
        <v>10</v>
      </c>
      <c r="M16" s="36"/>
      <c r="N16" s="21">
        <f>SUM(N7:N15)</f>
        <v>3058</v>
      </c>
      <c r="O16" s="22"/>
      <c r="P16" s="44"/>
      <c r="S16" s="53"/>
    </row>
    <row r="17" spans="1:19" s="20" customFormat="1" ht="15.95" customHeight="1">
      <c r="A17" s="18"/>
      <c r="B17" s="138"/>
      <c r="C17" s="170">
        <f>N16</f>
        <v>3058</v>
      </c>
      <c r="D17" s="156"/>
      <c r="E17" s="170"/>
      <c r="F17" s="23" t="s">
        <v>11</v>
      </c>
      <c r="G17" s="24" t="s">
        <v>12</v>
      </c>
      <c r="H17" s="115">
        <v>3176.25</v>
      </c>
      <c r="I17" s="115"/>
      <c r="J17" s="115"/>
      <c r="K17" s="115"/>
      <c r="L17" s="171" t="s">
        <v>54</v>
      </c>
      <c r="M17" s="171"/>
      <c r="N17" s="95"/>
      <c r="O17" s="25" t="s">
        <v>14</v>
      </c>
      <c r="P17" s="109">
        <f>ROUND(C17*H17/1000,0)</f>
        <v>9713</v>
      </c>
      <c r="S17" s="113"/>
    </row>
    <row r="18" spans="1:19" s="27" customFormat="1" ht="15.95" customHeight="1">
      <c r="A18" s="40" t="s">
        <v>172</v>
      </c>
      <c r="B18" s="188" t="s">
        <v>119</v>
      </c>
      <c r="C18" s="188"/>
      <c r="D18" s="188"/>
      <c r="E18" s="188"/>
      <c r="F18" s="188"/>
      <c r="G18" s="188"/>
      <c r="H18" s="188"/>
      <c r="I18" s="188"/>
      <c r="J18" s="188"/>
      <c r="K18" s="188"/>
      <c r="L18" s="188"/>
      <c r="M18" s="188"/>
      <c r="N18" s="188"/>
      <c r="O18" s="188"/>
      <c r="P18" s="26"/>
    </row>
    <row r="19" spans="1:19" s="27" customFormat="1" ht="15.95" customHeight="1">
      <c r="A19" s="40"/>
      <c r="B19" s="129" t="s">
        <v>294</v>
      </c>
      <c r="C19" s="129"/>
      <c r="D19" s="129"/>
      <c r="E19" s="129"/>
      <c r="F19" s="129"/>
      <c r="G19" s="129"/>
      <c r="H19" s="129"/>
      <c r="I19" s="129"/>
      <c r="J19" s="129"/>
      <c r="K19" s="129"/>
      <c r="L19" s="129"/>
      <c r="M19" s="129"/>
      <c r="N19" s="129"/>
      <c r="O19" s="129"/>
      <c r="P19" s="26"/>
      <c r="S19" s="129"/>
    </row>
    <row r="20" spans="1:19" s="20" customFormat="1" ht="15.95" hidden="1" customHeight="1">
      <c r="A20" s="18"/>
      <c r="B20" s="20" t="s">
        <v>229</v>
      </c>
      <c r="C20" s="53"/>
      <c r="D20" s="128">
        <v>1</v>
      </c>
      <c r="E20" s="53" t="s">
        <v>8</v>
      </c>
      <c r="F20" s="128">
        <v>6</v>
      </c>
      <c r="G20" s="128" t="s">
        <v>8</v>
      </c>
      <c r="H20" s="31">
        <v>7</v>
      </c>
      <c r="I20" s="128" t="s">
        <v>8</v>
      </c>
      <c r="J20" s="127">
        <v>6</v>
      </c>
      <c r="K20" s="128" t="s">
        <v>8</v>
      </c>
      <c r="L20" s="127">
        <v>0.75</v>
      </c>
      <c r="M20" s="20" t="s">
        <v>9</v>
      </c>
      <c r="N20" s="34">
        <f t="shared" ref="N20:N28" si="2">ROUND(D20*F20*H20*J20*L20,0)</f>
        <v>189</v>
      </c>
      <c r="P20" s="44"/>
      <c r="S20" s="53"/>
    </row>
    <row r="21" spans="1:19" s="20" customFormat="1" ht="15.95" hidden="1" customHeight="1">
      <c r="A21" s="18"/>
      <c r="B21" s="104" t="s">
        <v>230</v>
      </c>
      <c r="C21" s="53"/>
      <c r="D21" s="128">
        <v>1</v>
      </c>
      <c r="E21" s="53" t="s">
        <v>8</v>
      </c>
      <c r="F21" s="128">
        <v>2</v>
      </c>
      <c r="G21" s="128" t="s">
        <v>8</v>
      </c>
      <c r="H21" s="31">
        <v>8</v>
      </c>
      <c r="I21" s="128" t="s">
        <v>8</v>
      </c>
      <c r="J21" s="127">
        <v>7</v>
      </c>
      <c r="K21" s="128" t="s">
        <v>8</v>
      </c>
      <c r="L21" s="127">
        <v>0.75</v>
      </c>
      <c r="M21" s="20" t="s">
        <v>9</v>
      </c>
      <c r="N21" s="34">
        <f t="shared" si="2"/>
        <v>84</v>
      </c>
      <c r="P21" s="44"/>
      <c r="S21" s="53"/>
    </row>
    <row r="22" spans="1:19" s="20" customFormat="1" ht="15.95" hidden="1" customHeight="1">
      <c r="A22" s="18"/>
      <c r="B22" s="104" t="s">
        <v>231</v>
      </c>
      <c r="C22" s="53"/>
      <c r="D22" s="128">
        <v>1</v>
      </c>
      <c r="E22" s="53" t="s">
        <v>8</v>
      </c>
      <c r="F22" s="128">
        <v>2</v>
      </c>
      <c r="G22" s="128" t="s">
        <v>8</v>
      </c>
      <c r="H22" s="31">
        <v>9</v>
      </c>
      <c r="I22" s="128" t="s">
        <v>8</v>
      </c>
      <c r="J22" s="127">
        <v>8</v>
      </c>
      <c r="K22" s="128" t="s">
        <v>8</v>
      </c>
      <c r="L22" s="127">
        <v>0.75</v>
      </c>
      <c r="M22" s="20" t="s">
        <v>9</v>
      </c>
      <c r="N22" s="34">
        <f t="shared" si="2"/>
        <v>108</v>
      </c>
      <c r="P22" s="44"/>
      <c r="S22" s="53"/>
    </row>
    <row r="23" spans="1:19" s="20" customFormat="1" ht="15.95" hidden="1" customHeight="1">
      <c r="A23" s="18"/>
      <c r="B23" s="104" t="s">
        <v>232</v>
      </c>
      <c r="C23" s="53"/>
      <c r="D23" s="128">
        <v>1</v>
      </c>
      <c r="E23" s="53" t="s">
        <v>8</v>
      </c>
      <c r="F23" s="128">
        <v>2</v>
      </c>
      <c r="G23" s="128" t="s">
        <v>8</v>
      </c>
      <c r="H23" s="31">
        <v>10.5</v>
      </c>
      <c r="I23" s="128" t="s">
        <v>8</v>
      </c>
      <c r="J23" s="127">
        <v>9.5</v>
      </c>
      <c r="K23" s="128" t="s">
        <v>8</v>
      </c>
      <c r="L23" s="127">
        <v>0.75</v>
      </c>
      <c r="M23" s="20" t="s">
        <v>9</v>
      </c>
      <c r="N23" s="34">
        <f t="shared" si="2"/>
        <v>150</v>
      </c>
      <c r="P23" s="44"/>
      <c r="S23" s="53"/>
    </row>
    <row r="24" spans="1:19" s="20" customFormat="1" ht="15.95" hidden="1" customHeight="1">
      <c r="A24" s="18"/>
      <c r="B24" s="104" t="s">
        <v>233</v>
      </c>
      <c r="C24" s="53"/>
      <c r="D24" s="128">
        <v>1</v>
      </c>
      <c r="E24" s="53" t="s">
        <v>8</v>
      </c>
      <c r="F24" s="128">
        <v>2</v>
      </c>
      <c r="G24" s="128" t="s">
        <v>8</v>
      </c>
      <c r="H24" s="31">
        <v>9.5</v>
      </c>
      <c r="I24" s="128" t="s">
        <v>8</v>
      </c>
      <c r="J24" s="127">
        <v>2</v>
      </c>
      <c r="K24" s="128" t="s">
        <v>8</v>
      </c>
      <c r="L24" s="127">
        <v>0.75</v>
      </c>
      <c r="M24" s="20" t="s">
        <v>9</v>
      </c>
      <c r="N24" s="34">
        <f t="shared" si="2"/>
        <v>29</v>
      </c>
      <c r="P24" s="44"/>
      <c r="S24" s="53"/>
    </row>
    <row r="25" spans="1:19" s="20" customFormat="1" ht="15.95" hidden="1" customHeight="1">
      <c r="A25" s="18"/>
      <c r="B25" s="104" t="s">
        <v>233</v>
      </c>
      <c r="C25" s="53"/>
      <c r="D25" s="128">
        <v>1</v>
      </c>
      <c r="E25" s="53" t="s">
        <v>8</v>
      </c>
      <c r="F25" s="128">
        <v>2</v>
      </c>
      <c r="G25" s="128" t="s">
        <v>8</v>
      </c>
      <c r="H25" s="31">
        <v>9</v>
      </c>
      <c r="I25" s="128" t="s">
        <v>8</v>
      </c>
      <c r="J25" s="127">
        <v>2</v>
      </c>
      <c r="K25" s="128" t="s">
        <v>8</v>
      </c>
      <c r="L25" s="127">
        <v>0.75</v>
      </c>
      <c r="M25" s="20" t="s">
        <v>9</v>
      </c>
      <c r="N25" s="34">
        <f t="shared" si="2"/>
        <v>27</v>
      </c>
      <c r="P25" s="44"/>
      <c r="S25" s="53"/>
    </row>
    <row r="26" spans="1:19" s="20" customFormat="1" ht="15.95" hidden="1" customHeight="1">
      <c r="A26" s="18"/>
      <c r="B26" s="104" t="s">
        <v>234</v>
      </c>
      <c r="C26" s="53"/>
      <c r="D26" s="128">
        <v>1</v>
      </c>
      <c r="E26" s="53" t="s">
        <v>8</v>
      </c>
      <c r="F26" s="128">
        <v>2</v>
      </c>
      <c r="G26" s="128" t="s">
        <v>8</v>
      </c>
      <c r="H26" s="31">
        <v>7.25</v>
      </c>
      <c r="I26" s="128" t="s">
        <v>8</v>
      </c>
      <c r="J26" s="127">
        <v>2</v>
      </c>
      <c r="K26" s="128" t="s">
        <v>8</v>
      </c>
      <c r="L26" s="127">
        <v>0.75</v>
      </c>
      <c r="M26" s="20" t="s">
        <v>9</v>
      </c>
      <c r="N26" s="34">
        <f t="shared" si="2"/>
        <v>22</v>
      </c>
      <c r="P26" s="44"/>
      <c r="S26" s="53"/>
    </row>
    <row r="27" spans="1:19" s="20" customFormat="1" ht="15.95" hidden="1" customHeight="1">
      <c r="A27" s="18"/>
      <c r="B27" s="104" t="s">
        <v>234</v>
      </c>
      <c r="C27" s="53"/>
      <c r="D27" s="128">
        <v>1</v>
      </c>
      <c r="E27" s="53" t="s">
        <v>8</v>
      </c>
      <c r="F27" s="128">
        <v>1</v>
      </c>
      <c r="G27" s="128" t="s">
        <v>8</v>
      </c>
      <c r="H27" s="31">
        <v>5.25</v>
      </c>
      <c r="I27" s="128" t="s">
        <v>8</v>
      </c>
      <c r="J27" s="127">
        <v>2</v>
      </c>
      <c r="K27" s="128" t="s">
        <v>8</v>
      </c>
      <c r="L27" s="127">
        <v>0.75</v>
      </c>
      <c r="M27" s="20" t="s">
        <v>9</v>
      </c>
      <c r="N27" s="34">
        <f t="shared" si="2"/>
        <v>8</v>
      </c>
      <c r="P27" s="44"/>
      <c r="S27" s="53"/>
    </row>
    <row r="28" spans="1:19" s="20" customFormat="1" ht="15.95" hidden="1" customHeight="1">
      <c r="A28" s="18"/>
      <c r="B28" s="20" t="s">
        <v>236</v>
      </c>
      <c r="C28" s="53"/>
      <c r="D28" s="128">
        <v>1</v>
      </c>
      <c r="E28" s="53" t="s">
        <v>8</v>
      </c>
      <c r="F28" s="128">
        <v>2</v>
      </c>
      <c r="G28" s="128" t="s">
        <v>8</v>
      </c>
      <c r="H28" s="31">
        <v>5</v>
      </c>
      <c r="I28" s="128" t="s">
        <v>8</v>
      </c>
      <c r="J28" s="127">
        <v>5</v>
      </c>
      <c r="K28" s="128" t="s">
        <v>8</v>
      </c>
      <c r="L28" s="127">
        <v>0.75</v>
      </c>
      <c r="M28" s="20" t="s">
        <v>9</v>
      </c>
      <c r="N28" s="34">
        <f t="shared" si="2"/>
        <v>38</v>
      </c>
      <c r="P28" s="44"/>
      <c r="S28" s="53"/>
    </row>
    <row r="29" spans="1:19" s="20" customFormat="1" ht="15.95" hidden="1" customHeight="1">
      <c r="A29" s="18"/>
      <c r="B29" s="20" t="s">
        <v>85</v>
      </c>
      <c r="C29" s="53"/>
      <c r="D29" s="128">
        <v>1</v>
      </c>
      <c r="E29" s="53" t="s">
        <v>8</v>
      </c>
      <c r="F29" s="128">
        <v>2</v>
      </c>
      <c r="G29" s="128" t="s">
        <v>8</v>
      </c>
      <c r="H29" s="31">
        <v>17.62</v>
      </c>
      <c r="I29" s="128" t="s">
        <v>8</v>
      </c>
      <c r="J29" s="127">
        <v>13.62</v>
      </c>
      <c r="K29" s="128" t="s">
        <v>8</v>
      </c>
      <c r="L29" s="127">
        <v>0.37</v>
      </c>
      <c r="M29" s="20" t="s">
        <v>9</v>
      </c>
      <c r="N29" s="34">
        <f>ROUND(D29*F29*H29*J29*L29,0)</f>
        <v>178</v>
      </c>
      <c r="P29" s="44"/>
      <c r="S29" s="53"/>
    </row>
    <row r="30" spans="1:19" s="20" customFormat="1" ht="15.95" hidden="1" customHeight="1">
      <c r="A30" s="18"/>
      <c r="B30" s="20" t="s">
        <v>192</v>
      </c>
      <c r="C30" s="53"/>
      <c r="D30" s="128">
        <v>1</v>
      </c>
      <c r="E30" s="53" t="s">
        <v>8</v>
      </c>
      <c r="F30" s="128">
        <v>1</v>
      </c>
      <c r="G30" s="128" t="s">
        <v>8</v>
      </c>
      <c r="H30" s="31">
        <v>36.369999999999997</v>
      </c>
      <c r="I30" s="128" t="s">
        <v>8</v>
      </c>
      <c r="J30" s="127">
        <v>5.62</v>
      </c>
      <c r="K30" s="128" t="s">
        <v>8</v>
      </c>
      <c r="L30" s="127">
        <v>0.37</v>
      </c>
      <c r="M30" s="20" t="s">
        <v>9</v>
      </c>
      <c r="N30" s="34">
        <f>ROUND(D30*F30*H30*J30*L30,0)</f>
        <v>76</v>
      </c>
      <c r="P30" s="44"/>
      <c r="S30" s="53"/>
    </row>
    <row r="31" spans="1:19" s="20" customFormat="1" ht="15.95" hidden="1" customHeight="1">
      <c r="A31" s="18"/>
      <c r="B31" s="20" t="s">
        <v>136</v>
      </c>
      <c r="C31" s="53"/>
      <c r="D31" s="128">
        <v>1</v>
      </c>
      <c r="E31" s="53" t="s">
        <v>8</v>
      </c>
      <c r="F31" s="128">
        <v>1</v>
      </c>
      <c r="G31" s="128" t="s">
        <v>8</v>
      </c>
      <c r="H31" s="31">
        <v>10</v>
      </c>
      <c r="I31" s="128" t="s">
        <v>8</v>
      </c>
      <c r="J31" s="127">
        <v>5</v>
      </c>
      <c r="K31" s="128" t="s">
        <v>8</v>
      </c>
      <c r="L31" s="127">
        <v>0.5</v>
      </c>
      <c r="M31" s="20" t="s">
        <v>9</v>
      </c>
      <c r="N31" s="34">
        <f>ROUND(D31*F31*H31*J31*L31,0)</f>
        <v>25</v>
      </c>
      <c r="P31" s="44"/>
      <c r="S31" s="53"/>
    </row>
    <row r="32" spans="1:19" s="20" customFormat="1" ht="15.95" hidden="1" customHeight="1">
      <c r="A32" s="18"/>
      <c r="C32" s="53"/>
      <c r="D32" s="60"/>
      <c r="E32" s="53"/>
      <c r="F32" s="128"/>
      <c r="G32" s="128"/>
      <c r="H32" s="31"/>
      <c r="I32" s="128"/>
      <c r="J32" s="127"/>
      <c r="K32" s="128"/>
      <c r="L32" s="28" t="s">
        <v>10</v>
      </c>
      <c r="M32" s="36"/>
      <c r="N32" s="21">
        <f>SUM(N20:N31)</f>
        <v>934</v>
      </c>
      <c r="O32" s="22"/>
      <c r="P32" s="44"/>
      <c r="S32" s="53"/>
    </row>
    <row r="33" spans="1:19" s="20" customFormat="1" ht="15.95" customHeight="1">
      <c r="A33" s="18"/>
      <c r="B33" s="138"/>
      <c r="C33" s="170">
        <f>N32</f>
        <v>934</v>
      </c>
      <c r="D33" s="156"/>
      <c r="E33" s="170"/>
      <c r="F33" s="23" t="s">
        <v>11</v>
      </c>
      <c r="G33" s="24"/>
      <c r="H33" s="115">
        <v>8694.9500000000007</v>
      </c>
      <c r="I33" s="115"/>
      <c r="J33" s="115"/>
      <c r="K33" s="115"/>
      <c r="L33" s="171" t="s">
        <v>13</v>
      </c>
      <c r="M33" s="171"/>
      <c r="N33" s="95"/>
      <c r="O33" s="25" t="s">
        <v>14</v>
      </c>
      <c r="P33" s="109">
        <f>ROUND(C33*H33/100,0)</f>
        <v>81211</v>
      </c>
      <c r="S33" s="113"/>
    </row>
    <row r="34" spans="1:19" s="20" customFormat="1" ht="15.95" hidden="1" customHeight="1">
      <c r="A34" s="18"/>
      <c r="C34" s="53"/>
      <c r="D34" s="60"/>
      <c r="E34" s="53"/>
      <c r="F34" s="128"/>
      <c r="G34" s="128"/>
      <c r="H34" s="31"/>
      <c r="I34" s="128"/>
      <c r="J34" s="127"/>
      <c r="K34" s="128"/>
      <c r="L34" s="28" t="s">
        <v>10</v>
      </c>
      <c r="M34" s="36"/>
      <c r="N34" s="21"/>
      <c r="O34" s="22"/>
      <c r="P34" s="44"/>
      <c r="S34" s="53"/>
    </row>
    <row r="35" spans="1:19" s="27" customFormat="1" ht="15.95" hidden="1" customHeight="1">
      <c r="A35" s="40"/>
      <c r="B35" s="129" t="s">
        <v>135</v>
      </c>
      <c r="C35" s="129"/>
      <c r="D35" s="129"/>
      <c r="E35" s="129"/>
      <c r="F35" s="129"/>
      <c r="G35" s="129"/>
      <c r="H35" s="129"/>
      <c r="I35" s="129"/>
      <c r="J35" s="129"/>
      <c r="K35" s="129"/>
      <c r="L35" s="129"/>
      <c r="M35" s="129"/>
      <c r="N35" s="129"/>
      <c r="O35" s="129"/>
      <c r="P35" s="26"/>
      <c r="S35" s="129"/>
    </row>
    <row r="36" spans="1:19" s="27" customFormat="1" ht="15.95" hidden="1" customHeight="1">
      <c r="A36" s="40"/>
      <c r="B36" s="129"/>
      <c r="C36" s="129"/>
      <c r="D36" s="129"/>
      <c r="E36" s="129"/>
      <c r="F36" s="129"/>
      <c r="G36" s="129"/>
      <c r="H36" s="129"/>
      <c r="I36" s="129"/>
      <c r="J36" s="129"/>
      <c r="K36" s="129"/>
      <c r="L36" s="129"/>
      <c r="M36" s="129"/>
      <c r="N36" s="129"/>
      <c r="O36" s="129"/>
      <c r="P36" s="26"/>
      <c r="S36" s="129"/>
    </row>
    <row r="37" spans="1:19" s="20" customFormat="1" ht="15.95" hidden="1" customHeight="1">
      <c r="A37" s="18"/>
      <c r="B37" s="138"/>
      <c r="C37" s="170">
        <f>N34</f>
        <v>0</v>
      </c>
      <c r="D37" s="156"/>
      <c r="E37" s="170"/>
      <c r="F37" s="23" t="s">
        <v>11</v>
      </c>
      <c r="G37" s="24" t="s">
        <v>12</v>
      </c>
      <c r="H37" s="115">
        <v>9416.2800000000007</v>
      </c>
      <c r="I37" s="115"/>
      <c r="J37" s="115"/>
      <c r="K37" s="115"/>
      <c r="L37" s="171" t="s">
        <v>13</v>
      </c>
      <c r="M37" s="171"/>
      <c r="N37" s="95"/>
      <c r="O37" s="25" t="s">
        <v>14</v>
      </c>
      <c r="P37" s="109">
        <f>ROUND(C37*H37/100,0)</f>
        <v>0</v>
      </c>
      <c r="S37" s="113"/>
    </row>
    <row r="38" spans="1:19" s="20" customFormat="1" ht="15.95" hidden="1" customHeight="1">
      <c r="A38" s="18"/>
      <c r="B38" s="39"/>
      <c r="C38" s="53"/>
      <c r="D38" s="128"/>
      <c r="E38" s="53"/>
      <c r="F38" s="128"/>
      <c r="G38" s="128"/>
      <c r="H38" s="31"/>
      <c r="I38" s="128"/>
      <c r="J38" s="127"/>
      <c r="K38" s="128"/>
      <c r="L38" s="127"/>
      <c r="N38" s="34"/>
      <c r="P38" s="44"/>
      <c r="S38" s="53"/>
    </row>
    <row r="39" spans="1:19" s="20" customFormat="1" ht="15.95" customHeight="1">
      <c r="A39" s="40" t="s">
        <v>173</v>
      </c>
      <c r="B39" s="155" t="s">
        <v>92</v>
      </c>
      <c r="C39" s="155"/>
      <c r="D39" s="155"/>
      <c r="E39" s="155"/>
      <c r="F39" s="155"/>
      <c r="G39" s="155"/>
      <c r="H39" s="155"/>
      <c r="I39" s="155"/>
      <c r="J39" s="155"/>
      <c r="K39" s="155"/>
      <c r="L39" s="155"/>
      <c r="M39" s="155"/>
      <c r="N39" s="155"/>
      <c r="O39" s="56"/>
      <c r="P39" s="109"/>
    </row>
    <row r="40" spans="1:19" s="20" customFormat="1" ht="14.25" hidden="1" customHeight="1">
      <c r="A40" s="18"/>
      <c r="B40" s="104" t="s">
        <v>237</v>
      </c>
      <c r="C40" s="53"/>
      <c r="D40" s="128">
        <v>1</v>
      </c>
      <c r="E40" s="53" t="s">
        <v>8</v>
      </c>
      <c r="F40" s="128">
        <v>4</v>
      </c>
      <c r="G40" s="128" t="s">
        <v>8</v>
      </c>
      <c r="H40" s="31">
        <v>16.670000000000002</v>
      </c>
      <c r="I40" s="128" t="s">
        <v>8</v>
      </c>
      <c r="J40" s="127">
        <v>1.125</v>
      </c>
      <c r="K40" s="128" t="s">
        <v>8</v>
      </c>
      <c r="L40" s="127">
        <v>4.25</v>
      </c>
      <c r="M40" s="20" t="s">
        <v>9</v>
      </c>
      <c r="N40" s="34">
        <f t="shared" ref="N40:N46" si="3">ROUND(D40*F40*H40*J40*L40,0)</f>
        <v>319</v>
      </c>
      <c r="P40" s="44"/>
      <c r="S40" s="53"/>
    </row>
    <row r="41" spans="1:19" s="20" customFormat="1" ht="14.25" hidden="1" customHeight="1">
      <c r="A41" s="18"/>
      <c r="B41" s="104" t="s">
        <v>234</v>
      </c>
      <c r="C41" s="53"/>
      <c r="D41" s="128">
        <v>1</v>
      </c>
      <c r="E41" s="53" t="s">
        <v>8</v>
      </c>
      <c r="F41" s="128">
        <v>3</v>
      </c>
      <c r="G41" s="128" t="s">
        <v>8</v>
      </c>
      <c r="H41" s="31">
        <v>13.62</v>
      </c>
      <c r="I41" s="128" t="s">
        <v>8</v>
      </c>
      <c r="J41" s="127">
        <v>1.125</v>
      </c>
      <c r="K41" s="128" t="s">
        <v>8</v>
      </c>
      <c r="L41" s="127">
        <v>4.25</v>
      </c>
      <c r="M41" s="20" t="s">
        <v>9</v>
      </c>
      <c r="N41" s="34">
        <f t="shared" si="3"/>
        <v>195</v>
      </c>
      <c r="P41" s="44"/>
      <c r="S41" s="53"/>
    </row>
    <row r="42" spans="1:19" s="20" customFormat="1" ht="14.25" hidden="1" customHeight="1">
      <c r="A42" s="18"/>
      <c r="B42" s="104" t="s">
        <v>238</v>
      </c>
      <c r="C42" s="53"/>
      <c r="D42" s="128">
        <v>1</v>
      </c>
      <c r="E42" s="53" t="s">
        <v>8</v>
      </c>
      <c r="F42" s="128">
        <v>6</v>
      </c>
      <c r="G42" s="128" t="s">
        <v>8</v>
      </c>
      <c r="H42" s="31">
        <v>6.62</v>
      </c>
      <c r="I42" s="128" t="s">
        <v>8</v>
      </c>
      <c r="J42" s="127">
        <v>1.125</v>
      </c>
      <c r="K42" s="128" t="s">
        <v>8</v>
      </c>
      <c r="L42" s="127">
        <v>4.5</v>
      </c>
      <c r="M42" s="20" t="s">
        <v>9</v>
      </c>
      <c r="N42" s="34">
        <f t="shared" ref="N42:N45" si="4">ROUND(D42*F42*H42*J42*L42,0)</f>
        <v>201</v>
      </c>
      <c r="P42" s="44"/>
      <c r="S42" s="53"/>
    </row>
    <row r="43" spans="1:19" s="20" customFormat="1" ht="14.25" hidden="1" customHeight="1">
      <c r="A43" s="18"/>
      <c r="B43" s="104" t="s">
        <v>234</v>
      </c>
      <c r="C43" s="53"/>
      <c r="D43" s="128">
        <v>1</v>
      </c>
      <c r="E43" s="53" t="s">
        <v>8</v>
      </c>
      <c r="F43" s="128">
        <v>2</v>
      </c>
      <c r="G43" s="128" t="s">
        <v>8</v>
      </c>
      <c r="H43" s="31">
        <v>5.75</v>
      </c>
      <c r="I43" s="128" t="s">
        <v>8</v>
      </c>
      <c r="J43" s="127">
        <v>1.1299999999999999</v>
      </c>
      <c r="K43" s="128" t="s">
        <v>8</v>
      </c>
      <c r="L43" s="127">
        <v>4.5</v>
      </c>
      <c r="M43" s="20" t="s">
        <v>9</v>
      </c>
      <c r="N43" s="34">
        <f t="shared" si="4"/>
        <v>58</v>
      </c>
      <c r="P43" s="44"/>
      <c r="S43" s="53"/>
    </row>
    <row r="44" spans="1:19" s="20" customFormat="1" ht="14.25" hidden="1" customHeight="1">
      <c r="A44" s="18"/>
      <c r="B44" s="20" t="s">
        <v>239</v>
      </c>
      <c r="C44" s="53"/>
      <c r="D44" s="128">
        <v>1</v>
      </c>
      <c r="E44" s="53" t="s">
        <v>8</v>
      </c>
      <c r="F44" s="128">
        <v>1</v>
      </c>
      <c r="G44" s="128" t="s">
        <v>8</v>
      </c>
      <c r="H44" s="31">
        <v>8</v>
      </c>
      <c r="I44" s="128" t="s">
        <v>8</v>
      </c>
      <c r="J44" s="127">
        <v>4</v>
      </c>
      <c r="K44" s="128" t="s">
        <v>8</v>
      </c>
      <c r="L44" s="127">
        <v>0.5</v>
      </c>
      <c r="M44" s="20" t="s">
        <v>9</v>
      </c>
      <c r="N44" s="34">
        <f t="shared" si="4"/>
        <v>16</v>
      </c>
      <c r="P44" s="44"/>
      <c r="S44" s="53"/>
    </row>
    <row r="45" spans="1:19" s="20" customFormat="1" ht="14.25" hidden="1" customHeight="1">
      <c r="A45" s="18"/>
      <c r="B45" s="20" t="s">
        <v>239</v>
      </c>
      <c r="C45" s="53"/>
      <c r="D45" s="128">
        <v>1</v>
      </c>
      <c r="E45" s="53" t="s">
        <v>8</v>
      </c>
      <c r="F45" s="128">
        <v>1</v>
      </c>
      <c r="G45" s="128" t="s">
        <v>8</v>
      </c>
      <c r="H45" s="31">
        <v>8</v>
      </c>
      <c r="I45" s="128" t="s">
        <v>8</v>
      </c>
      <c r="J45" s="127">
        <v>3</v>
      </c>
      <c r="K45" s="128" t="s">
        <v>8</v>
      </c>
      <c r="L45" s="127">
        <v>0.5</v>
      </c>
      <c r="M45" s="20" t="s">
        <v>9</v>
      </c>
      <c r="N45" s="34">
        <f t="shared" si="4"/>
        <v>12</v>
      </c>
      <c r="P45" s="44"/>
      <c r="S45" s="53"/>
    </row>
    <row r="46" spans="1:19" s="20" customFormat="1" ht="15.95" hidden="1" customHeight="1" thickBot="1">
      <c r="A46" s="18"/>
      <c r="B46" s="20" t="s">
        <v>239</v>
      </c>
      <c r="C46" s="53"/>
      <c r="D46" s="128">
        <v>1</v>
      </c>
      <c r="E46" s="53" t="s">
        <v>8</v>
      </c>
      <c r="F46" s="128">
        <v>1</v>
      </c>
      <c r="G46" s="128" t="s">
        <v>8</v>
      </c>
      <c r="H46" s="31">
        <v>8</v>
      </c>
      <c r="I46" s="128" t="s">
        <v>8</v>
      </c>
      <c r="J46" s="127">
        <v>2</v>
      </c>
      <c r="K46" s="128" t="s">
        <v>8</v>
      </c>
      <c r="L46" s="127">
        <v>0.5</v>
      </c>
      <c r="M46" s="20" t="s">
        <v>9</v>
      </c>
      <c r="N46" s="34">
        <f t="shared" si="3"/>
        <v>8</v>
      </c>
      <c r="P46" s="44"/>
      <c r="S46" s="53"/>
    </row>
    <row r="47" spans="1:19" s="20" customFormat="1" ht="15.95" hidden="1" customHeight="1" thickBot="1">
      <c r="A47" s="109"/>
      <c r="C47" s="95"/>
      <c r="D47" s="128"/>
      <c r="E47" s="54"/>
      <c r="F47" s="128"/>
      <c r="G47" s="109"/>
      <c r="H47" s="31"/>
      <c r="I47" s="115"/>
      <c r="J47" s="28"/>
      <c r="K47" s="115"/>
      <c r="L47" s="28" t="s">
        <v>10</v>
      </c>
      <c r="M47" s="109"/>
      <c r="N47" s="30">
        <f>SUM(N40:N46)</f>
        <v>809</v>
      </c>
      <c r="O47" s="22"/>
      <c r="P47" s="109"/>
      <c r="S47" s="95"/>
    </row>
    <row r="48" spans="1:19" s="20" customFormat="1" ht="15.95" customHeight="1">
      <c r="A48" s="18"/>
      <c r="C48" s="170">
        <v>811</v>
      </c>
      <c r="D48" s="156"/>
      <c r="E48" s="170"/>
      <c r="F48" s="128" t="s">
        <v>11</v>
      </c>
      <c r="G48" s="109" t="s">
        <v>12</v>
      </c>
      <c r="H48" s="158">
        <v>11948.36</v>
      </c>
      <c r="I48" s="158"/>
      <c r="J48" s="28"/>
      <c r="K48" s="115"/>
      <c r="L48" s="109" t="s">
        <v>90</v>
      </c>
      <c r="M48" s="109"/>
      <c r="N48" s="29"/>
      <c r="O48" s="138" t="s">
        <v>14</v>
      </c>
      <c r="P48" s="109">
        <f>ROUND(C48*H48/100,0)</f>
        <v>96901</v>
      </c>
      <c r="S48" s="113"/>
    </row>
    <row r="49" spans="1:64" ht="88.5" customHeight="1">
      <c r="A49" s="93" t="s">
        <v>174</v>
      </c>
      <c r="B49" s="155" t="s">
        <v>56</v>
      </c>
      <c r="C49" s="155"/>
      <c r="D49" s="155"/>
      <c r="E49" s="155"/>
      <c r="F49" s="155"/>
      <c r="G49" s="155"/>
      <c r="H49" s="155"/>
      <c r="I49" s="155"/>
      <c r="J49" s="155"/>
      <c r="K49" s="155"/>
      <c r="L49" s="155"/>
      <c r="M49" s="155"/>
      <c r="N49" s="155"/>
      <c r="O49" s="99"/>
      <c r="P49" s="14"/>
      <c r="S49" s="3"/>
    </row>
    <row r="50" spans="1:64" ht="15.75" hidden="1" customHeight="1">
      <c r="A50" s="93"/>
      <c r="B50" s="133" t="s">
        <v>245</v>
      </c>
      <c r="C50" s="133"/>
      <c r="D50" s="133"/>
      <c r="E50" s="133"/>
      <c r="F50" s="133"/>
      <c r="G50" s="133"/>
      <c r="H50" s="133"/>
      <c r="I50" s="133"/>
      <c r="J50" s="133"/>
      <c r="K50" s="133"/>
      <c r="L50" s="133"/>
      <c r="M50" s="133"/>
      <c r="N50" s="133"/>
      <c r="O50" s="99"/>
      <c r="P50" s="14"/>
      <c r="S50" s="3"/>
    </row>
    <row r="51" spans="1:64" s="20" customFormat="1" ht="15.95" hidden="1" customHeight="1">
      <c r="A51" s="18"/>
      <c r="B51" s="20" t="s">
        <v>229</v>
      </c>
      <c r="C51" s="53"/>
      <c r="D51" s="128">
        <v>1</v>
      </c>
      <c r="E51" s="53" t="s">
        <v>8</v>
      </c>
      <c r="F51" s="128">
        <v>6</v>
      </c>
      <c r="G51" s="128" t="s">
        <v>8</v>
      </c>
      <c r="H51" s="31">
        <v>6</v>
      </c>
      <c r="I51" s="128" t="s">
        <v>8</v>
      </c>
      <c r="J51" s="127">
        <v>5</v>
      </c>
      <c r="K51" s="128" t="s">
        <v>8</v>
      </c>
      <c r="L51" s="127">
        <v>1.25</v>
      </c>
      <c r="M51" s="20" t="s">
        <v>9</v>
      </c>
      <c r="N51" s="34">
        <f t="shared" ref="N51:N59" si="5">ROUND(D51*F51*H51*J51*L51,0)</f>
        <v>225</v>
      </c>
      <c r="P51" s="44"/>
      <c r="S51" s="53"/>
    </row>
    <row r="52" spans="1:64" s="20" customFormat="1" ht="15.95" hidden="1" customHeight="1">
      <c r="A52" s="18"/>
      <c r="B52" s="104" t="s">
        <v>230</v>
      </c>
      <c r="C52" s="53"/>
      <c r="D52" s="128">
        <v>1</v>
      </c>
      <c r="E52" s="53" t="s">
        <v>8</v>
      </c>
      <c r="F52" s="128">
        <v>2</v>
      </c>
      <c r="G52" s="128" t="s">
        <v>8</v>
      </c>
      <c r="H52" s="31">
        <v>7</v>
      </c>
      <c r="I52" s="128" t="s">
        <v>8</v>
      </c>
      <c r="J52" s="127">
        <v>6</v>
      </c>
      <c r="K52" s="128" t="s">
        <v>8</v>
      </c>
      <c r="L52" s="127">
        <v>1.5</v>
      </c>
      <c r="M52" s="20" t="s">
        <v>9</v>
      </c>
      <c r="N52" s="34">
        <f t="shared" si="5"/>
        <v>126</v>
      </c>
      <c r="P52" s="44"/>
      <c r="S52" s="53"/>
    </row>
    <row r="53" spans="1:64" s="20" customFormat="1" ht="15.95" hidden="1" customHeight="1">
      <c r="A53" s="18"/>
      <c r="B53" s="104" t="s">
        <v>231</v>
      </c>
      <c r="C53" s="53"/>
      <c r="D53" s="128">
        <v>1</v>
      </c>
      <c r="E53" s="53" t="s">
        <v>8</v>
      </c>
      <c r="F53" s="128">
        <v>2</v>
      </c>
      <c r="G53" s="128" t="s">
        <v>8</v>
      </c>
      <c r="H53" s="31">
        <v>8</v>
      </c>
      <c r="I53" s="128" t="s">
        <v>8</v>
      </c>
      <c r="J53" s="127">
        <v>7</v>
      </c>
      <c r="K53" s="128" t="s">
        <v>8</v>
      </c>
      <c r="L53" s="127">
        <v>1.5</v>
      </c>
      <c r="M53" s="20" t="s">
        <v>9</v>
      </c>
      <c r="N53" s="34">
        <f t="shared" si="5"/>
        <v>168</v>
      </c>
      <c r="P53" s="44"/>
      <c r="S53" s="53"/>
    </row>
    <row r="54" spans="1:64" s="20" customFormat="1" ht="15.95" hidden="1" customHeight="1">
      <c r="A54" s="18"/>
      <c r="B54" s="104" t="s">
        <v>232</v>
      </c>
      <c r="C54" s="53"/>
      <c r="D54" s="128">
        <v>1</v>
      </c>
      <c r="E54" s="53" t="s">
        <v>8</v>
      </c>
      <c r="F54" s="128">
        <v>2</v>
      </c>
      <c r="G54" s="128" t="s">
        <v>8</v>
      </c>
      <c r="H54" s="31">
        <v>9.5</v>
      </c>
      <c r="I54" s="128" t="s">
        <v>8</v>
      </c>
      <c r="J54" s="127">
        <v>8.5</v>
      </c>
      <c r="K54" s="128" t="s">
        <v>8</v>
      </c>
      <c r="L54" s="127">
        <v>1.5</v>
      </c>
      <c r="M54" s="20" t="s">
        <v>9</v>
      </c>
      <c r="N54" s="34">
        <f t="shared" si="5"/>
        <v>242</v>
      </c>
      <c r="P54" s="44"/>
      <c r="S54" s="53"/>
    </row>
    <row r="55" spans="1:64" s="20" customFormat="1" ht="15.95" hidden="1" customHeight="1">
      <c r="A55" s="18"/>
      <c r="B55" s="104" t="s">
        <v>240</v>
      </c>
      <c r="C55" s="53"/>
      <c r="D55" s="128">
        <v>1</v>
      </c>
      <c r="E55" s="53" t="s">
        <v>8</v>
      </c>
      <c r="F55" s="128">
        <v>6</v>
      </c>
      <c r="G55" s="128" t="s">
        <v>8</v>
      </c>
      <c r="H55" s="31">
        <v>1.1299999999999999</v>
      </c>
      <c r="I55" s="128" t="s">
        <v>8</v>
      </c>
      <c r="J55" s="127">
        <v>1.75</v>
      </c>
      <c r="K55" s="128" t="s">
        <v>8</v>
      </c>
      <c r="L55" s="127">
        <v>4.25</v>
      </c>
      <c r="M55" s="20" t="s">
        <v>9</v>
      </c>
      <c r="N55" s="34">
        <f t="shared" ref="N55" si="6">ROUND(D55*F55*H55*J55*L55,0)</f>
        <v>50</v>
      </c>
      <c r="P55" s="44"/>
      <c r="S55" s="53"/>
    </row>
    <row r="56" spans="1:64" s="20" customFormat="1" ht="15.95" hidden="1" customHeight="1">
      <c r="A56" s="18"/>
      <c r="B56" s="20" t="s">
        <v>241</v>
      </c>
      <c r="C56" s="53"/>
      <c r="D56" s="128">
        <v>1</v>
      </c>
      <c r="E56" s="53" t="s">
        <v>8</v>
      </c>
      <c r="F56" s="128">
        <v>6</v>
      </c>
      <c r="G56" s="128" t="s">
        <v>8</v>
      </c>
      <c r="H56" s="31">
        <v>1.1299999999999999</v>
      </c>
      <c r="I56" s="128" t="s">
        <v>8</v>
      </c>
      <c r="J56" s="127">
        <v>1.1299999999999999</v>
      </c>
      <c r="K56" s="128" t="s">
        <v>8</v>
      </c>
      <c r="L56" s="127">
        <v>4.5</v>
      </c>
      <c r="M56" s="20" t="s">
        <v>9</v>
      </c>
      <c r="N56" s="34">
        <f t="shared" si="5"/>
        <v>34</v>
      </c>
      <c r="P56" s="44"/>
      <c r="S56" s="53"/>
    </row>
    <row r="57" spans="1:64" s="20" customFormat="1" ht="15.95" hidden="1" customHeight="1">
      <c r="A57" s="18"/>
      <c r="B57" s="20" t="s">
        <v>242</v>
      </c>
      <c r="C57" s="53"/>
      <c r="D57" s="128">
        <v>1</v>
      </c>
      <c r="E57" s="53" t="s">
        <v>8</v>
      </c>
      <c r="F57" s="128">
        <v>3</v>
      </c>
      <c r="G57" s="128" t="s">
        <v>8</v>
      </c>
      <c r="H57" s="31">
        <v>38.630000000000003</v>
      </c>
      <c r="I57" s="128" t="s">
        <v>8</v>
      </c>
      <c r="J57" s="127">
        <v>1.1299999999999999</v>
      </c>
      <c r="K57" s="128" t="s">
        <v>8</v>
      </c>
      <c r="L57" s="127">
        <v>1.5</v>
      </c>
      <c r="M57" s="20" t="s">
        <v>9</v>
      </c>
      <c r="N57" s="34">
        <f t="shared" si="5"/>
        <v>196</v>
      </c>
      <c r="P57" s="44"/>
      <c r="S57" s="53"/>
    </row>
    <row r="58" spans="1:64" s="20" customFormat="1" ht="15.95" hidden="1" customHeight="1">
      <c r="A58" s="18"/>
      <c r="B58" s="104" t="s">
        <v>243</v>
      </c>
      <c r="C58" s="53"/>
      <c r="D58" s="128">
        <v>1</v>
      </c>
      <c r="E58" s="53" t="s">
        <v>8</v>
      </c>
      <c r="F58" s="128">
        <v>3</v>
      </c>
      <c r="G58" s="128" t="s">
        <v>8</v>
      </c>
      <c r="H58" s="31">
        <v>13.63</v>
      </c>
      <c r="I58" s="128" t="s">
        <v>8</v>
      </c>
      <c r="J58" s="127">
        <v>1.1299999999999999</v>
      </c>
      <c r="K58" s="128" t="s">
        <v>8</v>
      </c>
      <c r="L58" s="127">
        <v>1.5</v>
      </c>
      <c r="M58" s="20" t="s">
        <v>9</v>
      </c>
      <c r="N58" s="34">
        <f t="shared" si="5"/>
        <v>69</v>
      </c>
      <c r="P58" s="44"/>
      <c r="S58" s="53"/>
    </row>
    <row r="59" spans="1:64" s="20" customFormat="1" ht="15.95" hidden="1" customHeight="1" thickBot="1">
      <c r="A59" s="18"/>
      <c r="B59" s="104" t="s">
        <v>244</v>
      </c>
      <c r="C59" s="53"/>
      <c r="D59" s="128">
        <v>1</v>
      </c>
      <c r="E59" s="53" t="s">
        <v>8</v>
      </c>
      <c r="F59" s="128">
        <v>2</v>
      </c>
      <c r="G59" s="128" t="s">
        <v>8</v>
      </c>
      <c r="H59" s="31">
        <v>5.63</v>
      </c>
      <c r="I59" s="128" t="s">
        <v>8</v>
      </c>
      <c r="J59" s="127">
        <v>1.1299999999999999</v>
      </c>
      <c r="K59" s="128" t="s">
        <v>8</v>
      </c>
      <c r="L59" s="127">
        <v>1.5</v>
      </c>
      <c r="M59" s="20" t="s">
        <v>9</v>
      </c>
      <c r="N59" s="34">
        <f t="shared" si="5"/>
        <v>19</v>
      </c>
      <c r="P59" s="44"/>
      <c r="S59" s="53"/>
    </row>
    <row r="60" spans="1:64" ht="15.95" hidden="1" customHeight="1" thickBot="1">
      <c r="A60" s="1"/>
      <c r="B60" s="43"/>
      <c r="C60" s="117"/>
      <c r="H60" s="74"/>
      <c r="I60" s="123"/>
      <c r="J60" s="124"/>
      <c r="K60" s="123"/>
      <c r="L60" s="15" t="s">
        <v>247</v>
      </c>
      <c r="M60" s="120"/>
      <c r="N60" s="17">
        <f>SUM(N51:N59)</f>
        <v>1129</v>
      </c>
      <c r="O60" s="43"/>
      <c r="R60" s="4"/>
      <c r="S60" s="117"/>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row>
    <row r="61" spans="1:64" ht="15.95" hidden="1" customHeight="1">
      <c r="A61" s="1"/>
      <c r="B61" s="43" t="s">
        <v>246</v>
      </c>
      <c r="C61" s="117"/>
      <c r="H61" s="116"/>
      <c r="I61" s="123"/>
      <c r="J61" s="116"/>
      <c r="K61" s="123"/>
      <c r="L61" s="124"/>
      <c r="N61" s="42"/>
      <c r="O61" s="2"/>
      <c r="S61" s="117"/>
    </row>
    <row r="62" spans="1:64" ht="15.95" hidden="1" customHeight="1">
      <c r="A62" s="1"/>
      <c r="B62" s="3" t="s">
        <v>249</v>
      </c>
      <c r="C62" s="117"/>
      <c r="D62" s="123">
        <v>1</v>
      </c>
      <c r="E62" s="137" t="s">
        <v>8</v>
      </c>
      <c r="F62" s="123">
        <v>8</v>
      </c>
      <c r="G62" s="123" t="s">
        <v>8</v>
      </c>
      <c r="H62" s="74">
        <v>6</v>
      </c>
      <c r="I62" s="123" t="s">
        <v>8</v>
      </c>
      <c r="J62" s="124">
        <v>0.75</v>
      </c>
      <c r="K62" s="123" t="s">
        <v>8</v>
      </c>
      <c r="L62" s="116">
        <v>0.75</v>
      </c>
      <c r="M62" s="3" t="s">
        <v>9</v>
      </c>
      <c r="N62" s="42">
        <f>ROUND(D62*F62*H62*J62*L62,0)</f>
        <v>27</v>
      </c>
      <c r="O62" s="2"/>
      <c r="S62" s="117"/>
    </row>
    <row r="63" spans="1:64" ht="15.95" hidden="1" customHeight="1">
      <c r="A63" s="1"/>
      <c r="B63" s="73" t="s">
        <v>250</v>
      </c>
      <c r="C63" s="117"/>
      <c r="D63" s="123">
        <v>1</v>
      </c>
      <c r="E63" s="137" t="s">
        <v>8</v>
      </c>
      <c r="F63" s="123">
        <v>4</v>
      </c>
      <c r="G63" s="123" t="s">
        <v>8</v>
      </c>
      <c r="H63" s="74">
        <v>5</v>
      </c>
      <c r="I63" s="123" t="s">
        <v>8</v>
      </c>
      <c r="J63" s="124">
        <v>1.5</v>
      </c>
      <c r="K63" s="123" t="s">
        <v>8</v>
      </c>
      <c r="L63" s="124">
        <v>0.25</v>
      </c>
      <c r="M63" s="3" t="s">
        <v>9</v>
      </c>
      <c r="N63" s="42">
        <f t="shared" ref="N63:N74" si="7">ROUND(D63*F63*H63*J63*L63,0)</f>
        <v>8</v>
      </c>
      <c r="O63" s="2"/>
      <c r="R63" s="4"/>
      <c r="S63" s="117"/>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row>
    <row r="64" spans="1:64" ht="15.95" hidden="1" customHeight="1">
      <c r="A64" s="1"/>
      <c r="B64" s="103" t="s">
        <v>251</v>
      </c>
      <c r="C64" s="117"/>
      <c r="D64" s="123">
        <v>4</v>
      </c>
      <c r="E64" s="137" t="s">
        <v>8</v>
      </c>
      <c r="F64" s="123">
        <v>2</v>
      </c>
      <c r="G64" s="123" t="s">
        <v>8</v>
      </c>
      <c r="H64" s="74">
        <v>1.5</v>
      </c>
      <c r="I64" s="123" t="s">
        <v>8</v>
      </c>
      <c r="J64" s="124">
        <v>0.5</v>
      </c>
      <c r="K64" s="123" t="s">
        <v>8</v>
      </c>
      <c r="L64" s="124">
        <v>0.25</v>
      </c>
      <c r="M64" s="3" t="s">
        <v>9</v>
      </c>
      <c r="N64" s="42">
        <f t="shared" si="7"/>
        <v>2</v>
      </c>
      <c r="O64" s="2"/>
      <c r="R64" s="4"/>
      <c r="S64" s="117"/>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row>
    <row r="65" spans="1:64" ht="15.95" hidden="1" customHeight="1">
      <c r="A65" s="1"/>
      <c r="B65" s="73" t="s">
        <v>252</v>
      </c>
      <c r="C65" s="117"/>
      <c r="D65" s="123">
        <v>1</v>
      </c>
      <c r="E65" s="137" t="s">
        <v>8</v>
      </c>
      <c r="F65" s="123">
        <v>1</v>
      </c>
      <c r="G65" s="123" t="s">
        <v>8</v>
      </c>
      <c r="H65" s="74">
        <v>38.5</v>
      </c>
      <c r="I65" s="123" t="s">
        <v>8</v>
      </c>
      <c r="J65" s="124">
        <v>0.75</v>
      </c>
      <c r="K65" s="123" t="s">
        <v>8</v>
      </c>
      <c r="L65" s="124">
        <v>4</v>
      </c>
      <c r="M65" s="3" t="s">
        <v>9</v>
      </c>
      <c r="N65" s="42">
        <f t="shared" si="7"/>
        <v>116</v>
      </c>
      <c r="O65" s="2"/>
      <c r="R65" s="4"/>
      <c r="S65" s="117"/>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row>
    <row r="66" spans="1:64" ht="15.95" hidden="1" customHeight="1">
      <c r="A66" s="1"/>
      <c r="B66" s="73" t="s">
        <v>253</v>
      </c>
      <c r="C66" s="117"/>
      <c r="D66" s="123">
        <v>1</v>
      </c>
      <c r="E66" s="137" t="s">
        <v>8</v>
      </c>
      <c r="F66" s="123">
        <v>1</v>
      </c>
      <c r="G66" s="123" t="s">
        <v>8</v>
      </c>
      <c r="H66" s="74">
        <v>8</v>
      </c>
      <c r="I66" s="123" t="s">
        <v>8</v>
      </c>
      <c r="J66" s="124">
        <v>0.75</v>
      </c>
      <c r="K66" s="123" t="s">
        <v>8</v>
      </c>
      <c r="L66" s="124">
        <v>4</v>
      </c>
      <c r="M66" s="3" t="s">
        <v>9</v>
      </c>
      <c r="N66" s="42">
        <f t="shared" si="7"/>
        <v>24</v>
      </c>
      <c r="O66" s="2"/>
      <c r="R66" s="4"/>
      <c r="S66" s="117"/>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row>
    <row r="67" spans="1:64" ht="15.95" hidden="1" customHeight="1">
      <c r="A67" s="1"/>
      <c r="B67" s="73" t="s">
        <v>254</v>
      </c>
      <c r="C67" s="117"/>
      <c r="D67" s="123">
        <v>1</v>
      </c>
      <c r="E67" s="137" t="s">
        <v>8</v>
      </c>
      <c r="F67" s="123">
        <v>2</v>
      </c>
      <c r="G67" s="123" t="s">
        <v>8</v>
      </c>
      <c r="H67" s="74">
        <v>38.25</v>
      </c>
      <c r="I67" s="123" t="s">
        <v>8</v>
      </c>
      <c r="J67" s="124">
        <v>0.75</v>
      </c>
      <c r="K67" s="123" t="s">
        <v>8</v>
      </c>
      <c r="L67" s="124">
        <v>2</v>
      </c>
      <c r="M67" s="3" t="s">
        <v>9</v>
      </c>
      <c r="N67" s="42">
        <f t="shared" ref="N67" si="8">ROUND(D67*F67*H67*J67*L67,0)</f>
        <v>115</v>
      </c>
      <c r="O67" s="2"/>
      <c r="R67" s="4"/>
      <c r="S67" s="117"/>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row>
    <row r="68" spans="1:64" ht="15.95" hidden="1" customHeight="1">
      <c r="A68" s="1"/>
      <c r="B68" s="103" t="s">
        <v>255</v>
      </c>
      <c r="C68" s="117"/>
      <c r="D68" s="123">
        <v>1</v>
      </c>
      <c r="E68" s="137" t="s">
        <v>8</v>
      </c>
      <c r="F68" s="123">
        <v>3</v>
      </c>
      <c r="G68" s="123" t="s">
        <v>8</v>
      </c>
      <c r="H68" s="74">
        <v>14</v>
      </c>
      <c r="I68" s="123" t="s">
        <v>8</v>
      </c>
      <c r="J68" s="124">
        <v>0.75</v>
      </c>
      <c r="K68" s="123" t="s">
        <v>8</v>
      </c>
      <c r="L68" s="124">
        <v>2</v>
      </c>
      <c r="M68" s="3" t="s">
        <v>9</v>
      </c>
      <c r="N68" s="42">
        <f t="shared" si="7"/>
        <v>63</v>
      </c>
      <c r="O68" s="2"/>
      <c r="R68" s="4"/>
      <c r="S68" s="117"/>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row>
    <row r="69" spans="1:64" ht="15.95" hidden="1" customHeight="1">
      <c r="A69" s="1"/>
      <c r="B69" s="73" t="s">
        <v>256</v>
      </c>
      <c r="C69" s="117"/>
      <c r="D69" s="123">
        <v>1</v>
      </c>
      <c r="E69" s="137" t="s">
        <v>8</v>
      </c>
      <c r="F69" s="123">
        <v>1</v>
      </c>
      <c r="G69" s="123" t="s">
        <v>8</v>
      </c>
      <c r="H69" s="74">
        <v>6</v>
      </c>
      <c r="I69" s="123" t="s">
        <v>8</v>
      </c>
      <c r="J69" s="124">
        <v>0.75</v>
      </c>
      <c r="K69" s="123" t="s">
        <v>8</v>
      </c>
      <c r="L69" s="124">
        <v>2</v>
      </c>
      <c r="M69" s="3" t="s">
        <v>9</v>
      </c>
      <c r="N69" s="42">
        <f t="shared" si="7"/>
        <v>9</v>
      </c>
      <c r="O69" s="2"/>
      <c r="R69" s="4"/>
      <c r="S69" s="117"/>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row>
    <row r="70" spans="1:64" ht="15.95" hidden="1" customHeight="1">
      <c r="A70" s="1"/>
      <c r="B70" s="73" t="s">
        <v>257</v>
      </c>
      <c r="C70" s="117"/>
      <c r="D70" s="123">
        <v>1</v>
      </c>
      <c r="E70" s="137" t="s">
        <v>8</v>
      </c>
      <c r="F70" s="123">
        <v>1</v>
      </c>
      <c r="G70" s="123" t="s">
        <v>8</v>
      </c>
      <c r="H70" s="74">
        <v>41.25</v>
      </c>
      <c r="I70" s="123" t="s">
        <v>8</v>
      </c>
      <c r="J70" s="124">
        <v>25.25</v>
      </c>
      <c r="K70" s="123" t="s">
        <v>8</v>
      </c>
      <c r="L70" s="124">
        <v>0.54</v>
      </c>
      <c r="M70" s="3" t="s">
        <v>9</v>
      </c>
      <c r="N70" s="42">
        <f t="shared" si="7"/>
        <v>562</v>
      </c>
      <c r="O70" s="2"/>
      <c r="R70" s="4"/>
      <c r="S70" s="117"/>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row>
    <row r="71" spans="1:64" ht="15.95" hidden="1" customHeight="1">
      <c r="A71" s="1"/>
      <c r="B71" s="73" t="s">
        <v>258</v>
      </c>
      <c r="C71" s="117"/>
      <c r="D71" s="123">
        <v>1</v>
      </c>
      <c r="E71" s="137" t="s">
        <v>8</v>
      </c>
      <c r="F71" s="123">
        <v>1</v>
      </c>
      <c r="G71" s="123" t="s">
        <v>8</v>
      </c>
      <c r="H71" s="74">
        <v>4</v>
      </c>
      <c r="I71" s="123" t="s">
        <v>8</v>
      </c>
      <c r="J71" s="124">
        <v>1.5</v>
      </c>
      <c r="K71" s="123" t="s">
        <v>8</v>
      </c>
      <c r="L71" s="124">
        <v>4</v>
      </c>
      <c r="M71" s="3" t="s">
        <v>9</v>
      </c>
      <c r="N71" s="42">
        <f t="shared" ref="N71" si="9">ROUND(D71*F71*H71*J71*L71,0)</f>
        <v>24</v>
      </c>
      <c r="O71" s="2"/>
      <c r="R71" s="4"/>
      <c r="S71" s="117"/>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row>
    <row r="72" spans="1:64" ht="15.95" hidden="1" customHeight="1">
      <c r="A72" s="1"/>
      <c r="B72" s="73" t="s">
        <v>259</v>
      </c>
      <c r="C72" s="117"/>
      <c r="D72" s="123">
        <v>1</v>
      </c>
      <c r="E72" s="137" t="s">
        <v>8</v>
      </c>
      <c r="F72" s="123">
        <v>1</v>
      </c>
      <c r="G72" s="123" t="s">
        <v>8</v>
      </c>
      <c r="H72" s="74">
        <v>9</v>
      </c>
      <c r="I72" s="123" t="s">
        <v>8</v>
      </c>
      <c r="J72" s="124">
        <v>3</v>
      </c>
      <c r="K72" s="123" t="s">
        <v>8</v>
      </c>
      <c r="L72" s="124">
        <v>0.5</v>
      </c>
      <c r="M72" s="3" t="s">
        <v>9</v>
      </c>
      <c r="N72" s="42">
        <f t="shared" si="7"/>
        <v>14</v>
      </c>
      <c r="O72" s="2"/>
      <c r="R72" s="4"/>
      <c r="S72" s="117"/>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row>
    <row r="73" spans="1:64" ht="15.95" hidden="1" customHeight="1">
      <c r="A73" s="1"/>
      <c r="B73" s="73" t="s">
        <v>260</v>
      </c>
      <c r="C73" s="117"/>
      <c r="D73" s="123">
        <v>1</v>
      </c>
      <c r="E73" s="137" t="s">
        <v>8</v>
      </c>
      <c r="F73" s="123">
        <v>1</v>
      </c>
      <c r="G73" s="123" t="s">
        <v>8</v>
      </c>
      <c r="H73" s="74">
        <v>7</v>
      </c>
      <c r="I73" s="123" t="s">
        <v>8</v>
      </c>
      <c r="J73" s="124">
        <v>3</v>
      </c>
      <c r="K73" s="123" t="s">
        <v>8</v>
      </c>
      <c r="L73" s="124">
        <v>0.5</v>
      </c>
      <c r="M73" s="3" t="s">
        <v>9</v>
      </c>
      <c r="N73" s="42">
        <f t="shared" si="7"/>
        <v>11</v>
      </c>
      <c r="O73" s="2"/>
      <c r="R73" s="4"/>
      <c r="S73" s="117"/>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row>
    <row r="74" spans="1:64" ht="15.95" hidden="1" customHeight="1" thickBot="1">
      <c r="A74" s="1"/>
      <c r="B74" s="73" t="s">
        <v>261</v>
      </c>
      <c r="C74" s="117"/>
      <c r="D74" s="123">
        <v>1</v>
      </c>
      <c r="E74" s="137" t="s">
        <v>8</v>
      </c>
      <c r="F74" s="123">
        <v>1</v>
      </c>
      <c r="G74" s="123" t="s">
        <v>8</v>
      </c>
      <c r="H74" s="74">
        <v>7.5</v>
      </c>
      <c r="I74" s="123" t="s">
        <v>8</v>
      </c>
      <c r="J74" s="124">
        <v>4</v>
      </c>
      <c r="K74" s="123" t="s">
        <v>8</v>
      </c>
      <c r="L74" s="124">
        <v>0.5</v>
      </c>
      <c r="M74" s="3" t="s">
        <v>9</v>
      </c>
      <c r="N74" s="42">
        <f t="shared" si="7"/>
        <v>15</v>
      </c>
      <c r="O74" s="2"/>
      <c r="R74" s="4"/>
      <c r="S74" s="117"/>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row>
    <row r="75" spans="1:64" ht="15.95" hidden="1" customHeight="1" thickBot="1">
      <c r="A75" s="1"/>
      <c r="B75" s="43"/>
      <c r="C75" s="117"/>
      <c r="H75" s="74"/>
      <c r="I75" s="123"/>
      <c r="J75" s="124"/>
      <c r="K75" s="123"/>
      <c r="L75" s="15" t="s">
        <v>248</v>
      </c>
      <c r="M75" s="120"/>
      <c r="N75" s="17">
        <f>SUM(N62:N74)</f>
        <v>990</v>
      </c>
      <c r="O75" s="43"/>
      <c r="R75" s="4"/>
      <c r="S75" s="117"/>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row>
    <row r="76" spans="1:64" ht="15.95" hidden="1" customHeight="1" thickBot="1">
      <c r="A76" s="1"/>
      <c r="B76" s="43"/>
      <c r="C76" s="117"/>
      <c r="H76" s="74"/>
      <c r="I76" s="123"/>
      <c r="J76" s="124"/>
      <c r="K76" s="123"/>
      <c r="L76" s="15" t="s">
        <v>264</v>
      </c>
      <c r="M76" s="120"/>
      <c r="N76" s="17">
        <f>N75+N60</f>
        <v>2119</v>
      </c>
      <c r="O76" s="43"/>
      <c r="R76" s="4"/>
      <c r="S76" s="117"/>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row>
    <row r="77" spans="1:64" ht="15.95" hidden="1" customHeight="1">
      <c r="A77" s="1"/>
      <c r="B77" s="77" t="s">
        <v>29</v>
      </c>
      <c r="C77" s="137"/>
      <c r="E77" s="134"/>
      <c r="G77" s="120"/>
      <c r="H77" s="84"/>
      <c r="I77" s="121"/>
      <c r="J77" s="124"/>
      <c r="K77" s="120"/>
      <c r="L77" s="124"/>
      <c r="M77" s="50"/>
      <c r="N77" s="50"/>
      <c r="O77" s="134"/>
      <c r="Q77" s="50"/>
      <c r="S77" s="137"/>
    </row>
    <row r="78" spans="1:64" ht="15.95" hidden="1" customHeight="1">
      <c r="A78" s="1"/>
      <c r="B78" s="3" t="s">
        <v>214</v>
      </c>
      <c r="C78" s="137"/>
      <c r="D78" s="123">
        <v>1</v>
      </c>
      <c r="E78" s="137" t="s">
        <v>8</v>
      </c>
      <c r="F78" s="123">
        <v>5</v>
      </c>
      <c r="G78" s="123" t="s">
        <v>8</v>
      </c>
      <c r="H78" s="78">
        <v>5</v>
      </c>
      <c r="I78" s="123" t="s">
        <v>8</v>
      </c>
      <c r="J78" s="116">
        <v>0.75</v>
      </c>
      <c r="K78" s="128" t="s">
        <v>8</v>
      </c>
      <c r="L78" s="127">
        <v>0.75</v>
      </c>
      <c r="M78" s="20" t="s">
        <v>9</v>
      </c>
      <c r="N78" s="34">
        <f t="shared" ref="N78:N81" si="10">ROUND(D78*F78*H78*J78*L78,0)</f>
        <v>14</v>
      </c>
      <c r="O78" s="6"/>
      <c r="P78" s="45"/>
      <c r="S78" s="137"/>
    </row>
    <row r="79" spans="1:64" ht="15.95" hidden="1" customHeight="1">
      <c r="A79" s="1"/>
      <c r="B79" s="3" t="s">
        <v>214</v>
      </c>
      <c r="C79" s="137"/>
      <c r="D79" s="100">
        <v>0.5</v>
      </c>
      <c r="E79" s="137" t="s">
        <v>8</v>
      </c>
      <c r="F79" s="123">
        <v>5</v>
      </c>
      <c r="G79" s="123" t="s">
        <v>8</v>
      </c>
      <c r="H79" s="78">
        <v>5</v>
      </c>
      <c r="I79" s="123" t="s">
        <v>8</v>
      </c>
      <c r="J79" s="116">
        <v>0.75</v>
      </c>
      <c r="K79" s="128" t="s">
        <v>8</v>
      </c>
      <c r="L79" s="127">
        <v>1.25</v>
      </c>
      <c r="M79" s="20" t="s">
        <v>9</v>
      </c>
      <c r="N79" s="34">
        <f t="shared" si="10"/>
        <v>12</v>
      </c>
      <c r="O79" s="6"/>
      <c r="P79" s="45"/>
      <c r="S79" s="137"/>
    </row>
    <row r="80" spans="1:64" ht="15.95" hidden="1" customHeight="1">
      <c r="A80" s="1"/>
      <c r="B80" s="3" t="s">
        <v>262</v>
      </c>
      <c r="C80" s="137"/>
      <c r="D80" s="123">
        <v>1</v>
      </c>
      <c r="E80" s="137" t="s">
        <v>8</v>
      </c>
      <c r="F80" s="123">
        <v>1</v>
      </c>
      <c r="G80" s="123" t="s">
        <v>8</v>
      </c>
      <c r="H80" s="78">
        <v>4.5</v>
      </c>
      <c r="I80" s="123" t="s">
        <v>8</v>
      </c>
      <c r="J80" s="116">
        <v>0.75</v>
      </c>
      <c r="K80" s="128" t="s">
        <v>8</v>
      </c>
      <c r="L80" s="127">
        <v>0.75</v>
      </c>
      <c r="M80" s="20" t="s">
        <v>9</v>
      </c>
      <c r="N80" s="34">
        <f t="shared" si="10"/>
        <v>3</v>
      </c>
      <c r="O80" s="6"/>
      <c r="P80" s="45"/>
      <c r="S80" s="137"/>
    </row>
    <row r="81" spans="1:19" ht="15.95" hidden="1" customHeight="1">
      <c r="A81" s="1"/>
      <c r="B81" s="3" t="s">
        <v>262</v>
      </c>
      <c r="C81" s="137"/>
      <c r="D81" s="100">
        <v>0.5</v>
      </c>
      <c r="E81" s="137" t="s">
        <v>8</v>
      </c>
      <c r="F81" s="123">
        <v>1</v>
      </c>
      <c r="G81" s="123" t="s">
        <v>8</v>
      </c>
      <c r="H81" s="78">
        <v>4.5</v>
      </c>
      <c r="I81" s="123" t="s">
        <v>8</v>
      </c>
      <c r="J81" s="116">
        <v>0.75</v>
      </c>
      <c r="K81" s="128" t="s">
        <v>8</v>
      </c>
      <c r="L81" s="127">
        <v>1.25</v>
      </c>
      <c r="M81" s="20" t="s">
        <v>9</v>
      </c>
      <c r="N81" s="34">
        <f t="shared" si="10"/>
        <v>2</v>
      </c>
      <c r="O81" s="6"/>
      <c r="P81" s="45"/>
      <c r="S81" s="137"/>
    </row>
    <row r="82" spans="1:19" ht="15.95" hidden="1" customHeight="1">
      <c r="A82" s="1"/>
      <c r="B82" s="3" t="s">
        <v>263</v>
      </c>
      <c r="C82" s="137"/>
      <c r="D82" s="123">
        <v>1</v>
      </c>
      <c r="E82" s="137" t="s">
        <v>8</v>
      </c>
      <c r="F82" s="123">
        <v>1</v>
      </c>
      <c r="G82" s="123" t="s">
        <v>8</v>
      </c>
      <c r="H82" s="78">
        <v>36.75</v>
      </c>
      <c r="I82" s="123" t="s">
        <v>8</v>
      </c>
      <c r="J82" s="116">
        <v>6</v>
      </c>
      <c r="K82" s="128" t="s">
        <v>8</v>
      </c>
      <c r="L82" s="127">
        <v>0.04</v>
      </c>
      <c r="M82" s="20" t="s">
        <v>9</v>
      </c>
      <c r="N82" s="34">
        <f t="shared" ref="N82" si="11">ROUND(D82*F82*H82*J82*L82,0)</f>
        <v>9</v>
      </c>
      <c r="O82" s="6"/>
      <c r="P82" s="45"/>
      <c r="S82" s="137"/>
    </row>
    <row r="83" spans="1:19" ht="15.95" hidden="1" customHeight="1" thickBot="1">
      <c r="A83" s="1"/>
      <c r="B83" s="3" t="s">
        <v>263</v>
      </c>
      <c r="C83" s="137"/>
      <c r="D83" s="123">
        <v>1</v>
      </c>
      <c r="E83" s="137" t="s">
        <v>8</v>
      </c>
      <c r="F83" s="123">
        <v>1</v>
      </c>
      <c r="G83" s="123" t="s">
        <v>8</v>
      </c>
      <c r="H83" s="78">
        <v>36.75</v>
      </c>
      <c r="I83" s="123" t="s">
        <v>8</v>
      </c>
      <c r="J83" s="116">
        <v>6</v>
      </c>
      <c r="K83" s="128" t="s">
        <v>8</v>
      </c>
      <c r="L83" s="127">
        <v>0.04</v>
      </c>
      <c r="M83" s="20" t="s">
        <v>9</v>
      </c>
      <c r="N83" s="34">
        <f t="shared" ref="N83" si="12">ROUND(D83*F83*H83*J83*L83,0)</f>
        <v>9</v>
      </c>
      <c r="O83" s="6"/>
      <c r="P83" s="45"/>
      <c r="S83" s="137"/>
    </row>
    <row r="84" spans="1:19" ht="15.95" hidden="1" customHeight="1" thickBot="1">
      <c r="A84" s="1"/>
      <c r="B84" s="123"/>
      <c r="C84" s="3"/>
      <c r="E84" s="134"/>
      <c r="G84" s="120"/>
      <c r="H84" s="74"/>
      <c r="I84" s="121"/>
      <c r="J84" s="124"/>
      <c r="K84" s="120"/>
      <c r="L84" s="15" t="s">
        <v>10</v>
      </c>
      <c r="M84" s="3" t="s">
        <v>9</v>
      </c>
      <c r="N84" s="17">
        <f>SUM(N78:N83)</f>
        <v>49</v>
      </c>
      <c r="O84" s="134"/>
      <c r="P84" s="50"/>
      <c r="Q84" s="50"/>
      <c r="S84" s="3"/>
    </row>
    <row r="85" spans="1:19" ht="15.95" hidden="1" customHeight="1">
      <c r="A85" s="1"/>
      <c r="B85" s="77" t="s">
        <v>37</v>
      </c>
      <c r="C85" s="137"/>
      <c r="E85" s="134"/>
      <c r="G85" s="120"/>
      <c r="H85" s="74"/>
      <c r="I85" s="121"/>
      <c r="J85" s="124"/>
      <c r="K85" s="121"/>
      <c r="L85" s="120"/>
      <c r="M85" s="120"/>
      <c r="N85" s="50"/>
      <c r="O85" s="46"/>
      <c r="P85" s="50"/>
      <c r="Q85" s="50"/>
      <c r="S85" s="137"/>
    </row>
    <row r="86" spans="1:19" ht="15.95" hidden="1" customHeight="1">
      <c r="A86" s="1"/>
      <c r="C86" s="77"/>
      <c r="D86" s="175">
        <f>N76</f>
        <v>2119</v>
      </c>
      <c r="E86" s="175"/>
      <c r="F86" s="175"/>
      <c r="G86" s="120" t="s">
        <v>38</v>
      </c>
      <c r="H86" s="79">
        <f>N84</f>
        <v>49</v>
      </c>
      <c r="I86" s="15" t="s">
        <v>9</v>
      </c>
      <c r="J86" s="176">
        <f>D86-H86</f>
        <v>2070</v>
      </c>
      <c r="K86" s="176"/>
      <c r="L86" s="43"/>
      <c r="M86" s="120"/>
      <c r="N86" s="47"/>
      <c r="O86" s="134"/>
      <c r="P86" s="50"/>
      <c r="Q86" s="50"/>
      <c r="S86" s="77"/>
    </row>
    <row r="87" spans="1:19" ht="15.95" customHeight="1">
      <c r="C87" s="165">
        <v>2029</v>
      </c>
      <c r="D87" s="166"/>
      <c r="E87" s="165"/>
      <c r="F87" s="7" t="s">
        <v>11</v>
      </c>
      <c r="G87" s="120" t="s">
        <v>12</v>
      </c>
      <c r="H87" s="168">
        <v>337</v>
      </c>
      <c r="I87" s="168"/>
      <c r="J87" s="168"/>
      <c r="K87" s="168"/>
      <c r="L87" s="152" t="s">
        <v>57</v>
      </c>
      <c r="M87" s="152"/>
      <c r="O87" s="134" t="s">
        <v>14</v>
      </c>
      <c r="P87" s="120">
        <f>ROUND(C87*H87,0)</f>
        <v>683773</v>
      </c>
      <c r="S87" s="118"/>
    </row>
    <row r="88" spans="1:19" ht="49.5" customHeight="1">
      <c r="A88" s="93" t="s">
        <v>52</v>
      </c>
      <c r="B88" s="155" t="s">
        <v>59</v>
      </c>
      <c r="C88" s="155"/>
      <c r="D88" s="155"/>
      <c r="E88" s="155"/>
      <c r="F88" s="155"/>
      <c r="G88" s="155"/>
      <c r="H88" s="155"/>
      <c r="I88" s="155"/>
      <c r="J88" s="155"/>
      <c r="K88" s="155"/>
      <c r="L88" s="155"/>
      <c r="M88" s="155"/>
      <c r="N88" s="155"/>
      <c r="O88" s="133"/>
      <c r="S88" s="3"/>
    </row>
    <row r="89" spans="1:19" ht="15.95" customHeight="1">
      <c r="A89" s="1"/>
      <c r="B89" s="80" t="s">
        <v>60</v>
      </c>
      <c r="E89" s="49"/>
      <c r="G89" s="120"/>
      <c r="H89" s="16"/>
      <c r="I89" s="121"/>
      <c r="J89" s="121"/>
      <c r="K89" s="121"/>
      <c r="L89" s="120"/>
      <c r="M89" s="120"/>
      <c r="O89" s="134"/>
    </row>
    <row r="90" spans="1:19" ht="15.95" hidden="1" customHeight="1" thickBot="1">
      <c r="A90" s="1"/>
      <c r="B90" s="185" t="s">
        <v>61</v>
      </c>
      <c r="C90" s="185"/>
      <c r="D90" s="123" t="s">
        <v>8</v>
      </c>
      <c r="E90" s="148">
        <v>5.5</v>
      </c>
      <c r="F90" s="149"/>
      <c r="G90" s="120"/>
      <c r="H90" s="16"/>
      <c r="I90" s="121"/>
      <c r="J90" s="15"/>
      <c r="K90" s="121"/>
      <c r="L90" s="120"/>
      <c r="M90" s="120"/>
      <c r="O90" s="134"/>
      <c r="S90" s="3"/>
    </row>
    <row r="91" spans="1:19" ht="15.95" hidden="1" customHeight="1">
      <c r="A91" s="1"/>
      <c r="E91" s="146">
        <v>112</v>
      </c>
      <c r="F91" s="147"/>
      <c r="G91" s="120"/>
      <c r="H91" s="16"/>
      <c r="I91" s="121"/>
      <c r="J91" s="124"/>
      <c r="K91" s="121"/>
      <c r="L91" s="120"/>
      <c r="M91" s="120"/>
      <c r="O91" s="134"/>
    </row>
    <row r="92" spans="1:19" ht="15.95" hidden="1" customHeight="1" thickBot="1">
      <c r="A92" s="1"/>
      <c r="C92" s="81">
        <f>C87</f>
        <v>2029</v>
      </c>
      <c r="D92" s="123" t="s">
        <v>8</v>
      </c>
      <c r="E92" s="148">
        <v>5.5</v>
      </c>
      <c r="F92" s="149"/>
      <c r="G92" s="123" t="s">
        <v>9</v>
      </c>
      <c r="H92" s="150">
        <f>C92*E92/E93</f>
        <v>99.638392857142861</v>
      </c>
      <c r="I92" s="150"/>
      <c r="J92" s="124" t="s">
        <v>62</v>
      </c>
      <c r="K92" s="121"/>
      <c r="L92" s="120"/>
      <c r="M92" s="120"/>
      <c r="O92" s="134"/>
      <c r="S92" s="81"/>
    </row>
    <row r="93" spans="1:19" ht="15.95" hidden="1" customHeight="1">
      <c r="A93" s="1"/>
      <c r="E93" s="146">
        <v>112</v>
      </c>
      <c r="F93" s="147"/>
      <c r="G93" s="120"/>
      <c r="H93" s="74"/>
      <c r="I93" s="121"/>
      <c r="J93" s="124"/>
      <c r="K93" s="121"/>
      <c r="L93" s="120"/>
      <c r="M93" s="120"/>
      <c r="O93" s="134"/>
    </row>
    <row r="94" spans="1:19" ht="15.95" customHeight="1">
      <c r="A94" s="1"/>
      <c r="C94" s="136">
        <v>99.382999999999996</v>
      </c>
      <c r="D94" s="123" t="s">
        <v>62</v>
      </c>
      <c r="E94" s="118"/>
      <c r="G94" s="8" t="s">
        <v>12</v>
      </c>
      <c r="H94" s="168">
        <v>5001.7</v>
      </c>
      <c r="I94" s="168"/>
      <c r="J94" s="168"/>
      <c r="K94" s="168"/>
      <c r="L94" s="152" t="s">
        <v>63</v>
      </c>
      <c r="M94" s="152"/>
      <c r="O94" s="134" t="s">
        <v>14</v>
      </c>
      <c r="P94" s="120">
        <f>(C94*H94)</f>
        <v>497083.95109999995</v>
      </c>
      <c r="S94" s="136"/>
    </row>
    <row r="95" spans="1:19" s="20" customFormat="1" ht="33.75" customHeight="1">
      <c r="A95" s="92">
        <v>6</v>
      </c>
      <c r="B95" s="161" t="s">
        <v>265</v>
      </c>
      <c r="C95" s="161"/>
      <c r="D95" s="161"/>
      <c r="E95" s="161"/>
      <c r="F95" s="161"/>
      <c r="G95" s="161"/>
      <c r="H95" s="161"/>
      <c r="I95" s="161"/>
      <c r="J95" s="161"/>
      <c r="K95" s="161"/>
      <c r="L95" s="161"/>
      <c r="M95" s="161"/>
      <c r="N95" s="161"/>
      <c r="O95" s="19"/>
      <c r="P95" s="109"/>
    </row>
    <row r="96" spans="1:19" s="20" customFormat="1" ht="15.95" hidden="1" customHeight="1">
      <c r="A96" s="18"/>
      <c r="B96" s="20" t="s">
        <v>266</v>
      </c>
      <c r="C96" s="53"/>
      <c r="D96" s="128"/>
      <c r="E96" s="53"/>
      <c r="F96" s="128"/>
      <c r="G96" s="128"/>
      <c r="H96" s="31">
        <f>N16</f>
        <v>3058</v>
      </c>
      <c r="I96" s="128" t="s">
        <v>8</v>
      </c>
      <c r="J96" s="127">
        <v>0.33333333333333331</v>
      </c>
      <c r="K96" s="128"/>
      <c r="L96" s="127"/>
      <c r="N96" s="34">
        <f>H96*J96</f>
        <v>1019.3333333333333</v>
      </c>
      <c r="P96" s="44"/>
      <c r="S96" s="53"/>
    </row>
    <row r="97" spans="1:19" s="20" customFormat="1" ht="15.95" hidden="1" customHeight="1">
      <c r="A97" s="18"/>
      <c r="C97" s="53"/>
      <c r="D97" s="60"/>
      <c r="E97" s="53"/>
      <c r="F97" s="128"/>
      <c r="G97" s="128"/>
      <c r="H97" s="31"/>
      <c r="I97" s="128"/>
      <c r="J97" s="127"/>
      <c r="K97" s="128"/>
      <c r="L97" s="28" t="s">
        <v>10</v>
      </c>
      <c r="M97" s="36"/>
      <c r="N97" s="21">
        <f>SUM(N96:N96)</f>
        <v>1019.3333333333333</v>
      </c>
      <c r="O97" s="22"/>
      <c r="P97" s="44"/>
      <c r="S97" s="53"/>
    </row>
    <row r="98" spans="1:19" s="20" customFormat="1" ht="15.95" customHeight="1">
      <c r="A98" s="18"/>
      <c r="B98" s="138"/>
      <c r="C98" s="170">
        <v>2039</v>
      </c>
      <c r="D98" s="156"/>
      <c r="E98" s="170"/>
      <c r="F98" s="23" t="s">
        <v>11</v>
      </c>
      <c r="G98" s="24" t="s">
        <v>12</v>
      </c>
      <c r="H98" s="115">
        <v>1512.5</v>
      </c>
      <c r="I98" s="115"/>
      <c r="J98" s="115"/>
      <c r="K98" s="115"/>
      <c r="L98" s="171" t="s">
        <v>54</v>
      </c>
      <c r="M98" s="171"/>
      <c r="N98" s="95"/>
      <c r="O98" s="25" t="s">
        <v>14</v>
      </c>
      <c r="P98" s="109">
        <f>ROUND(C98*H98/1000,0)</f>
        <v>3084</v>
      </c>
      <c r="S98" s="113"/>
    </row>
    <row r="99" spans="1:19" s="20" customFormat="1" ht="48.75" customHeight="1">
      <c r="A99" s="92">
        <v>7</v>
      </c>
      <c r="B99" s="161" t="s">
        <v>303</v>
      </c>
      <c r="C99" s="161"/>
      <c r="D99" s="161"/>
      <c r="E99" s="161"/>
      <c r="F99" s="161"/>
      <c r="G99" s="161"/>
      <c r="H99" s="161"/>
      <c r="I99" s="161"/>
      <c r="J99" s="161"/>
      <c r="K99" s="161"/>
      <c r="L99" s="161"/>
      <c r="M99" s="161"/>
      <c r="N99" s="161"/>
      <c r="O99" s="19"/>
      <c r="P99" s="109"/>
    </row>
    <row r="100" spans="1:19" s="20" customFormat="1" ht="15.95" hidden="1" customHeight="1">
      <c r="A100" s="18"/>
      <c r="B100" s="20" t="s">
        <v>267</v>
      </c>
      <c r="C100" s="53"/>
      <c r="D100" s="128">
        <v>1</v>
      </c>
      <c r="E100" s="53" t="s">
        <v>8</v>
      </c>
      <c r="F100" s="128">
        <v>2</v>
      </c>
      <c r="G100" s="128" t="s">
        <v>8</v>
      </c>
      <c r="H100" s="31">
        <v>17.63</v>
      </c>
      <c r="I100" s="128" t="s">
        <v>8</v>
      </c>
      <c r="J100" s="127">
        <v>13.63</v>
      </c>
      <c r="K100" s="128" t="s">
        <v>8</v>
      </c>
      <c r="L100" s="127">
        <v>3.37</v>
      </c>
      <c r="M100" s="20" t="s">
        <v>9</v>
      </c>
      <c r="N100" s="34">
        <f t="shared" ref="N100:N101" si="13">ROUND(D100*F100*H100*J100*L100,0)</f>
        <v>1620</v>
      </c>
      <c r="P100" s="44"/>
      <c r="S100" s="53"/>
    </row>
    <row r="101" spans="1:19" s="20" customFormat="1" ht="15.95" hidden="1" customHeight="1">
      <c r="A101" s="18"/>
      <c r="B101" s="20" t="s">
        <v>268</v>
      </c>
      <c r="C101" s="53"/>
      <c r="D101" s="128">
        <v>1</v>
      </c>
      <c r="E101" s="53" t="s">
        <v>8</v>
      </c>
      <c r="F101" s="128">
        <v>1</v>
      </c>
      <c r="G101" s="128" t="s">
        <v>8</v>
      </c>
      <c r="H101" s="31">
        <v>36.380000000000003</v>
      </c>
      <c r="I101" s="128" t="s">
        <v>8</v>
      </c>
      <c r="J101" s="127">
        <v>5.63</v>
      </c>
      <c r="K101" s="128" t="s">
        <v>8</v>
      </c>
      <c r="L101" s="127">
        <v>3.37</v>
      </c>
      <c r="M101" s="20" t="s">
        <v>9</v>
      </c>
      <c r="N101" s="34">
        <f t="shared" si="13"/>
        <v>690</v>
      </c>
      <c r="P101" s="44"/>
      <c r="S101" s="53"/>
    </row>
    <row r="102" spans="1:19" s="20" customFormat="1" ht="15.95" hidden="1" customHeight="1">
      <c r="A102" s="18"/>
      <c r="C102" s="53"/>
      <c r="D102" s="60"/>
      <c r="E102" s="53"/>
      <c r="F102" s="128"/>
      <c r="G102" s="128"/>
      <c r="H102" s="31"/>
      <c r="I102" s="128"/>
      <c r="J102" s="127"/>
      <c r="K102" s="128"/>
      <c r="L102" s="28" t="s">
        <v>10</v>
      </c>
      <c r="M102" s="36"/>
      <c r="N102" s="21">
        <f>SUM(N100:N101)</f>
        <v>2310</v>
      </c>
      <c r="O102" s="22"/>
      <c r="P102" s="44"/>
      <c r="S102" s="53"/>
    </row>
    <row r="103" spans="1:19" s="20" customFormat="1" ht="15.95" hidden="1" customHeight="1">
      <c r="A103" s="18"/>
      <c r="B103" s="33" t="s">
        <v>29</v>
      </c>
      <c r="C103" s="53"/>
      <c r="D103" s="128"/>
      <c r="E103" s="138"/>
      <c r="F103" s="128"/>
      <c r="G103" s="109"/>
      <c r="H103" s="31"/>
      <c r="I103" s="115"/>
      <c r="J103" s="127"/>
      <c r="K103" s="109"/>
      <c r="L103" s="127"/>
      <c r="M103" s="57"/>
      <c r="N103" s="57"/>
      <c r="O103" s="138"/>
      <c r="P103" s="109"/>
      <c r="Q103" s="57"/>
      <c r="S103" s="53"/>
    </row>
    <row r="104" spans="1:19" s="20" customFormat="1" ht="15.95" hidden="1" customHeight="1" thickBot="1">
      <c r="A104" s="18"/>
      <c r="B104" s="20" t="s">
        <v>297</v>
      </c>
      <c r="C104" s="53"/>
      <c r="D104" s="128"/>
      <c r="E104" s="53"/>
      <c r="F104" s="128"/>
      <c r="G104" s="128"/>
      <c r="H104" s="31"/>
      <c r="I104" s="128"/>
      <c r="J104" s="127"/>
      <c r="K104" s="128"/>
      <c r="L104" s="127"/>
      <c r="M104" s="20" t="s">
        <v>9</v>
      </c>
      <c r="N104" s="34">
        <f>N97</f>
        <v>1019.3333333333333</v>
      </c>
      <c r="O104" s="22"/>
      <c r="P104" s="44"/>
      <c r="S104" s="53"/>
    </row>
    <row r="105" spans="1:19" s="20" customFormat="1" ht="15.95" hidden="1" customHeight="1" thickBot="1">
      <c r="A105" s="18"/>
      <c r="B105" s="128"/>
      <c r="D105" s="128"/>
      <c r="E105" s="138"/>
      <c r="F105" s="128"/>
      <c r="G105" s="109"/>
      <c r="H105" s="31"/>
      <c r="I105" s="115"/>
      <c r="J105" s="127"/>
      <c r="K105" s="109"/>
      <c r="L105" s="28" t="s">
        <v>10</v>
      </c>
      <c r="M105" s="20" t="s">
        <v>9</v>
      </c>
      <c r="N105" s="30">
        <f>SUM(N103:N104)</f>
        <v>1019.3333333333333</v>
      </c>
      <c r="O105" s="138"/>
      <c r="P105" s="57"/>
      <c r="Q105" s="57"/>
    </row>
    <row r="106" spans="1:19" s="20" customFormat="1" ht="15.95" hidden="1" customHeight="1">
      <c r="A106" s="18"/>
      <c r="B106" s="33" t="s">
        <v>37</v>
      </c>
      <c r="C106" s="53"/>
      <c r="D106" s="128"/>
      <c r="E106" s="138"/>
      <c r="F106" s="128"/>
      <c r="G106" s="109"/>
      <c r="H106" s="31"/>
      <c r="I106" s="115"/>
      <c r="J106" s="127"/>
      <c r="K106" s="115"/>
      <c r="L106" s="109"/>
      <c r="M106" s="109"/>
      <c r="N106" s="57"/>
      <c r="O106" s="55"/>
      <c r="P106" s="57"/>
      <c r="Q106" s="57"/>
      <c r="S106" s="53"/>
    </row>
    <row r="107" spans="1:19" s="20" customFormat="1" ht="15.95" hidden="1" customHeight="1">
      <c r="A107" s="18"/>
      <c r="C107" s="33"/>
      <c r="D107" s="160">
        <f>N102</f>
        <v>2310</v>
      </c>
      <c r="E107" s="160"/>
      <c r="F107" s="160"/>
      <c r="G107" s="109" t="s">
        <v>38</v>
      </c>
      <c r="H107" s="35">
        <f>N105</f>
        <v>1019.3333333333333</v>
      </c>
      <c r="I107" s="28" t="s">
        <v>9</v>
      </c>
      <c r="J107" s="153">
        <f>D107-H107</f>
        <v>1290.6666666666667</v>
      </c>
      <c r="K107" s="153"/>
      <c r="L107" s="36"/>
      <c r="M107" s="109"/>
      <c r="N107" s="56"/>
      <c r="O107" s="138"/>
      <c r="P107" s="57"/>
      <c r="Q107" s="57"/>
      <c r="S107" s="33"/>
    </row>
    <row r="108" spans="1:19" s="20" customFormat="1" ht="15.95" customHeight="1">
      <c r="A108" s="18"/>
      <c r="B108" s="138"/>
      <c r="C108" s="170">
        <v>271</v>
      </c>
      <c r="D108" s="156"/>
      <c r="E108" s="170"/>
      <c r="F108" s="23" t="s">
        <v>11</v>
      </c>
      <c r="G108" s="24" t="s">
        <v>12</v>
      </c>
      <c r="H108" s="115">
        <v>3630</v>
      </c>
      <c r="I108" s="115"/>
      <c r="J108" s="115"/>
      <c r="K108" s="115"/>
      <c r="L108" s="171" t="s">
        <v>54</v>
      </c>
      <c r="M108" s="171"/>
      <c r="N108" s="95"/>
      <c r="O108" s="25" t="s">
        <v>14</v>
      </c>
      <c r="P108" s="109">
        <f>ROUND(C108*H108/1000,0)</f>
        <v>984</v>
      </c>
      <c r="S108" s="113"/>
    </row>
    <row r="109" spans="1:19" s="11" customFormat="1" ht="15.95" hidden="1" customHeight="1">
      <c r="A109" s="48"/>
      <c r="B109" s="151" t="s">
        <v>55</v>
      </c>
      <c r="C109" s="151"/>
      <c r="D109" s="151"/>
      <c r="E109" s="151"/>
      <c r="F109" s="151"/>
      <c r="G109" s="151"/>
      <c r="H109" s="151"/>
      <c r="I109" s="151"/>
      <c r="J109" s="151"/>
      <c r="K109" s="151"/>
      <c r="L109" s="151"/>
      <c r="M109" s="151"/>
      <c r="N109" s="151"/>
      <c r="O109" s="151"/>
      <c r="P109" s="10"/>
    </row>
    <row r="110" spans="1:19" s="20" customFormat="1" ht="15.95" hidden="1" customHeight="1">
      <c r="A110" s="18"/>
      <c r="B110" s="20" t="s">
        <v>206</v>
      </c>
      <c r="C110" s="53"/>
      <c r="D110" s="128">
        <v>1</v>
      </c>
      <c r="E110" s="53" t="s">
        <v>8</v>
      </c>
      <c r="F110" s="128">
        <v>2</v>
      </c>
      <c r="G110" s="128" t="s">
        <v>8</v>
      </c>
      <c r="H110" s="31">
        <v>8.5</v>
      </c>
      <c r="I110" s="128" t="s">
        <v>8</v>
      </c>
      <c r="J110" s="127">
        <v>1.5</v>
      </c>
      <c r="K110" s="128" t="s">
        <v>8</v>
      </c>
      <c r="L110" s="127">
        <v>0.5</v>
      </c>
      <c r="M110" s="20" t="s">
        <v>9</v>
      </c>
      <c r="N110" s="34">
        <f t="shared" ref="N110:N113" si="14">ROUND(D110*F110*H110*J110*L110,0)</f>
        <v>13</v>
      </c>
      <c r="P110" s="44"/>
      <c r="S110" s="53"/>
    </row>
    <row r="111" spans="1:19" s="20" customFormat="1" ht="15.95" hidden="1" customHeight="1">
      <c r="A111" s="18"/>
      <c r="B111" s="20" t="s">
        <v>207</v>
      </c>
      <c r="C111" s="53"/>
      <c r="D111" s="128">
        <v>1</v>
      </c>
      <c r="E111" s="53" t="s">
        <v>8</v>
      </c>
      <c r="F111" s="128">
        <v>1</v>
      </c>
      <c r="G111" s="128" t="s">
        <v>8</v>
      </c>
      <c r="H111" s="31">
        <v>85</v>
      </c>
      <c r="I111" s="128" t="s">
        <v>8</v>
      </c>
      <c r="J111" s="127">
        <v>1.5</v>
      </c>
      <c r="K111" s="128" t="s">
        <v>8</v>
      </c>
      <c r="L111" s="127">
        <v>0.5</v>
      </c>
      <c r="M111" s="20" t="s">
        <v>9</v>
      </c>
      <c r="N111" s="34">
        <f t="shared" si="14"/>
        <v>64</v>
      </c>
      <c r="P111" s="44"/>
      <c r="S111" s="53"/>
    </row>
    <row r="112" spans="1:19" s="20" customFormat="1" ht="15.95" hidden="1" customHeight="1">
      <c r="A112" s="18"/>
      <c r="B112" s="20" t="s">
        <v>208</v>
      </c>
      <c r="C112" s="53"/>
      <c r="D112" s="128">
        <v>1</v>
      </c>
      <c r="E112" s="53" t="s">
        <v>8</v>
      </c>
      <c r="F112" s="128">
        <v>1</v>
      </c>
      <c r="G112" s="128" t="s">
        <v>8</v>
      </c>
      <c r="H112" s="31">
        <v>29.5</v>
      </c>
      <c r="I112" s="128" t="s">
        <v>8</v>
      </c>
      <c r="J112" s="127">
        <v>1.5</v>
      </c>
      <c r="K112" s="128" t="s">
        <v>8</v>
      </c>
      <c r="L112" s="127">
        <v>0.5</v>
      </c>
      <c r="M112" s="20" t="s">
        <v>9</v>
      </c>
      <c r="N112" s="34">
        <f t="shared" si="14"/>
        <v>22</v>
      </c>
      <c r="P112" s="44"/>
      <c r="S112" s="53"/>
    </row>
    <row r="113" spans="1:19" s="20" customFormat="1" ht="15.95" hidden="1" customHeight="1">
      <c r="A113" s="18"/>
      <c r="B113" s="20" t="s">
        <v>208</v>
      </c>
      <c r="C113" s="53"/>
      <c r="D113" s="128">
        <v>1</v>
      </c>
      <c r="E113" s="53" t="s">
        <v>8</v>
      </c>
      <c r="F113" s="128">
        <v>1</v>
      </c>
      <c r="G113" s="128" t="s">
        <v>8</v>
      </c>
      <c r="H113" s="31">
        <v>30.5</v>
      </c>
      <c r="I113" s="128" t="s">
        <v>8</v>
      </c>
      <c r="J113" s="127">
        <v>1.5</v>
      </c>
      <c r="K113" s="128" t="s">
        <v>8</v>
      </c>
      <c r="L113" s="127">
        <v>0.5</v>
      </c>
      <c r="M113" s="20" t="s">
        <v>9</v>
      </c>
      <c r="N113" s="34">
        <f t="shared" si="14"/>
        <v>23</v>
      </c>
      <c r="P113" s="44"/>
      <c r="S113" s="53"/>
    </row>
    <row r="114" spans="1:19" s="20" customFormat="1" ht="15.95" hidden="1" customHeight="1">
      <c r="A114" s="18"/>
      <c r="B114" s="20" t="s">
        <v>209</v>
      </c>
      <c r="C114" s="53"/>
      <c r="D114" s="128">
        <v>1</v>
      </c>
      <c r="E114" s="53" t="s">
        <v>8</v>
      </c>
      <c r="F114" s="128">
        <v>1</v>
      </c>
      <c r="G114" s="128" t="s">
        <v>8</v>
      </c>
      <c r="H114" s="31">
        <v>9.5</v>
      </c>
      <c r="I114" s="128" t="s">
        <v>8</v>
      </c>
      <c r="J114" s="127">
        <v>8</v>
      </c>
      <c r="K114" s="128" t="s">
        <v>8</v>
      </c>
      <c r="L114" s="127">
        <v>0.33</v>
      </c>
      <c r="M114" s="20" t="s">
        <v>9</v>
      </c>
      <c r="N114" s="34">
        <f t="shared" ref="N114:N117" si="15">ROUND(D114*F114*H114*J114*L114,0)</f>
        <v>25</v>
      </c>
      <c r="P114" s="44"/>
      <c r="S114" s="53"/>
    </row>
    <row r="115" spans="1:19" s="20" customFormat="1" ht="15.95" hidden="1" customHeight="1">
      <c r="A115" s="18"/>
      <c r="B115" s="20" t="s">
        <v>210</v>
      </c>
      <c r="C115" s="53"/>
      <c r="D115" s="128">
        <v>1</v>
      </c>
      <c r="E115" s="53" t="s">
        <v>8</v>
      </c>
      <c r="F115" s="128">
        <v>1</v>
      </c>
      <c r="G115" s="128" t="s">
        <v>8</v>
      </c>
      <c r="H115" s="31">
        <v>56.75</v>
      </c>
      <c r="I115" s="128" t="s">
        <v>8</v>
      </c>
      <c r="J115" s="127">
        <v>27.87</v>
      </c>
      <c r="K115" s="128" t="s">
        <v>8</v>
      </c>
      <c r="L115" s="127">
        <v>0.33</v>
      </c>
      <c r="M115" s="20" t="s">
        <v>9</v>
      </c>
      <c r="N115" s="34">
        <f t="shared" si="15"/>
        <v>522</v>
      </c>
      <c r="P115" s="44"/>
      <c r="S115" s="53"/>
    </row>
    <row r="116" spans="1:19" s="20" customFormat="1" ht="15.95" hidden="1" customHeight="1">
      <c r="A116" s="18"/>
      <c r="B116" s="20" t="s">
        <v>211</v>
      </c>
      <c r="C116" s="53"/>
      <c r="D116" s="128">
        <v>1</v>
      </c>
      <c r="E116" s="53" t="s">
        <v>8</v>
      </c>
      <c r="F116" s="128">
        <v>1</v>
      </c>
      <c r="G116" s="128" t="s">
        <v>8</v>
      </c>
      <c r="H116" s="31">
        <v>27</v>
      </c>
      <c r="I116" s="128" t="s">
        <v>8</v>
      </c>
      <c r="J116" s="127">
        <v>23.25</v>
      </c>
      <c r="K116" s="128" t="s">
        <v>8</v>
      </c>
      <c r="L116" s="127">
        <v>0.33</v>
      </c>
      <c r="M116" s="20" t="s">
        <v>9</v>
      </c>
      <c r="N116" s="34">
        <f t="shared" si="15"/>
        <v>207</v>
      </c>
      <c r="P116" s="44"/>
      <c r="S116" s="53"/>
    </row>
    <row r="117" spans="1:19" s="20" customFormat="1" ht="15.95" hidden="1" customHeight="1">
      <c r="A117" s="18"/>
      <c r="B117" s="20" t="s">
        <v>212</v>
      </c>
      <c r="C117" s="53"/>
      <c r="D117" s="128">
        <v>1</v>
      </c>
      <c r="E117" s="53" t="s">
        <v>8</v>
      </c>
      <c r="F117" s="128">
        <v>1</v>
      </c>
      <c r="G117" s="128" t="s">
        <v>8</v>
      </c>
      <c r="H117" s="31">
        <v>29.5</v>
      </c>
      <c r="I117" s="128" t="s">
        <v>8</v>
      </c>
      <c r="J117" s="127">
        <v>2.25</v>
      </c>
      <c r="K117" s="128" t="s">
        <v>8</v>
      </c>
      <c r="L117" s="127">
        <v>0.33</v>
      </c>
      <c r="M117" s="20" t="s">
        <v>9</v>
      </c>
      <c r="N117" s="34">
        <f t="shared" si="15"/>
        <v>22</v>
      </c>
      <c r="P117" s="44"/>
      <c r="S117" s="53"/>
    </row>
    <row r="118" spans="1:19" s="20" customFormat="1" ht="15.95" hidden="1" customHeight="1">
      <c r="A118" s="18"/>
      <c r="B118" s="20" t="s">
        <v>212</v>
      </c>
      <c r="C118" s="53"/>
      <c r="D118" s="128">
        <v>1</v>
      </c>
      <c r="E118" s="53" t="s">
        <v>8</v>
      </c>
      <c r="F118" s="128">
        <v>2</v>
      </c>
      <c r="G118" s="128" t="s">
        <v>8</v>
      </c>
      <c r="H118" s="31">
        <v>28.25</v>
      </c>
      <c r="I118" s="128" t="s">
        <v>8</v>
      </c>
      <c r="J118" s="127">
        <v>2.25</v>
      </c>
      <c r="K118" s="128" t="s">
        <v>8</v>
      </c>
      <c r="L118" s="127">
        <v>0.33</v>
      </c>
      <c r="M118" s="20" t="s">
        <v>9</v>
      </c>
      <c r="N118" s="34">
        <f t="shared" ref="N118" si="16">ROUND(D118*F118*H118*J118*L118,0)</f>
        <v>42</v>
      </c>
      <c r="P118" s="44"/>
      <c r="S118" s="53"/>
    </row>
    <row r="119" spans="1:19" s="20" customFormat="1" ht="15.95" hidden="1" customHeight="1">
      <c r="A119" s="18"/>
      <c r="B119" s="20" t="s">
        <v>213</v>
      </c>
      <c r="C119" s="53"/>
      <c r="D119" s="128">
        <v>1</v>
      </c>
      <c r="E119" s="53" t="s">
        <v>8</v>
      </c>
      <c r="F119" s="128">
        <v>1</v>
      </c>
      <c r="G119" s="128" t="s">
        <v>8</v>
      </c>
      <c r="H119" s="31">
        <v>22.62</v>
      </c>
      <c r="I119" s="128" t="s">
        <v>8</v>
      </c>
      <c r="J119" s="127">
        <v>4.5</v>
      </c>
      <c r="K119" s="128" t="s">
        <v>8</v>
      </c>
      <c r="L119" s="127">
        <v>0.33</v>
      </c>
      <c r="M119" s="20" t="s">
        <v>9</v>
      </c>
      <c r="N119" s="34">
        <f t="shared" ref="N119" si="17">ROUND(D119*F119*H119*J119*L119,0)</f>
        <v>34</v>
      </c>
      <c r="P119" s="44"/>
      <c r="S119" s="53"/>
    </row>
    <row r="120" spans="1:19" ht="15.95" hidden="1" customHeight="1">
      <c r="A120" s="1"/>
      <c r="C120" s="137"/>
      <c r="D120" s="75"/>
      <c r="H120" s="74"/>
      <c r="I120" s="123"/>
      <c r="J120" s="124"/>
      <c r="K120" s="123"/>
      <c r="L120" s="15" t="s">
        <v>10</v>
      </c>
      <c r="M120" s="43"/>
      <c r="N120" s="12"/>
      <c r="O120" s="6"/>
      <c r="P120" s="44"/>
      <c r="S120" s="137"/>
    </row>
    <row r="121" spans="1:19" ht="15.95" hidden="1" customHeight="1">
      <c r="A121" s="1"/>
      <c r="B121" s="134"/>
      <c r="C121" s="165">
        <f>N120</f>
        <v>0</v>
      </c>
      <c r="D121" s="166"/>
      <c r="E121" s="165"/>
      <c r="F121" s="7" t="s">
        <v>11</v>
      </c>
      <c r="G121" s="8" t="s">
        <v>12</v>
      </c>
      <c r="H121" s="121">
        <v>8694.9500000000007</v>
      </c>
      <c r="I121" s="121"/>
      <c r="J121" s="121"/>
      <c r="K121" s="121"/>
      <c r="L121" s="152" t="s">
        <v>13</v>
      </c>
      <c r="M121" s="152"/>
      <c r="O121" s="9" t="s">
        <v>14</v>
      </c>
      <c r="P121" s="120">
        <f>ROUND(C121*H121/100,0)</f>
        <v>0</v>
      </c>
      <c r="S121" s="118"/>
    </row>
    <row r="122" spans="1:19" s="27" customFormat="1" ht="15.95" customHeight="1">
      <c r="A122" s="40" t="s">
        <v>58</v>
      </c>
      <c r="B122" s="155" t="s">
        <v>215</v>
      </c>
      <c r="C122" s="155"/>
      <c r="D122" s="155"/>
      <c r="E122" s="155"/>
      <c r="F122" s="155"/>
      <c r="G122" s="155"/>
      <c r="H122" s="155"/>
      <c r="I122" s="155"/>
      <c r="J122" s="155"/>
      <c r="K122" s="155"/>
      <c r="L122" s="155"/>
      <c r="M122" s="155"/>
      <c r="N122" s="155"/>
      <c r="O122" s="133"/>
      <c r="P122" s="26"/>
    </row>
    <row r="123" spans="1:19" s="20" customFormat="1" ht="15.95" hidden="1" customHeight="1">
      <c r="A123" s="18"/>
      <c r="B123" s="20" t="s">
        <v>267</v>
      </c>
      <c r="C123" s="53"/>
      <c r="D123" s="128">
        <v>1</v>
      </c>
      <c r="E123" s="53" t="s">
        <v>8</v>
      </c>
      <c r="F123" s="128">
        <v>2</v>
      </c>
      <c r="G123" s="128" t="s">
        <v>8</v>
      </c>
      <c r="H123" s="31">
        <v>17.63</v>
      </c>
      <c r="I123" s="128" t="s">
        <v>8</v>
      </c>
      <c r="J123" s="127">
        <v>13.63</v>
      </c>
      <c r="K123" s="128" t="s">
        <v>8</v>
      </c>
      <c r="L123" s="127">
        <v>0.5</v>
      </c>
      <c r="M123" s="20" t="s">
        <v>9</v>
      </c>
      <c r="N123" s="34">
        <f t="shared" ref="N123:N124" si="18">ROUND(D123*F123*H123*J123*L123,0)</f>
        <v>240</v>
      </c>
      <c r="P123" s="44"/>
      <c r="S123" s="53"/>
    </row>
    <row r="124" spans="1:19" s="20" customFormat="1" ht="15.95" hidden="1" customHeight="1">
      <c r="A124" s="18"/>
      <c r="B124" s="20" t="s">
        <v>268</v>
      </c>
      <c r="C124" s="53"/>
      <c r="D124" s="128">
        <v>1</v>
      </c>
      <c r="E124" s="53" t="s">
        <v>8</v>
      </c>
      <c r="F124" s="128">
        <v>1</v>
      </c>
      <c r="G124" s="128" t="s">
        <v>8</v>
      </c>
      <c r="H124" s="31">
        <v>36.380000000000003</v>
      </c>
      <c r="I124" s="128" t="s">
        <v>8</v>
      </c>
      <c r="J124" s="127">
        <v>5.63</v>
      </c>
      <c r="K124" s="128" t="s">
        <v>8</v>
      </c>
      <c r="L124" s="127">
        <v>0.5</v>
      </c>
      <c r="M124" s="20" t="s">
        <v>9</v>
      </c>
      <c r="N124" s="34">
        <f t="shared" si="18"/>
        <v>102</v>
      </c>
      <c r="P124" s="44"/>
      <c r="S124" s="53"/>
    </row>
    <row r="125" spans="1:19" s="20" customFormat="1" ht="15.95" hidden="1" customHeight="1">
      <c r="A125" s="18"/>
      <c r="C125" s="53"/>
      <c r="D125" s="60"/>
      <c r="E125" s="53"/>
      <c r="F125" s="128"/>
      <c r="G125" s="128"/>
      <c r="H125" s="31"/>
      <c r="I125" s="128"/>
      <c r="J125" s="127"/>
      <c r="K125" s="128"/>
      <c r="L125" s="28" t="s">
        <v>10</v>
      </c>
      <c r="M125" s="36"/>
      <c r="N125" s="21">
        <f>SUM(N123:N124)</f>
        <v>342</v>
      </c>
      <c r="O125" s="22"/>
      <c r="P125" s="44"/>
      <c r="S125" s="53"/>
    </row>
    <row r="126" spans="1:19" s="20" customFormat="1" ht="15.95" customHeight="1">
      <c r="A126" s="18"/>
      <c r="B126" s="138"/>
      <c r="C126" s="203">
        <f>N125</f>
        <v>342</v>
      </c>
      <c r="D126" s="203"/>
      <c r="E126" s="96"/>
      <c r="F126" s="23" t="s">
        <v>11</v>
      </c>
      <c r="G126" s="24" t="s">
        <v>12</v>
      </c>
      <c r="H126" s="115">
        <v>1141.25</v>
      </c>
      <c r="I126" s="115"/>
      <c r="J126" s="115"/>
      <c r="K126" s="115"/>
      <c r="L126" s="171" t="s">
        <v>94</v>
      </c>
      <c r="M126" s="171"/>
      <c r="N126" s="95"/>
      <c r="O126" s="25" t="s">
        <v>14</v>
      </c>
      <c r="P126" s="109">
        <f>ROUND(C126*H126/100,0)</f>
        <v>3903</v>
      </c>
      <c r="S126" s="96"/>
    </row>
    <row r="127" spans="1:19" s="11" customFormat="1" ht="31.5" hidden="1" customHeight="1">
      <c r="A127" s="93"/>
      <c r="B127" s="155" t="s">
        <v>53</v>
      </c>
      <c r="C127" s="155"/>
      <c r="D127" s="155"/>
      <c r="E127" s="155"/>
      <c r="F127" s="155"/>
      <c r="G127" s="155"/>
      <c r="H127" s="155"/>
      <c r="I127" s="155"/>
      <c r="J127" s="155"/>
      <c r="K127" s="155"/>
      <c r="L127" s="155"/>
      <c r="M127" s="155"/>
      <c r="N127" s="155"/>
      <c r="O127" s="133"/>
      <c r="P127" s="10"/>
    </row>
    <row r="128" spans="1:19" ht="15.95" hidden="1" customHeight="1">
      <c r="A128" s="1"/>
      <c r="B128" s="20" t="s">
        <v>120</v>
      </c>
      <c r="C128" s="53"/>
      <c r="D128" s="123">
        <v>1</v>
      </c>
      <c r="E128" s="137" t="s">
        <v>8</v>
      </c>
      <c r="F128" s="123">
        <v>1</v>
      </c>
      <c r="G128" s="123" t="s">
        <v>8</v>
      </c>
      <c r="H128" s="78">
        <v>85</v>
      </c>
      <c r="I128" s="123" t="s">
        <v>8</v>
      </c>
      <c r="J128" s="101">
        <v>114.5</v>
      </c>
      <c r="K128" s="128" t="s">
        <v>8</v>
      </c>
      <c r="L128" s="139">
        <v>1.125</v>
      </c>
      <c r="M128" s="20" t="s">
        <v>9</v>
      </c>
      <c r="N128" s="34">
        <f t="shared" ref="N128" si="19">ROUND(D128*F128*H128*J128*L128,0)</f>
        <v>10949</v>
      </c>
      <c r="P128" s="44"/>
      <c r="S128" s="53"/>
    </row>
    <row r="129" spans="1:64" ht="15.95" hidden="1" customHeight="1">
      <c r="A129" s="1"/>
      <c r="C129" s="137"/>
      <c r="D129" s="75"/>
      <c r="H129" s="74"/>
      <c r="I129" s="123"/>
      <c r="J129" s="124"/>
      <c r="K129" s="123"/>
      <c r="L129" s="15" t="s">
        <v>10</v>
      </c>
      <c r="M129" s="43"/>
      <c r="N129" s="5"/>
      <c r="O129" s="6"/>
      <c r="P129" s="44"/>
      <c r="S129" s="137"/>
    </row>
    <row r="130" spans="1:64" ht="15.95" hidden="1" customHeight="1">
      <c r="A130" s="1"/>
      <c r="B130" s="77" t="s">
        <v>29</v>
      </c>
      <c r="C130" s="137"/>
      <c r="E130" s="134"/>
      <c r="G130" s="120"/>
      <c r="H130" s="74"/>
      <c r="I130" s="121"/>
      <c r="J130" s="124"/>
      <c r="K130" s="120"/>
      <c r="L130" s="124"/>
      <c r="M130" s="50"/>
      <c r="N130" s="50"/>
      <c r="O130" s="134"/>
      <c r="Q130" s="50"/>
      <c r="S130" s="137"/>
    </row>
    <row r="131" spans="1:64" ht="15.95" hidden="1" customHeight="1">
      <c r="A131" s="1"/>
      <c r="B131" s="3" t="s">
        <v>143</v>
      </c>
      <c r="C131" s="137"/>
      <c r="D131" s="123">
        <v>1</v>
      </c>
      <c r="E131" s="137" t="s">
        <v>8</v>
      </c>
      <c r="F131" s="123">
        <v>1</v>
      </c>
      <c r="G131" s="123" t="s">
        <v>8</v>
      </c>
      <c r="H131" s="78">
        <v>31.75</v>
      </c>
      <c r="I131" s="123" t="s">
        <v>8</v>
      </c>
      <c r="J131" s="116">
        <v>27.75</v>
      </c>
      <c r="K131" s="128" t="s">
        <v>8</v>
      </c>
      <c r="L131" s="127">
        <v>1.125</v>
      </c>
      <c r="M131" s="20" t="s">
        <v>9</v>
      </c>
      <c r="N131" s="34">
        <f t="shared" ref="N131:N132" si="20">ROUND(D131*F131*H131*J131*L131,0)</f>
        <v>991</v>
      </c>
      <c r="O131" s="6"/>
      <c r="P131" s="45"/>
      <c r="S131" s="137"/>
    </row>
    <row r="132" spans="1:64" ht="15.95" hidden="1" customHeight="1">
      <c r="A132" s="1"/>
      <c r="B132" s="3" t="s">
        <v>20</v>
      </c>
      <c r="C132" s="137"/>
      <c r="D132" s="123">
        <v>1</v>
      </c>
      <c r="E132" s="137" t="s">
        <v>8</v>
      </c>
      <c r="F132" s="123">
        <v>1</v>
      </c>
      <c r="G132" s="123" t="s">
        <v>8</v>
      </c>
      <c r="H132" s="78">
        <v>22.62</v>
      </c>
      <c r="I132" s="123" t="s">
        <v>8</v>
      </c>
      <c r="J132" s="116">
        <v>23.75</v>
      </c>
      <c r="K132" s="128" t="s">
        <v>8</v>
      </c>
      <c r="L132" s="127">
        <v>1.125</v>
      </c>
      <c r="M132" s="20" t="s">
        <v>9</v>
      </c>
      <c r="N132" s="34">
        <f t="shared" si="20"/>
        <v>604</v>
      </c>
      <c r="O132" s="6"/>
      <c r="P132" s="45"/>
      <c r="S132" s="137"/>
    </row>
    <row r="133" spans="1:64" ht="15.95" hidden="1" customHeight="1" thickBot="1">
      <c r="A133" s="1"/>
      <c r="B133" s="3" t="s">
        <v>159</v>
      </c>
      <c r="C133" s="137"/>
      <c r="D133" s="123">
        <v>1</v>
      </c>
      <c r="E133" s="137" t="s">
        <v>8</v>
      </c>
      <c r="F133" s="123">
        <v>1</v>
      </c>
      <c r="G133" s="123" t="s">
        <v>8</v>
      </c>
      <c r="H133" s="78">
        <v>9.8699999999999992</v>
      </c>
      <c r="I133" s="123" t="s">
        <v>8</v>
      </c>
      <c r="J133" s="116">
        <v>5.125</v>
      </c>
      <c r="K133" s="128" t="s">
        <v>8</v>
      </c>
      <c r="L133" s="127">
        <v>1.125</v>
      </c>
      <c r="M133" s="20" t="s">
        <v>9</v>
      </c>
      <c r="N133" s="34">
        <f t="shared" ref="N133" si="21">ROUND(D133*F133*H133*J133*L133,0)</f>
        <v>57</v>
      </c>
      <c r="O133" s="6"/>
      <c r="P133" s="45"/>
      <c r="S133" s="137"/>
    </row>
    <row r="134" spans="1:64" ht="15.95" hidden="1" customHeight="1" thickBot="1">
      <c r="A134" s="1"/>
      <c r="B134" s="123"/>
      <c r="C134" s="3"/>
      <c r="E134" s="134"/>
      <c r="G134" s="120"/>
      <c r="H134" s="74"/>
      <c r="I134" s="121"/>
      <c r="J134" s="124"/>
      <c r="K134" s="120"/>
      <c r="L134" s="15" t="s">
        <v>10</v>
      </c>
      <c r="M134" s="3" t="s">
        <v>9</v>
      </c>
      <c r="N134" s="17"/>
      <c r="O134" s="134"/>
      <c r="P134" s="50"/>
      <c r="Q134" s="50"/>
      <c r="S134" s="3"/>
    </row>
    <row r="135" spans="1:64" ht="15.95" hidden="1" customHeight="1">
      <c r="A135" s="1"/>
      <c r="B135" s="77" t="s">
        <v>37</v>
      </c>
      <c r="C135" s="137"/>
      <c r="E135" s="134"/>
      <c r="G135" s="120"/>
      <c r="H135" s="74"/>
      <c r="I135" s="121"/>
      <c r="J135" s="124"/>
      <c r="K135" s="121"/>
      <c r="L135" s="120"/>
      <c r="M135" s="120"/>
      <c r="N135" s="50"/>
      <c r="O135" s="46"/>
      <c r="P135" s="50"/>
      <c r="Q135" s="50"/>
      <c r="S135" s="137"/>
    </row>
    <row r="136" spans="1:64" ht="15.95" hidden="1" customHeight="1">
      <c r="A136" s="1"/>
      <c r="C136" s="77"/>
      <c r="D136" s="175">
        <f>N129</f>
        <v>0</v>
      </c>
      <c r="E136" s="175"/>
      <c r="F136" s="175"/>
      <c r="G136" s="120" t="s">
        <v>38</v>
      </c>
      <c r="H136" s="79">
        <f>N134</f>
        <v>0</v>
      </c>
      <c r="I136" s="15" t="s">
        <v>9</v>
      </c>
      <c r="J136" s="176">
        <f>D136-H136</f>
        <v>0</v>
      </c>
      <c r="K136" s="176"/>
      <c r="L136" s="43" t="s">
        <v>11</v>
      </c>
      <c r="M136" s="120"/>
      <c r="N136" s="47"/>
      <c r="O136" s="134"/>
      <c r="P136" s="50"/>
      <c r="Q136" s="50"/>
      <c r="S136" s="77"/>
    </row>
    <row r="137" spans="1:64" ht="15.95" hidden="1" customHeight="1">
      <c r="A137" s="1"/>
      <c r="B137" s="134"/>
      <c r="C137" s="204">
        <f>J136</f>
        <v>0</v>
      </c>
      <c r="D137" s="204"/>
      <c r="E137" s="118"/>
      <c r="F137" s="7" t="s">
        <v>11</v>
      </c>
      <c r="G137" s="8" t="s">
        <v>12</v>
      </c>
      <c r="H137" s="121">
        <v>3630</v>
      </c>
      <c r="I137" s="121"/>
      <c r="J137" s="121"/>
      <c r="K137" s="121"/>
      <c r="L137" s="152" t="s">
        <v>54</v>
      </c>
      <c r="M137" s="152"/>
      <c r="O137" s="9" t="s">
        <v>14</v>
      </c>
      <c r="P137" s="120">
        <f>ROUND(C137*H137/1000,0)</f>
        <v>0</v>
      </c>
      <c r="S137" s="118"/>
    </row>
    <row r="138" spans="1:64" ht="15.95" hidden="1" customHeight="1">
      <c r="A138" s="1"/>
      <c r="B138" s="164" t="s">
        <v>7</v>
      </c>
      <c r="C138" s="164"/>
      <c r="D138" s="164"/>
      <c r="E138" s="164"/>
      <c r="F138" s="164"/>
      <c r="G138" s="164"/>
      <c r="H138" s="164"/>
      <c r="I138" s="164"/>
      <c r="J138" s="164"/>
      <c r="K138" s="164"/>
      <c r="L138" s="164"/>
      <c r="M138" s="164"/>
      <c r="N138" s="164"/>
      <c r="O138" s="164"/>
      <c r="S138" s="3"/>
    </row>
    <row r="139" spans="1:64" ht="15.95" hidden="1" customHeight="1">
      <c r="A139" s="1"/>
      <c r="B139" s="73" t="s">
        <v>156</v>
      </c>
      <c r="C139" s="117"/>
      <c r="D139" s="123">
        <v>1</v>
      </c>
      <c r="E139" s="137" t="s">
        <v>8</v>
      </c>
      <c r="F139" s="123">
        <v>1</v>
      </c>
      <c r="G139" s="123" t="s">
        <v>8</v>
      </c>
      <c r="H139" s="74">
        <v>45.25</v>
      </c>
      <c r="I139" s="123" t="s">
        <v>8</v>
      </c>
      <c r="J139" s="124">
        <v>25.25</v>
      </c>
      <c r="K139" s="123" t="s">
        <v>8</v>
      </c>
      <c r="L139" s="124">
        <v>0.42</v>
      </c>
      <c r="M139" s="3" t="s">
        <v>9</v>
      </c>
      <c r="N139" s="42">
        <f t="shared" ref="N139:N142" si="22">ROUND(D139*F139*H139*J139*L139,0)</f>
        <v>480</v>
      </c>
      <c r="O139" s="2"/>
      <c r="R139" s="4"/>
      <c r="S139" s="117"/>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row>
    <row r="140" spans="1:64" ht="15.95" hidden="1" customHeight="1">
      <c r="A140" s="1"/>
      <c r="B140" s="73" t="s">
        <v>45</v>
      </c>
      <c r="C140" s="117"/>
      <c r="D140" s="123">
        <v>1</v>
      </c>
      <c r="E140" s="137" t="s">
        <v>8</v>
      </c>
      <c r="F140" s="123">
        <v>1</v>
      </c>
      <c r="G140" s="123" t="s">
        <v>8</v>
      </c>
      <c r="H140" s="74">
        <v>45.25</v>
      </c>
      <c r="I140" s="123" t="s">
        <v>8</v>
      </c>
      <c r="J140" s="124">
        <v>0.75</v>
      </c>
      <c r="K140" s="123" t="s">
        <v>8</v>
      </c>
      <c r="L140" s="124">
        <v>1.5</v>
      </c>
      <c r="M140" s="3" t="s">
        <v>9</v>
      </c>
      <c r="N140" s="42">
        <f t="shared" si="22"/>
        <v>51</v>
      </c>
      <c r="O140" s="2"/>
      <c r="S140" s="117"/>
    </row>
    <row r="141" spans="1:64" ht="15.95" hidden="1" customHeight="1">
      <c r="A141" s="1"/>
      <c r="B141" s="3" t="s">
        <v>157</v>
      </c>
      <c r="C141" s="117"/>
      <c r="D141" s="123">
        <v>1</v>
      </c>
      <c r="E141" s="137" t="s">
        <v>8</v>
      </c>
      <c r="F141" s="123">
        <v>1</v>
      </c>
      <c r="G141" s="123" t="s">
        <v>8</v>
      </c>
      <c r="H141" s="74">
        <v>42.25</v>
      </c>
      <c r="I141" s="123" t="s">
        <v>8</v>
      </c>
      <c r="J141" s="124">
        <v>0.75</v>
      </c>
      <c r="K141" s="123" t="s">
        <v>8</v>
      </c>
      <c r="L141" s="124">
        <v>1</v>
      </c>
      <c r="M141" s="3" t="s">
        <v>9</v>
      </c>
      <c r="N141" s="42">
        <f t="shared" si="22"/>
        <v>32</v>
      </c>
      <c r="O141" s="2"/>
      <c r="S141" s="117"/>
    </row>
    <row r="142" spans="1:64" ht="15.95" hidden="1" customHeight="1">
      <c r="A142" s="1"/>
      <c r="B142" s="3" t="s">
        <v>157</v>
      </c>
      <c r="C142" s="117"/>
      <c r="D142" s="123">
        <v>1</v>
      </c>
      <c r="E142" s="137" t="s">
        <v>8</v>
      </c>
      <c r="F142" s="123">
        <v>2</v>
      </c>
      <c r="G142" s="123" t="s">
        <v>8</v>
      </c>
      <c r="H142" s="74">
        <v>6</v>
      </c>
      <c r="I142" s="123" t="s">
        <v>8</v>
      </c>
      <c r="J142" s="124">
        <v>0.75</v>
      </c>
      <c r="K142" s="123" t="s">
        <v>8</v>
      </c>
      <c r="L142" s="124">
        <v>1</v>
      </c>
      <c r="M142" s="3" t="s">
        <v>9</v>
      </c>
      <c r="N142" s="42">
        <f t="shared" si="22"/>
        <v>9</v>
      </c>
      <c r="O142" s="2"/>
      <c r="S142" s="117"/>
    </row>
    <row r="143" spans="1:64" ht="15.95" hidden="1" customHeight="1">
      <c r="A143" s="1"/>
      <c r="B143" s="3" t="s">
        <v>105</v>
      </c>
      <c r="C143" s="117"/>
      <c r="D143" s="123">
        <v>1</v>
      </c>
      <c r="E143" s="137" t="s">
        <v>8</v>
      </c>
      <c r="F143" s="123">
        <v>2</v>
      </c>
      <c r="G143" s="123" t="s">
        <v>8</v>
      </c>
      <c r="H143" s="74">
        <v>1.5</v>
      </c>
      <c r="I143" s="123" t="s">
        <v>8</v>
      </c>
      <c r="J143" s="124">
        <v>1.5</v>
      </c>
      <c r="K143" s="123" t="s">
        <v>8</v>
      </c>
      <c r="L143" s="124">
        <v>7</v>
      </c>
      <c r="M143" s="3" t="s">
        <v>9</v>
      </c>
      <c r="N143" s="42">
        <f t="shared" ref="N143" si="23">ROUND(D143*F143*H143*J143*L143,0)</f>
        <v>32</v>
      </c>
      <c r="O143" s="2"/>
      <c r="S143" s="117"/>
    </row>
    <row r="144" spans="1:64" ht="21" hidden="1" customHeight="1">
      <c r="A144" s="1"/>
      <c r="C144" s="137"/>
      <c r="D144" s="75"/>
      <c r="H144" s="74"/>
      <c r="I144" s="123"/>
      <c r="J144" s="124"/>
      <c r="K144" s="123"/>
      <c r="L144" s="15" t="s">
        <v>10</v>
      </c>
      <c r="M144" s="43"/>
      <c r="N144" s="5"/>
      <c r="O144" s="6"/>
      <c r="P144" s="44"/>
      <c r="S144" s="137"/>
    </row>
    <row r="145" spans="1:19" ht="21.75" hidden="1" customHeight="1">
      <c r="A145" s="1"/>
      <c r="B145" s="72"/>
      <c r="C145" s="165">
        <f>N144</f>
        <v>0</v>
      </c>
      <c r="D145" s="165"/>
      <c r="E145" s="165"/>
      <c r="F145" s="7" t="s">
        <v>11</v>
      </c>
      <c r="G145" s="8" t="s">
        <v>12</v>
      </c>
      <c r="H145" s="76">
        <v>3327.5</v>
      </c>
      <c r="I145" s="121"/>
      <c r="J145" s="121"/>
      <c r="K145" s="121"/>
      <c r="L145" s="152" t="s">
        <v>13</v>
      </c>
      <c r="M145" s="152"/>
      <c r="O145" s="9" t="s">
        <v>14</v>
      </c>
      <c r="P145" s="120">
        <f>ROUND(C145*H145/100,0)</f>
        <v>0</v>
      </c>
      <c r="S145" s="118"/>
    </row>
    <row r="146" spans="1:19" s="20" customFormat="1" ht="15.95" customHeight="1">
      <c r="A146" s="18">
        <v>9</v>
      </c>
      <c r="B146" s="155" t="s">
        <v>107</v>
      </c>
      <c r="C146" s="155"/>
      <c r="D146" s="155"/>
      <c r="E146" s="155"/>
      <c r="F146" s="155"/>
      <c r="G146" s="155"/>
      <c r="H146" s="155"/>
      <c r="I146" s="155"/>
      <c r="J146" s="155"/>
      <c r="K146" s="155"/>
      <c r="L146" s="155"/>
      <c r="M146" s="155"/>
      <c r="N146" s="155"/>
      <c r="O146" s="138"/>
      <c r="P146" s="57"/>
      <c r="Q146" s="57"/>
    </row>
    <row r="147" spans="1:19" s="20" customFormat="1" ht="15.95" hidden="1" customHeight="1">
      <c r="A147" s="18"/>
      <c r="B147" s="20" t="s">
        <v>237</v>
      </c>
      <c r="C147" s="112"/>
      <c r="D147" s="128">
        <v>2</v>
      </c>
      <c r="E147" s="53" t="s">
        <v>8</v>
      </c>
      <c r="F147" s="128">
        <v>2</v>
      </c>
      <c r="G147" s="128" t="s">
        <v>8</v>
      </c>
      <c r="H147" s="94">
        <v>16.88</v>
      </c>
      <c r="I147" s="139" t="s">
        <v>8</v>
      </c>
      <c r="J147" s="139">
        <v>0.75</v>
      </c>
      <c r="K147" s="128" t="s">
        <v>8</v>
      </c>
      <c r="L147" s="127">
        <v>10</v>
      </c>
      <c r="M147" s="20" t="s">
        <v>9</v>
      </c>
      <c r="N147" s="34">
        <f t="shared" ref="N147:N151" si="24">ROUND(D147*F147*H147*J147*L147,0)</f>
        <v>506</v>
      </c>
      <c r="O147" s="19"/>
      <c r="P147" s="109"/>
      <c r="S147" s="112"/>
    </row>
    <row r="148" spans="1:19" s="20" customFormat="1" ht="15.95" hidden="1" customHeight="1">
      <c r="A148" s="18"/>
      <c r="B148" s="20" t="s">
        <v>269</v>
      </c>
      <c r="C148" s="112"/>
      <c r="D148" s="128">
        <v>1</v>
      </c>
      <c r="E148" s="53" t="s">
        <v>8</v>
      </c>
      <c r="F148" s="128">
        <v>3</v>
      </c>
      <c r="G148" s="128" t="s">
        <v>8</v>
      </c>
      <c r="H148" s="37">
        <v>14</v>
      </c>
      <c r="I148" s="128" t="s">
        <v>8</v>
      </c>
      <c r="J148" s="139">
        <v>0.75</v>
      </c>
      <c r="K148" s="128" t="s">
        <v>8</v>
      </c>
      <c r="L148" s="127">
        <v>10</v>
      </c>
      <c r="M148" s="20" t="s">
        <v>9</v>
      </c>
      <c r="N148" s="34">
        <f t="shared" si="24"/>
        <v>315</v>
      </c>
      <c r="O148" s="19"/>
      <c r="P148" s="109"/>
      <c r="S148" s="112"/>
    </row>
    <row r="149" spans="1:19" s="20" customFormat="1" ht="15.95" hidden="1" customHeight="1">
      <c r="A149" s="18"/>
      <c r="B149" s="20" t="s">
        <v>270</v>
      </c>
      <c r="C149" s="112"/>
      <c r="D149" s="128">
        <v>1</v>
      </c>
      <c r="E149" s="53" t="s">
        <v>8</v>
      </c>
      <c r="F149" s="128">
        <v>1</v>
      </c>
      <c r="G149" s="128" t="s">
        <v>8</v>
      </c>
      <c r="H149" s="37">
        <v>6</v>
      </c>
      <c r="I149" s="128" t="s">
        <v>8</v>
      </c>
      <c r="J149" s="139">
        <v>0.75</v>
      </c>
      <c r="K149" s="128" t="s">
        <v>8</v>
      </c>
      <c r="L149" s="127">
        <v>10</v>
      </c>
      <c r="M149" s="20" t="s">
        <v>9</v>
      </c>
      <c r="N149" s="34">
        <f t="shared" si="24"/>
        <v>45</v>
      </c>
      <c r="O149" s="19"/>
      <c r="P149" s="109"/>
      <c r="S149" s="112"/>
    </row>
    <row r="150" spans="1:19" s="20" customFormat="1" ht="15.95" hidden="1" customHeight="1">
      <c r="A150" s="18"/>
      <c r="B150" s="20" t="s">
        <v>271</v>
      </c>
      <c r="C150" s="112"/>
      <c r="D150" s="128">
        <v>1</v>
      </c>
      <c r="E150" s="53" t="s">
        <v>8</v>
      </c>
      <c r="F150" s="128">
        <v>4</v>
      </c>
      <c r="G150" s="128" t="s">
        <v>8</v>
      </c>
      <c r="H150" s="37">
        <v>6.5</v>
      </c>
      <c r="I150" s="128" t="s">
        <v>8</v>
      </c>
      <c r="J150" s="139">
        <v>0.75</v>
      </c>
      <c r="K150" s="128" t="s">
        <v>8</v>
      </c>
      <c r="L150" s="127">
        <v>3</v>
      </c>
      <c r="M150" s="20" t="s">
        <v>9</v>
      </c>
      <c r="N150" s="34">
        <f t="shared" si="24"/>
        <v>59</v>
      </c>
      <c r="O150" s="19"/>
      <c r="P150" s="109"/>
      <c r="S150" s="112"/>
    </row>
    <row r="151" spans="1:19" s="20" customFormat="1" ht="15.95" hidden="1" customHeight="1" thickBot="1">
      <c r="A151" s="18"/>
      <c r="B151" s="20" t="s">
        <v>272</v>
      </c>
      <c r="C151" s="112"/>
      <c r="D151" s="128">
        <v>1</v>
      </c>
      <c r="E151" s="53" t="s">
        <v>8</v>
      </c>
      <c r="F151" s="128">
        <v>1</v>
      </c>
      <c r="G151" s="128" t="s">
        <v>8</v>
      </c>
      <c r="H151" s="37">
        <v>6</v>
      </c>
      <c r="I151" s="128" t="s">
        <v>8</v>
      </c>
      <c r="J151" s="139">
        <v>0.75</v>
      </c>
      <c r="K151" s="128" t="s">
        <v>8</v>
      </c>
      <c r="L151" s="127">
        <v>3</v>
      </c>
      <c r="M151" s="20" t="s">
        <v>9</v>
      </c>
      <c r="N151" s="34">
        <f t="shared" si="24"/>
        <v>14</v>
      </c>
      <c r="O151" s="19"/>
      <c r="P151" s="109"/>
      <c r="S151" s="112"/>
    </row>
    <row r="152" spans="1:19" s="20" customFormat="1" ht="15.95" hidden="1" customHeight="1" thickBot="1">
      <c r="A152" s="109"/>
      <c r="C152" s="95"/>
      <c r="D152" s="128"/>
      <c r="E152" s="54"/>
      <c r="F152" s="128"/>
      <c r="G152" s="109"/>
      <c r="H152" s="37"/>
      <c r="I152" s="115"/>
      <c r="J152" s="28"/>
      <c r="K152" s="115"/>
      <c r="L152" s="28" t="s">
        <v>10</v>
      </c>
      <c r="M152" s="109"/>
      <c r="N152" s="30">
        <f>SUM(N147:N151)</f>
        <v>939</v>
      </c>
      <c r="O152" s="22"/>
      <c r="P152" s="109"/>
      <c r="S152" s="95"/>
    </row>
    <row r="153" spans="1:19" ht="15.95" hidden="1" customHeight="1">
      <c r="A153" s="1"/>
      <c r="B153" s="77" t="s">
        <v>29</v>
      </c>
      <c r="C153" s="137"/>
      <c r="E153" s="134"/>
      <c r="G153" s="120"/>
      <c r="H153" s="74"/>
      <c r="I153" s="121"/>
      <c r="J153" s="124"/>
      <c r="K153" s="120"/>
      <c r="L153" s="124"/>
      <c r="M153" s="50"/>
      <c r="N153" s="50"/>
      <c r="O153" s="134"/>
      <c r="Q153" s="50"/>
      <c r="S153" s="137"/>
    </row>
    <row r="154" spans="1:19" ht="15.95" hidden="1" customHeight="1">
      <c r="A154" s="1"/>
      <c r="B154" s="3" t="s">
        <v>273</v>
      </c>
      <c r="C154" s="137"/>
      <c r="D154" s="123">
        <v>1</v>
      </c>
      <c r="E154" s="137" t="s">
        <v>8</v>
      </c>
      <c r="F154" s="123">
        <v>2</v>
      </c>
      <c r="G154" s="123" t="s">
        <v>8</v>
      </c>
      <c r="H154" s="78">
        <v>4</v>
      </c>
      <c r="I154" s="123" t="s">
        <v>8</v>
      </c>
      <c r="J154" s="116">
        <v>0.75</v>
      </c>
      <c r="K154" s="128" t="s">
        <v>8</v>
      </c>
      <c r="L154" s="127">
        <v>7</v>
      </c>
      <c r="M154" s="20" t="s">
        <v>9</v>
      </c>
      <c r="N154" s="34">
        <f t="shared" ref="N154:N156" si="25">ROUND(D154*F154*H154*J154*L154,0)</f>
        <v>42</v>
      </c>
      <c r="O154" s="6"/>
      <c r="P154" s="45"/>
      <c r="S154" s="137"/>
    </row>
    <row r="155" spans="1:19" ht="15.95" hidden="1" customHeight="1">
      <c r="A155" s="1"/>
      <c r="B155" s="3" t="s">
        <v>31</v>
      </c>
      <c r="C155" s="137"/>
      <c r="D155" s="123">
        <v>1</v>
      </c>
      <c r="E155" s="137" t="s">
        <v>8</v>
      </c>
      <c r="F155" s="123">
        <v>6</v>
      </c>
      <c r="G155" s="123" t="s">
        <v>8</v>
      </c>
      <c r="H155" s="78">
        <v>4</v>
      </c>
      <c r="I155" s="123" t="s">
        <v>8</v>
      </c>
      <c r="J155" s="116">
        <v>0.75</v>
      </c>
      <c r="K155" s="128" t="s">
        <v>8</v>
      </c>
      <c r="L155" s="127">
        <v>4</v>
      </c>
      <c r="M155" s="20" t="s">
        <v>9</v>
      </c>
      <c r="N155" s="34">
        <f t="shared" si="25"/>
        <v>72</v>
      </c>
      <c r="O155" s="6"/>
      <c r="P155" s="45"/>
      <c r="S155" s="137"/>
    </row>
    <row r="156" spans="1:19" ht="15.95" hidden="1" customHeight="1" thickBot="1">
      <c r="A156" s="1"/>
      <c r="B156" s="3" t="s">
        <v>249</v>
      </c>
      <c r="C156" s="137"/>
      <c r="D156" s="123">
        <v>1</v>
      </c>
      <c r="E156" s="137" t="s">
        <v>8</v>
      </c>
      <c r="F156" s="123">
        <v>8</v>
      </c>
      <c r="G156" s="123" t="s">
        <v>8</v>
      </c>
      <c r="H156" s="78">
        <v>6</v>
      </c>
      <c r="I156" s="123" t="s">
        <v>8</v>
      </c>
      <c r="J156" s="116">
        <v>0.75</v>
      </c>
      <c r="K156" s="128" t="s">
        <v>8</v>
      </c>
      <c r="L156" s="127">
        <v>0.75</v>
      </c>
      <c r="M156" s="20" t="s">
        <v>9</v>
      </c>
      <c r="N156" s="34">
        <f t="shared" si="25"/>
        <v>27</v>
      </c>
      <c r="O156" s="6"/>
      <c r="P156" s="45"/>
      <c r="S156" s="137"/>
    </row>
    <row r="157" spans="1:19" ht="15.95" hidden="1" customHeight="1" thickBot="1">
      <c r="A157" s="1"/>
      <c r="B157" s="123"/>
      <c r="C157" s="3"/>
      <c r="E157" s="134"/>
      <c r="G157" s="120"/>
      <c r="H157" s="74"/>
      <c r="I157" s="121"/>
      <c r="J157" s="124"/>
      <c r="K157" s="120"/>
      <c r="L157" s="15" t="s">
        <v>10</v>
      </c>
      <c r="M157" s="3" t="s">
        <v>9</v>
      </c>
      <c r="N157" s="17">
        <f>SUM(N154:N156)</f>
        <v>141</v>
      </c>
      <c r="O157" s="134"/>
      <c r="P157" s="50"/>
      <c r="Q157" s="50"/>
      <c r="S157" s="3"/>
    </row>
    <row r="158" spans="1:19" ht="15.95" hidden="1" customHeight="1">
      <c r="A158" s="1"/>
      <c r="B158" s="77" t="s">
        <v>37</v>
      </c>
      <c r="C158" s="137"/>
      <c r="E158" s="134"/>
      <c r="G158" s="120"/>
      <c r="H158" s="74"/>
      <c r="I158" s="121"/>
      <c r="J158" s="124"/>
      <c r="K158" s="121"/>
      <c r="L158" s="120"/>
      <c r="M158" s="120"/>
      <c r="N158" s="50"/>
      <c r="O158" s="46"/>
      <c r="P158" s="50"/>
      <c r="Q158" s="50"/>
      <c r="S158" s="137"/>
    </row>
    <row r="159" spans="1:19" ht="15.95" hidden="1" customHeight="1">
      <c r="A159" s="1"/>
      <c r="C159" s="77"/>
      <c r="D159" s="175">
        <f>N152</f>
        <v>939</v>
      </c>
      <c r="E159" s="175"/>
      <c r="F159" s="175"/>
      <c r="G159" s="120" t="s">
        <v>38</v>
      </c>
      <c r="H159" s="79">
        <f>N157</f>
        <v>141</v>
      </c>
      <c r="I159" s="15" t="s">
        <v>9</v>
      </c>
      <c r="J159" s="176">
        <f>D159-H159</f>
        <v>798</v>
      </c>
      <c r="K159" s="176"/>
      <c r="L159" s="43"/>
      <c r="M159" s="120"/>
      <c r="N159" s="47"/>
      <c r="O159" s="134"/>
      <c r="P159" s="50"/>
      <c r="Q159" s="50"/>
      <c r="S159" s="77"/>
    </row>
    <row r="160" spans="1:19" s="20" customFormat="1" ht="15.95" customHeight="1">
      <c r="A160" s="18"/>
      <c r="C160" s="170">
        <f>J159</f>
        <v>798</v>
      </c>
      <c r="D160" s="170"/>
      <c r="E160" s="170"/>
      <c r="F160" s="128" t="s">
        <v>11</v>
      </c>
      <c r="G160" s="24" t="s">
        <v>12</v>
      </c>
      <c r="H160" s="158">
        <v>12674.36</v>
      </c>
      <c r="I160" s="158"/>
      <c r="J160" s="158"/>
      <c r="K160" s="158"/>
      <c r="L160" s="171" t="s">
        <v>94</v>
      </c>
      <c r="M160" s="171"/>
      <c r="N160" s="29"/>
      <c r="O160" s="138" t="s">
        <v>14</v>
      </c>
      <c r="P160" s="109">
        <f>ROUND(C160*H160/100,0)</f>
        <v>101141</v>
      </c>
      <c r="S160" s="113"/>
    </row>
    <row r="161" spans="1:19" s="20" customFormat="1" ht="15.95" customHeight="1">
      <c r="A161" s="18">
        <v>10</v>
      </c>
      <c r="B161" s="155" t="s">
        <v>71</v>
      </c>
      <c r="C161" s="155"/>
      <c r="D161" s="155"/>
      <c r="E161" s="155"/>
      <c r="F161" s="155"/>
      <c r="G161" s="155"/>
      <c r="H161" s="155"/>
      <c r="I161" s="155"/>
      <c r="J161" s="155"/>
      <c r="K161" s="155"/>
      <c r="L161" s="155"/>
      <c r="M161" s="155"/>
      <c r="N161" s="155"/>
      <c r="O161" s="133"/>
      <c r="P161" s="109"/>
    </row>
    <row r="162" spans="1:19" ht="15.95" hidden="1" customHeight="1">
      <c r="A162" s="1"/>
      <c r="B162" s="73" t="s">
        <v>198</v>
      </c>
      <c r="C162" s="117"/>
      <c r="D162" s="123">
        <v>2</v>
      </c>
      <c r="E162" s="137" t="s">
        <v>8</v>
      </c>
      <c r="F162" s="123">
        <v>2</v>
      </c>
      <c r="G162" s="123" t="s">
        <v>17</v>
      </c>
      <c r="H162" s="74">
        <v>18</v>
      </c>
      <c r="I162" s="123" t="s">
        <v>18</v>
      </c>
      <c r="J162" s="124">
        <v>14</v>
      </c>
      <c r="K162" s="123" t="s">
        <v>19</v>
      </c>
      <c r="L162" s="124">
        <v>12</v>
      </c>
      <c r="M162" s="3" t="s">
        <v>9</v>
      </c>
      <c r="N162" s="82">
        <f t="shared" ref="N162" si="26">ROUND(D162*F162*(H162+J162)*L162,0)</f>
        <v>1536</v>
      </c>
      <c r="O162" s="2"/>
      <c r="S162" s="117"/>
    </row>
    <row r="163" spans="1:19" ht="15.95" hidden="1" customHeight="1">
      <c r="A163" s="1"/>
      <c r="B163" s="73" t="s">
        <v>274</v>
      </c>
      <c r="C163" s="117"/>
      <c r="D163" s="123">
        <v>1</v>
      </c>
      <c r="E163" s="137" t="s">
        <v>8</v>
      </c>
      <c r="F163" s="123">
        <v>2</v>
      </c>
      <c r="G163" s="123" t="s">
        <v>17</v>
      </c>
      <c r="H163" s="74">
        <v>36.75</v>
      </c>
      <c r="I163" s="123" t="s">
        <v>18</v>
      </c>
      <c r="J163" s="124">
        <v>6</v>
      </c>
      <c r="K163" s="123" t="s">
        <v>19</v>
      </c>
      <c r="L163" s="124">
        <v>12</v>
      </c>
      <c r="M163" s="3" t="s">
        <v>9</v>
      </c>
      <c r="N163" s="82">
        <f t="shared" ref="N163" si="27">ROUND(D163*F163*(H163+J163)*L163,0)</f>
        <v>1026</v>
      </c>
      <c r="O163" s="2"/>
      <c r="S163" s="117"/>
    </row>
    <row r="164" spans="1:19" ht="15.95" hidden="1" customHeight="1">
      <c r="A164" s="1"/>
      <c r="B164" s="73" t="s">
        <v>275</v>
      </c>
      <c r="C164" s="117"/>
      <c r="D164" s="128">
        <v>1</v>
      </c>
      <c r="E164" s="53" t="s">
        <v>8</v>
      </c>
      <c r="F164" s="128">
        <v>1</v>
      </c>
      <c r="G164" s="128" t="s">
        <v>8</v>
      </c>
      <c r="H164" s="31">
        <v>38.25</v>
      </c>
      <c r="I164" s="128" t="s">
        <v>8</v>
      </c>
      <c r="J164" s="127">
        <v>12</v>
      </c>
      <c r="K164" s="128"/>
      <c r="L164" s="127"/>
      <c r="M164" s="20" t="s">
        <v>9</v>
      </c>
      <c r="N164" s="34">
        <f t="shared" ref="N164" si="28">ROUND(D164*F164*H164*J164,0)</f>
        <v>459</v>
      </c>
      <c r="O164" s="2"/>
      <c r="S164" s="117"/>
    </row>
    <row r="165" spans="1:19" ht="15.95" hidden="1" customHeight="1">
      <c r="A165" s="1"/>
      <c r="B165" s="73" t="s">
        <v>276</v>
      </c>
      <c r="C165" s="117"/>
      <c r="D165" s="128">
        <v>1</v>
      </c>
      <c r="E165" s="53" t="s">
        <v>8</v>
      </c>
      <c r="F165" s="128">
        <v>2</v>
      </c>
      <c r="G165" s="128" t="s">
        <v>8</v>
      </c>
      <c r="H165" s="31">
        <v>8</v>
      </c>
      <c r="I165" s="128" t="s">
        <v>8</v>
      </c>
      <c r="J165" s="127">
        <v>12</v>
      </c>
      <c r="K165" s="128"/>
      <c r="L165" s="127"/>
      <c r="M165" s="20" t="s">
        <v>9</v>
      </c>
      <c r="N165" s="34">
        <f t="shared" ref="N165" si="29">ROUND(D165*F165*H165*J165,0)</f>
        <v>192</v>
      </c>
      <c r="O165" s="2"/>
      <c r="S165" s="117"/>
    </row>
    <row r="166" spans="1:19" ht="15.95" hidden="1" customHeight="1" thickBot="1">
      <c r="A166" s="1"/>
      <c r="B166" s="73" t="s">
        <v>277</v>
      </c>
      <c r="C166" s="117"/>
      <c r="D166" s="123">
        <v>1</v>
      </c>
      <c r="E166" s="137" t="s">
        <v>8</v>
      </c>
      <c r="F166" s="123">
        <v>2</v>
      </c>
      <c r="G166" s="123" t="s">
        <v>17</v>
      </c>
      <c r="H166" s="74">
        <v>38.630000000000003</v>
      </c>
      <c r="I166" s="123" t="s">
        <v>18</v>
      </c>
      <c r="J166" s="124">
        <v>22.63</v>
      </c>
      <c r="K166" s="123" t="s">
        <v>19</v>
      </c>
      <c r="L166" s="124">
        <v>4</v>
      </c>
      <c r="M166" s="3" t="s">
        <v>9</v>
      </c>
      <c r="N166" s="82">
        <f t="shared" ref="N166" si="30">ROUND(D166*F166*(H166+J166)*L166,0)</f>
        <v>490</v>
      </c>
      <c r="O166" s="2"/>
      <c r="S166" s="117"/>
    </row>
    <row r="167" spans="1:19" s="20" customFormat="1" ht="15.95" hidden="1" customHeight="1" thickBot="1">
      <c r="A167" s="18"/>
      <c r="B167" s="56"/>
      <c r="C167" s="53"/>
      <c r="D167" s="128"/>
      <c r="E167" s="53"/>
      <c r="F167" s="128"/>
      <c r="G167" s="128"/>
      <c r="H167" s="37"/>
      <c r="I167" s="128"/>
      <c r="J167" s="127"/>
      <c r="K167" s="128"/>
      <c r="L167" s="28" t="s">
        <v>10</v>
      </c>
      <c r="N167" s="38">
        <f>SUM(N162:N166)</f>
        <v>3703</v>
      </c>
      <c r="O167" s="138"/>
      <c r="P167" s="109"/>
      <c r="S167" s="53"/>
    </row>
    <row r="168" spans="1:19" s="20" customFormat="1" ht="15.95" hidden="1" customHeight="1">
      <c r="A168" s="18"/>
      <c r="B168" s="33" t="s">
        <v>29</v>
      </c>
      <c r="C168" s="53"/>
      <c r="D168" s="128"/>
      <c r="E168" s="138"/>
      <c r="F168" s="128"/>
      <c r="G168" s="109"/>
      <c r="H168" s="31"/>
      <c r="I168" s="115"/>
      <c r="J168" s="127"/>
      <c r="K168" s="109"/>
      <c r="L168" s="127"/>
      <c r="M168" s="57"/>
      <c r="N168" s="57"/>
      <c r="O168" s="138"/>
      <c r="P168" s="109"/>
      <c r="Q168" s="57"/>
      <c r="S168" s="53"/>
    </row>
    <row r="169" spans="1:19" s="20" customFormat="1" ht="15.95" hidden="1" customHeight="1">
      <c r="A169" s="18"/>
      <c r="B169" s="20" t="s">
        <v>118</v>
      </c>
      <c r="C169" s="53"/>
      <c r="D169" s="128">
        <v>1</v>
      </c>
      <c r="E169" s="53" t="s">
        <v>8</v>
      </c>
      <c r="F169" s="128">
        <v>2</v>
      </c>
      <c r="G169" s="128" t="s">
        <v>8</v>
      </c>
      <c r="H169" s="31">
        <v>4</v>
      </c>
      <c r="I169" s="128" t="s">
        <v>8</v>
      </c>
      <c r="J169" s="127">
        <v>7</v>
      </c>
      <c r="K169" s="128" t="s">
        <v>8</v>
      </c>
      <c r="L169" s="127"/>
      <c r="M169" s="20" t="s">
        <v>9</v>
      </c>
      <c r="N169" s="34">
        <f>ROUND(D169*F169*H169*J169,0)</f>
        <v>56</v>
      </c>
      <c r="O169" s="22"/>
      <c r="P169" s="44"/>
      <c r="S169" s="53"/>
    </row>
    <row r="170" spans="1:19" s="20" customFormat="1" ht="15.95" hidden="1" customHeight="1">
      <c r="A170" s="18"/>
      <c r="B170" s="20" t="s">
        <v>31</v>
      </c>
      <c r="C170" s="53"/>
      <c r="D170" s="128">
        <v>1</v>
      </c>
      <c r="E170" s="53" t="s">
        <v>8</v>
      </c>
      <c r="F170" s="128">
        <v>4</v>
      </c>
      <c r="G170" s="128" t="s">
        <v>8</v>
      </c>
      <c r="H170" s="31">
        <v>4</v>
      </c>
      <c r="I170" s="128" t="s">
        <v>8</v>
      </c>
      <c r="J170" s="127">
        <v>4</v>
      </c>
      <c r="K170" s="128" t="s">
        <v>8</v>
      </c>
      <c r="L170" s="127"/>
      <c r="M170" s="20" t="s">
        <v>9</v>
      </c>
      <c r="N170" s="34">
        <f>ROUND(D170*F170*H170*J170,0)</f>
        <v>64</v>
      </c>
      <c r="O170" s="22"/>
      <c r="P170" s="44"/>
      <c r="S170" s="53"/>
    </row>
    <row r="171" spans="1:19" s="20" customFormat="1" ht="15.95" hidden="1" customHeight="1">
      <c r="A171" s="18"/>
      <c r="B171" s="20" t="s">
        <v>34</v>
      </c>
      <c r="C171" s="53"/>
      <c r="D171" s="128">
        <v>1</v>
      </c>
      <c r="E171" s="53" t="s">
        <v>8</v>
      </c>
      <c r="F171" s="128">
        <v>1</v>
      </c>
      <c r="G171" s="128" t="s">
        <v>8</v>
      </c>
      <c r="H171" s="31">
        <v>6.5</v>
      </c>
      <c r="I171" s="128" t="s">
        <v>8</v>
      </c>
      <c r="J171" s="127">
        <v>7</v>
      </c>
      <c r="K171" s="128" t="s">
        <v>8</v>
      </c>
      <c r="L171" s="127"/>
      <c r="M171" s="20" t="s">
        <v>9</v>
      </c>
      <c r="N171" s="34">
        <f>ROUND(D171*F171*H171*J171,0)</f>
        <v>46</v>
      </c>
      <c r="O171" s="22"/>
      <c r="P171" s="44"/>
      <c r="S171" s="53"/>
    </row>
    <row r="172" spans="1:19" s="20" customFormat="1" ht="15.95" hidden="1" customHeight="1" thickBot="1">
      <c r="A172" s="18"/>
      <c r="B172" s="20" t="s">
        <v>34</v>
      </c>
      <c r="C172" s="53"/>
      <c r="D172" s="128">
        <v>1</v>
      </c>
      <c r="E172" s="53" t="s">
        <v>8</v>
      </c>
      <c r="F172" s="128">
        <v>4</v>
      </c>
      <c r="G172" s="128" t="s">
        <v>8</v>
      </c>
      <c r="H172" s="31">
        <v>6.5</v>
      </c>
      <c r="I172" s="128" t="s">
        <v>8</v>
      </c>
      <c r="J172" s="127">
        <v>4</v>
      </c>
      <c r="K172" s="128" t="s">
        <v>8</v>
      </c>
      <c r="L172" s="127"/>
      <c r="M172" s="20" t="s">
        <v>9</v>
      </c>
      <c r="N172" s="34">
        <f>ROUND(D172*F172*H172*J172,0)</f>
        <v>104</v>
      </c>
      <c r="O172" s="22"/>
      <c r="P172" s="44"/>
      <c r="S172" s="53"/>
    </row>
    <row r="173" spans="1:19" s="20" customFormat="1" ht="15.95" hidden="1" customHeight="1" thickBot="1">
      <c r="A173" s="18"/>
      <c r="B173" s="128"/>
      <c r="D173" s="128"/>
      <c r="E173" s="138"/>
      <c r="F173" s="128"/>
      <c r="G173" s="109"/>
      <c r="H173" s="31"/>
      <c r="I173" s="115"/>
      <c r="J173" s="127"/>
      <c r="K173" s="109"/>
      <c r="L173" s="28" t="s">
        <v>10</v>
      </c>
      <c r="M173" s="20" t="s">
        <v>9</v>
      </c>
      <c r="N173" s="30">
        <f>SUM(N168:N172)</f>
        <v>270</v>
      </c>
      <c r="O173" s="138"/>
      <c r="P173" s="57"/>
      <c r="Q173" s="57"/>
    </row>
    <row r="174" spans="1:19" s="20" customFormat="1" ht="15.95" hidden="1" customHeight="1">
      <c r="A174" s="18"/>
      <c r="B174" s="33" t="s">
        <v>37</v>
      </c>
      <c r="C174" s="53"/>
      <c r="D174" s="128"/>
      <c r="E174" s="138"/>
      <c r="F174" s="128"/>
      <c r="G174" s="109"/>
      <c r="H174" s="31"/>
      <c r="I174" s="115"/>
      <c r="J174" s="127"/>
      <c r="K174" s="115"/>
      <c r="L174" s="109"/>
      <c r="M174" s="109"/>
      <c r="N174" s="57"/>
      <c r="O174" s="55"/>
      <c r="P174" s="57"/>
      <c r="Q174" s="57"/>
      <c r="S174" s="53"/>
    </row>
    <row r="175" spans="1:19" s="20" customFormat="1" ht="15.95" hidden="1" customHeight="1">
      <c r="A175" s="18"/>
      <c r="C175" s="33"/>
      <c r="D175" s="160">
        <f>N167</f>
        <v>3703</v>
      </c>
      <c r="E175" s="160"/>
      <c r="F175" s="160"/>
      <c r="G175" s="109" t="s">
        <v>38</v>
      </c>
      <c r="H175" s="35">
        <f>N173</f>
        <v>270</v>
      </c>
      <c r="I175" s="28" t="s">
        <v>9</v>
      </c>
      <c r="J175" s="153">
        <f>D175-H175</f>
        <v>3433</v>
      </c>
      <c r="K175" s="153"/>
      <c r="L175" s="36" t="s">
        <v>39</v>
      </c>
      <c r="M175" s="109"/>
      <c r="N175" s="56"/>
      <c r="O175" s="138"/>
      <c r="P175" s="57"/>
      <c r="Q175" s="57"/>
      <c r="S175" s="33"/>
    </row>
    <row r="176" spans="1:19" s="20" customFormat="1" ht="15.95" customHeight="1">
      <c r="A176" s="18"/>
      <c r="B176" s="128"/>
      <c r="C176" s="205">
        <f>J175</f>
        <v>3433</v>
      </c>
      <c r="D176" s="109" t="s">
        <v>41</v>
      </c>
      <c r="E176" s="138"/>
      <c r="F176" s="128"/>
      <c r="G176" s="24" t="s">
        <v>12</v>
      </c>
      <c r="H176" s="158">
        <v>2206.6</v>
      </c>
      <c r="I176" s="158"/>
      <c r="J176" s="127"/>
      <c r="K176" s="115"/>
      <c r="L176" s="109" t="s">
        <v>75</v>
      </c>
      <c r="M176" s="36"/>
      <c r="N176" s="111"/>
      <c r="O176" s="138" t="s">
        <v>73</v>
      </c>
      <c r="P176" s="109">
        <f>ROUND(C176*H176/100,0)</f>
        <v>75753</v>
      </c>
      <c r="Q176" s="57"/>
      <c r="S176" s="63"/>
    </row>
    <row r="177" spans="1:24" s="20" customFormat="1" ht="15.95" customHeight="1">
      <c r="A177" s="18">
        <v>11</v>
      </c>
      <c r="B177" s="155" t="s">
        <v>83</v>
      </c>
      <c r="C177" s="155"/>
      <c r="D177" s="155"/>
      <c r="E177" s="155"/>
      <c r="F177" s="155"/>
      <c r="G177" s="155"/>
      <c r="H177" s="155"/>
      <c r="I177" s="155"/>
      <c r="J177" s="155"/>
      <c r="K177" s="155"/>
      <c r="L177" s="155"/>
      <c r="M177" s="155"/>
      <c r="N177" s="155"/>
      <c r="O177" s="133"/>
      <c r="P177" s="109"/>
    </row>
    <row r="178" spans="1:24" s="20" customFormat="1" ht="15.95" hidden="1" customHeight="1" thickBot="1">
      <c r="A178" s="18"/>
      <c r="B178" s="110" t="s">
        <v>278</v>
      </c>
      <c r="C178" s="112"/>
      <c r="D178" s="128"/>
      <c r="E178" s="53"/>
      <c r="F178" s="128"/>
      <c r="G178" s="128"/>
      <c r="H178" s="31"/>
      <c r="I178" s="128"/>
      <c r="J178" s="127"/>
      <c r="K178" s="128"/>
      <c r="L178" s="127"/>
      <c r="M178" s="20" t="s">
        <v>9</v>
      </c>
      <c r="N178" s="34">
        <f>C176</f>
        <v>3433</v>
      </c>
      <c r="O178" s="19"/>
      <c r="P178" s="109"/>
      <c r="S178" s="112"/>
    </row>
    <row r="179" spans="1:24" s="20" customFormat="1" ht="15.95" hidden="1" customHeight="1" thickBot="1">
      <c r="A179" s="18"/>
      <c r="B179" s="56"/>
      <c r="C179" s="53"/>
      <c r="D179" s="128"/>
      <c r="E179" s="53"/>
      <c r="F179" s="128"/>
      <c r="G179" s="128"/>
      <c r="H179" s="37"/>
      <c r="I179" s="128"/>
      <c r="J179" s="127"/>
      <c r="K179" s="128"/>
      <c r="L179" s="28" t="s">
        <v>10</v>
      </c>
      <c r="N179" s="30">
        <f>N178</f>
        <v>3433</v>
      </c>
      <c r="O179" s="138"/>
      <c r="P179" s="109"/>
      <c r="S179" s="53"/>
    </row>
    <row r="180" spans="1:24" s="20" customFormat="1" ht="15.95" customHeight="1">
      <c r="A180" s="18"/>
      <c r="C180" s="58">
        <f>N179</f>
        <v>3433</v>
      </c>
      <c r="D180" s="156" t="s">
        <v>41</v>
      </c>
      <c r="E180" s="157"/>
      <c r="F180" s="128"/>
      <c r="G180" s="24" t="s">
        <v>12</v>
      </c>
      <c r="H180" s="158">
        <v>2197.52</v>
      </c>
      <c r="I180" s="158"/>
      <c r="J180" s="158"/>
      <c r="K180" s="158"/>
      <c r="L180" s="109" t="s">
        <v>75</v>
      </c>
      <c r="M180" s="109"/>
      <c r="N180" s="95"/>
      <c r="O180" s="138" t="s">
        <v>14</v>
      </c>
      <c r="P180" s="109">
        <f>ROUND(C180*H180/100,0)</f>
        <v>75441</v>
      </c>
      <c r="Q180" s="57"/>
      <c r="R180" s="57"/>
      <c r="S180" s="58"/>
      <c r="T180" s="57"/>
      <c r="U180" s="57"/>
      <c r="V180" s="57"/>
      <c r="W180" s="57"/>
      <c r="X180" s="57"/>
    </row>
    <row r="181" spans="1:24" s="20" customFormat="1" ht="37.5" customHeight="1">
      <c r="A181" s="91" t="s">
        <v>175</v>
      </c>
      <c r="B181" s="186" t="s">
        <v>146</v>
      </c>
      <c r="C181" s="186"/>
      <c r="D181" s="186"/>
      <c r="E181" s="186"/>
      <c r="F181" s="186"/>
      <c r="G181" s="186"/>
      <c r="H181" s="186"/>
      <c r="I181" s="186"/>
      <c r="J181" s="186"/>
      <c r="K181" s="186"/>
      <c r="L181" s="186"/>
      <c r="M181" s="186"/>
      <c r="N181" s="186"/>
      <c r="O181" s="186"/>
      <c r="P181" s="109"/>
      <c r="Q181" s="57"/>
      <c r="R181" s="57"/>
      <c r="S181" s="57"/>
      <c r="T181" s="57"/>
      <c r="U181" s="57"/>
      <c r="V181" s="57"/>
      <c r="W181" s="57"/>
      <c r="X181" s="57"/>
    </row>
    <row r="182" spans="1:24" s="20" customFormat="1" ht="15.95" customHeight="1">
      <c r="A182" s="18"/>
      <c r="B182" s="20" t="s">
        <v>279</v>
      </c>
      <c r="C182" s="112"/>
      <c r="D182" s="128"/>
      <c r="E182" s="53"/>
      <c r="F182" s="128"/>
      <c r="G182" s="128"/>
      <c r="H182" s="31"/>
      <c r="I182" s="128"/>
      <c r="J182" s="127"/>
      <c r="K182" s="128"/>
      <c r="L182" s="127"/>
      <c r="N182" s="34"/>
      <c r="O182" s="22"/>
      <c r="P182" s="44"/>
      <c r="S182" s="112"/>
    </row>
    <row r="183" spans="1:24" s="20" customFormat="1" ht="15.95" hidden="1" customHeight="1" thickBot="1">
      <c r="A183" s="18"/>
      <c r="B183" s="20" t="s">
        <v>273</v>
      </c>
      <c r="C183" s="112"/>
      <c r="D183" s="128">
        <v>1</v>
      </c>
      <c r="E183" s="53" t="s">
        <v>8</v>
      </c>
      <c r="F183" s="128">
        <v>2</v>
      </c>
      <c r="G183" s="128" t="s">
        <v>8</v>
      </c>
      <c r="H183" s="31">
        <v>18</v>
      </c>
      <c r="I183" s="128"/>
      <c r="J183" s="127"/>
      <c r="K183" s="128"/>
      <c r="L183" s="127"/>
      <c r="M183" s="20" t="s">
        <v>9</v>
      </c>
      <c r="N183" s="34">
        <f>ROUND(D183*F183*H183,0)</f>
        <v>36</v>
      </c>
      <c r="O183" s="22"/>
      <c r="P183" s="44"/>
      <c r="S183" s="112"/>
    </row>
    <row r="184" spans="1:24" s="20" customFormat="1" ht="15.95" hidden="1" customHeight="1" thickBot="1">
      <c r="A184" s="18"/>
      <c r="C184" s="65"/>
      <c r="D184" s="109"/>
      <c r="E184" s="53"/>
      <c r="F184" s="128"/>
      <c r="G184" s="128"/>
      <c r="H184" s="41"/>
      <c r="I184" s="55"/>
      <c r="J184" s="28"/>
      <c r="K184" s="55"/>
      <c r="L184" s="109" t="s">
        <v>10</v>
      </c>
      <c r="M184" s="55"/>
      <c r="N184" s="30">
        <f>SUM(N183:N183)</f>
        <v>36</v>
      </c>
      <c r="O184" s="138"/>
      <c r="P184" s="109"/>
      <c r="S184" s="65"/>
    </row>
    <row r="185" spans="1:24" s="20" customFormat="1" ht="15.95" customHeight="1">
      <c r="A185" s="18"/>
      <c r="B185" s="57"/>
      <c r="C185" s="58">
        <f>N184</f>
        <v>36</v>
      </c>
      <c r="D185" s="174" t="s">
        <v>101</v>
      </c>
      <c r="E185" s="171"/>
      <c r="F185" s="55"/>
      <c r="G185" s="24" t="s">
        <v>12</v>
      </c>
      <c r="H185" s="158">
        <v>228.9</v>
      </c>
      <c r="I185" s="158"/>
      <c r="J185" s="158"/>
      <c r="K185" s="115"/>
      <c r="L185" s="174" t="s">
        <v>102</v>
      </c>
      <c r="M185" s="171"/>
      <c r="O185" s="138" t="s">
        <v>14</v>
      </c>
      <c r="P185" s="109">
        <f>ROUND(C185*H185,0)</f>
        <v>8240</v>
      </c>
      <c r="S185" s="58"/>
    </row>
    <row r="186" spans="1:24" s="20" customFormat="1" ht="15.95" customHeight="1">
      <c r="A186" s="18"/>
      <c r="B186" s="20" t="s">
        <v>147</v>
      </c>
      <c r="C186" s="112"/>
      <c r="D186" s="128"/>
      <c r="E186" s="53"/>
      <c r="F186" s="128"/>
      <c r="G186" s="128"/>
      <c r="H186" s="31"/>
      <c r="I186" s="128"/>
      <c r="J186" s="127"/>
      <c r="K186" s="128"/>
      <c r="L186" s="127"/>
      <c r="N186" s="34"/>
      <c r="O186" s="22"/>
      <c r="P186" s="44"/>
      <c r="S186" s="112"/>
    </row>
    <row r="187" spans="1:24" s="20" customFormat="1" ht="15.95" hidden="1" customHeight="1" thickBot="1">
      <c r="A187" s="18"/>
      <c r="B187" s="20" t="s">
        <v>20</v>
      </c>
      <c r="C187" s="112"/>
      <c r="D187" s="128">
        <v>6</v>
      </c>
      <c r="E187" s="53" t="s">
        <v>8</v>
      </c>
      <c r="F187" s="128">
        <v>8</v>
      </c>
      <c r="G187" s="128" t="s">
        <v>8</v>
      </c>
      <c r="H187" s="31">
        <v>4</v>
      </c>
      <c r="I187" s="128"/>
      <c r="J187" s="127"/>
      <c r="K187" s="128"/>
      <c r="L187" s="127"/>
      <c r="M187" s="20" t="s">
        <v>9</v>
      </c>
      <c r="N187" s="34">
        <f>ROUND(D187*F187*H187,0)</f>
        <v>192</v>
      </c>
      <c r="O187" s="22"/>
      <c r="P187" s="44"/>
      <c r="S187" s="112"/>
    </row>
    <row r="188" spans="1:24" s="20" customFormat="1" ht="15.95" hidden="1" customHeight="1" thickBot="1">
      <c r="A188" s="18"/>
      <c r="C188" s="65"/>
      <c r="D188" s="109"/>
      <c r="E188" s="53"/>
      <c r="F188" s="128"/>
      <c r="G188" s="128"/>
      <c r="H188" s="41"/>
      <c r="I188" s="55"/>
      <c r="J188" s="28"/>
      <c r="K188" s="55"/>
      <c r="L188" s="109" t="s">
        <v>10</v>
      </c>
      <c r="M188" s="55"/>
      <c r="N188" s="30">
        <f>SUM(N187:N187)</f>
        <v>192</v>
      </c>
      <c r="O188" s="138"/>
      <c r="P188" s="109"/>
      <c r="S188" s="65"/>
    </row>
    <row r="189" spans="1:24" s="20" customFormat="1" ht="15.95" customHeight="1">
      <c r="A189" s="18"/>
      <c r="B189" s="57"/>
      <c r="C189" s="58">
        <f>N188</f>
        <v>192</v>
      </c>
      <c r="D189" s="174" t="s">
        <v>101</v>
      </c>
      <c r="E189" s="171"/>
      <c r="F189" s="55"/>
      <c r="G189" s="24" t="s">
        <v>12</v>
      </c>
      <c r="H189" s="158">
        <v>240.5</v>
      </c>
      <c r="I189" s="158"/>
      <c r="J189" s="158"/>
      <c r="K189" s="115"/>
      <c r="L189" s="174" t="s">
        <v>102</v>
      </c>
      <c r="M189" s="171"/>
      <c r="O189" s="138" t="s">
        <v>14</v>
      </c>
      <c r="P189" s="109">
        <f>ROUND(C189*H189,0)</f>
        <v>46176</v>
      </c>
      <c r="S189" s="58"/>
    </row>
    <row r="190" spans="1:24" ht="33" customHeight="1">
      <c r="A190" s="83">
        <v>13</v>
      </c>
      <c r="B190" s="186" t="s">
        <v>169</v>
      </c>
      <c r="C190" s="186"/>
      <c r="D190" s="186"/>
      <c r="E190" s="186"/>
      <c r="F190" s="186"/>
      <c r="G190" s="186"/>
      <c r="H190" s="186"/>
      <c r="I190" s="186"/>
      <c r="J190" s="186"/>
      <c r="K190" s="186"/>
      <c r="L190" s="186"/>
      <c r="M190" s="186"/>
      <c r="N190" s="186"/>
      <c r="O190" s="134"/>
      <c r="P190" s="50"/>
      <c r="Q190" s="50"/>
      <c r="S190" s="3"/>
    </row>
    <row r="191" spans="1:24" ht="15.95" hidden="1" customHeight="1" thickBot="1">
      <c r="A191" s="1"/>
      <c r="B191" s="3" t="s">
        <v>216</v>
      </c>
      <c r="C191" s="117"/>
      <c r="D191" s="123">
        <v>6</v>
      </c>
      <c r="E191" s="137" t="s">
        <v>8</v>
      </c>
      <c r="F191" s="123">
        <v>3</v>
      </c>
      <c r="G191" s="123" t="s">
        <v>8</v>
      </c>
      <c r="H191" s="74">
        <v>1.08</v>
      </c>
      <c r="I191" s="123" t="s">
        <v>8</v>
      </c>
      <c r="J191" s="124">
        <v>3.67</v>
      </c>
      <c r="K191" s="123"/>
      <c r="L191" s="124"/>
      <c r="M191" s="3" t="s">
        <v>9</v>
      </c>
      <c r="N191" s="42">
        <f>ROUND(D191*F191*H191*J191,0)</f>
        <v>71</v>
      </c>
      <c r="O191" s="2"/>
      <c r="S191" s="117"/>
    </row>
    <row r="192" spans="1:24" ht="15.95" hidden="1" customHeight="1" thickBot="1">
      <c r="E192" s="49"/>
      <c r="G192" s="120"/>
      <c r="H192" s="74"/>
      <c r="I192" s="121"/>
      <c r="J192" s="15"/>
      <c r="K192" s="121"/>
      <c r="L192" s="15" t="s">
        <v>10</v>
      </c>
      <c r="M192" s="120"/>
      <c r="N192" s="17">
        <f>SUM(N191:N191)</f>
        <v>71</v>
      </c>
      <c r="O192" s="6"/>
    </row>
    <row r="193" spans="1:19" ht="15.95" customHeight="1">
      <c r="A193" s="1"/>
      <c r="C193" s="165">
        <f>N192</f>
        <v>71</v>
      </c>
      <c r="D193" s="165"/>
      <c r="E193" s="165"/>
      <c r="F193" s="120" t="s">
        <v>41</v>
      </c>
      <c r="G193" s="8" t="s">
        <v>12</v>
      </c>
      <c r="H193" s="168">
        <v>180.5</v>
      </c>
      <c r="I193" s="168"/>
      <c r="J193" s="168"/>
      <c r="K193" s="168"/>
      <c r="L193" s="152" t="s">
        <v>64</v>
      </c>
      <c r="M193" s="152"/>
      <c r="N193" s="13"/>
      <c r="O193" s="134" t="s">
        <v>14</v>
      </c>
      <c r="P193" s="120">
        <f>ROUND(C193*H193,0)</f>
        <v>12816</v>
      </c>
      <c r="S193" s="118"/>
    </row>
    <row r="194" spans="1:19" s="20" customFormat="1" ht="33.75" customHeight="1">
      <c r="A194" s="92">
        <v>14</v>
      </c>
      <c r="B194" s="186" t="s">
        <v>98</v>
      </c>
      <c r="C194" s="186"/>
      <c r="D194" s="186"/>
      <c r="E194" s="186"/>
      <c r="F194" s="186"/>
      <c r="G194" s="186"/>
      <c r="H194" s="186"/>
      <c r="I194" s="186"/>
      <c r="J194" s="186"/>
      <c r="K194" s="186"/>
      <c r="L194" s="186"/>
      <c r="M194" s="186"/>
      <c r="N194" s="186"/>
      <c r="O194" s="138"/>
      <c r="P194" s="57"/>
      <c r="Q194" s="57"/>
    </row>
    <row r="195" spans="1:19" s="20" customFormat="1" ht="15.95" hidden="1" customHeight="1">
      <c r="A195" s="18"/>
      <c r="B195" s="20" t="s">
        <v>81</v>
      </c>
      <c r="C195" s="112"/>
      <c r="D195" s="128">
        <v>1</v>
      </c>
      <c r="E195" s="53" t="s">
        <v>8</v>
      </c>
      <c r="F195" s="128">
        <v>2</v>
      </c>
      <c r="G195" s="128" t="s">
        <v>8</v>
      </c>
      <c r="H195" s="31">
        <v>4</v>
      </c>
      <c r="I195" s="128" t="s">
        <v>8</v>
      </c>
      <c r="J195" s="127">
        <v>7</v>
      </c>
      <c r="K195" s="128"/>
      <c r="L195" s="127"/>
      <c r="M195" s="20" t="s">
        <v>9</v>
      </c>
      <c r="N195" s="34">
        <f>ROUND(D195*F195*H195*J195,0)</f>
        <v>56</v>
      </c>
      <c r="O195" s="19"/>
      <c r="P195" s="109"/>
      <c r="S195" s="112"/>
    </row>
    <row r="196" spans="1:19" s="20" customFormat="1" ht="15.95" hidden="1" customHeight="1" thickBot="1">
      <c r="A196" s="18"/>
      <c r="B196" s="20" t="s">
        <v>31</v>
      </c>
      <c r="C196" s="112"/>
      <c r="D196" s="128">
        <v>1</v>
      </c>
      <c r="E196" s="53" t="s">
        <v>8</v>
      </c>
      <c r="F196" s="128">
        <v>6</v>
      </c>
      <c r="G196" s="128" t="s">
        <v>8</v>
      </c>
      <c r="H196" s="31">
        <v>4</v>
      </c>
      <c r="I196" s="128" t="s">
        <v>8</v>
      </c>
      <c r="J196" s="127">
        <v>4</v>
      </c>
      <c r="K196" s="128"/>
      <c r="L196" s="127"/>
      <c r="M196" s="20" t="s">
        <v>9</v>
      </c>
      <c r="N196" s="34">
        <f>ROUND(D196*F196*H196*J196,0)</f>
        <v>96</v>
      </c>
      <c r="O196" s="19"/>
      <c r="P196" s="109"/>
      <c r="S196" s="112"/>
    </row>
    <row r="197" spans="1:19" s="20" customFormat="1" ht="15.95" hidden="1" customHeight="1" thickBot="1">
      <c r="A197" s="18"/>
      <c r="C197" s="95"/>
      <c r="D197" s="128"/>
      <c r="E197" s="54"/>
      <c r="F197" s="128"/>
      <c r="G197" s="109"/>
      <c r="H197" s="31"/>
      <c r="I197" s="115"/>
      <c r="J197" s="28"/>
      <c r="K197" s="115"/>
      <c r="L197" s="28" t="s">
        <v>10</v>
      </c>
      <c r="M197" s="109"/>
      <c r="N197" s="30">
        <f>SUM(N195:N196)</f>
        <v>152</v>
      </c>
      <c r="O197" s="22"/>
      <c r="P197" s="109"/>
      <c r="S197" s="95"/>
    </row>
    <row r="198" spans="1:19" s="20" customFormat="1" ht="15.95" customHeight="1">
      <c r="A198" s="109"/>
      <c r="C198" s="170">
        <f>N197</f>
        <v>152</v>
      </c>
      <c r="D198" s="170"/>
      <c r="E198" s="170"/>
      <c r="F198" s="128"/>
      <c r="G198" s="24" t="s">
        <v>12</v>
      </c>
      <c r="H198" s="158">
        <v>902.93</v>
      </c>
      <c r="I198" s="158"/>
      <c r="J198" s="158"/>
      <c r="K198" s="158"/>
      <c r="L198" s="171" t="s">
        <v>64</v>
      </c>
      <c r="M198" s="171"/>
      <c r="N198" s="29"/>
      <c r="O198" s="138" t="s">
        <v>14</v>
      </c>
      <c r="P198" s="109">
        <f>ROUND(C198*H198,0)</f>
        <v>137245</v>
      </c>
      <c r="S198" s="113"/>
    </row>
    <row r="199" spans="1:19" s="20" customFormat="1" ht="15.95" customHeight="1">
      <c r="A199" s="18">
        <v>15</v>
      </c>
      <c r="B199" s="155" t="s">
        <v>110</v>
      </c>
      <c r="C199" s="155"/>
      <c r="D199" s="155"/>
      <c r="E199" s="155"/>
      <c r="F199" s="155"/>
      <c r="G199" s="155"/>
      <c r="H199" s="155"/>
      <c r="I199" s="155"/>
      <c r="J199" s="155"/>
      <c r="K199" s="155"/>
      <c r="L199" s="155"/>
      <c r="M199" s="155"/>
      <c r="N199" s="155"/>
      <c r="O199" s="111"/>
      <c r="P199" s="109"/>
    </row>
    <row r="200" spans="1:19" s="20" customFormat="1" ht="15.95" hidden="1" customHeight="1" thickBot="1">
      <c r="A200" s="18"/>
      <c r="B200" s="20" t="s">
        <v>111</v>
      </c>
      <c r="C200" s="112"/>
      <c r="D200" s="128">
        <v>1</v>
      </c>
      <c r="E200" s="53" t="s">
        <v>8</v>
      </c>
      <c r="F200" s="128">
        <v>2</v>
      </c>
      <c r="G200" s="128" t="s">
        <v>8</v>
      </c>
      <c r="H200" s="31">
        <v>8</v>
      </c>
      <c r="I200" s="128" t="s">
        <v>8</v>
      </c>
      <c r="J200" s="127">
        <v>4</v>
      </c>
      <c r="K200" s="128"/>
      <c r="L200" s="127"/>
      <c r="M200" s="20" t="s">
        <v>9</v>
      </c>
      <c r="N200" s="34">
        <f>ROUND(D200*F200*H200*J200,0)</f>
        <v>64</v>
      </c>
      <c r="O200" s="19"/>
      <c r="P200" s="109"/>
      <c r="S200" s="112"/>
    </row>
    <row r="201" spans="1:19" s="20" customFormat="1" ht="15.95" hidden="1" customHeight="1" thickBot="1">
      <c r="A201" s="109"/>
      <c r="C201" s="95"/>
      <c r="D201" s="128"/>
      <c r="E201" s="54"/>
      <c r="F201" s="128"/>
      <c r="G201" s="109"/>
      <c r="H201" s="31"/>
      <c r="I201" s="115"/>
      <c r="J201" s="28"/>
      <c r="K201" s="115"/>
      <c r="L201" s="28" t="s">
        <v>10</v>
      </c>
      <c r="M201" s="109"/>
      <c r="N201" s="30">
        <f>SUM(N200:N200)</f>
        <v>64</v>
      </c>
      <c r="O201" s="22"/>
      <c r="P201" s="109"/>
      <c r="S201" s="95"/>
    </row>
    <row r="202" spans="1:19" s="20" customFormat="1" ht="15.95" customHeight="1">
      <c r="A202" s="18"/>
      <c r="B202" s="57"/>
      <c r="C202" s="113">
        <f>N201</f>
        <v>64</v>
      </c>
      <c r="D202" s="128" t="s">
        <v>41</v>
      </c>
      <c r="E202" s="113"/>
      <c r="F202" s="128"/>
      <c r="G202" s="57" t="s">
        <v>12</v>
      </c>
      <c r="H202" s="115">
        <v>58.11</v>
      </c>
      <c r="I202" s="115"/>
      <c r="J202" s="127"/>
      <c r="K202" s="115"/>
      <c r="L202" s="109" t="s">
        <v>64</v>
      </c>
      <c r="M202" s="109"/>
      <c r="N202" s="57"/>
      <c r="O202" s="138" t="s">
        <v>14</v>
      </c>
      <c r="P202" s="109">
        <f>(C202*H202)</f>
        <v>3719.04</v>
      </c>
      <c r="S202" s="113"/>
    </row>
    <row r="203" spans="1:19" ht="15.95" customHeight="1">
      <c r="A203" s="1">
        <v>16</v>
      </c>
      <c r="B203" s="155" t="s">
        <v>74</v>
      </c>
      <c r="C203" s="155"/>
      <c r="D203" s="155"/>
      <c r="E203" s="155"/>
      <c r="F203" s="155"/>
      <c r="G203" s="155"/>
      <c r="H203" s="155"/>
      <c r="I203" s="155"/>
      <c r="J203" s="155"/>
      <c r="K203" s="155"/>
      <c r="L203" s="155"/>
      <c r="M203" s="155"/>
      <c r="N203" s="155"/>
      <c r="O203" s="133"/>
      <c r="S203" s="3"/>
    </row>
    <row r="204" spans="1:19" ht="15.95" hidden="1" customHeight="1">
      <c r="A204" s="1"/>
      <c r="B204" s="3" t="s">
        <v>280</v>
      </c>
      <c r="C204" s="117"/>
      <c r="D204" s="123">
        <v>1</v>
      </c>
      <c r="E204" s="137" t="s">
        <v>8</v>
      </c>
      <c r="F204" s="123">
        <v>2</v>
      </c>
      <c r="G204" s="123" t="s">
        <v>8</v>
      </c>
      <c r="H204" s="74">
        <v>16.88</v>
      </c>
      <c r="I204" s="123" t="s">
        <v>8</v>
      </c>
      <c r="J204" s="124">
        <v>10</v>
      </c>
      <c r="K204" s="123"/>
      <c r="L204" s="124"/>
      <c r="M204" s="3" t="s">
        <v>9</v>
      </c>
      <c r="N204" s="42">
        <f>ROUND(D204*F204*H204*J204,0)</f>
        <v>338</v>
      </c>
      <c r="O204" s="2"/>
      <c r="S204" s="117"/>
    </row>
    <row r="205" spans="1:19" ht="15.95" hidden="1" customHeight="1">
      <c r="A205" s="1"/>
      <c r="B205" s="3" t="s">
        <v>276</v>
      </c>
      <c r="C205" s="117"/>
      <c r="D205" s="123">
        <v>1</v>
      </c>
      <c r="E205" s="137" t="s">
        <v>8</v>
      </c>
      <c r="F205" s="123">
        <v>2</v>
      </c>
      <c r="G205" s="123" t="s">
        <v>8</v>
      </c>
      <c r="H205" s="74">
        <v>14</v>
      </c>
      <c r="I205" s="123" t="s">
        <v>8</v>
      </c>
      <c r="J205" s="124">
        <v>10</v>
      </c>
      <c r="K205" s="123"/>
      <c r="L205" s="124"/>
      <c r="M205" s="3" t="s">
        <v>9</v>
      </c>
      <c r="N205" s="42">
        <f>ROUND(D205*F205*H205*J205,0)</f>
        <v>280</v>
      </c>
      <c r="O205" s="2"/>
      <c r="S205" s="117"/>
    </row>
    <row r="206" spans="1:19" ht="15.95" hidden="1" customHeight="1" thickBot="1">
      <c r="A206" s="1"/>
      <c r="B206" s="3" t="s">
        <v>281</v>
      </c>
      <c r="C206" s="117"/>
      <c r="D206" s="123">
        <v>1</v>
      </c>
      <c r="E206" s="137" t="s">
        <v>8</v>
      </c>
      <c r="F206" s="123">
        <v>1</v>
      </c>
      <c r="G206" s="123" t="s">
        <v>8</v>
      </c>
      <c r="H206" s="74">
        <v>6</v>
      </c>
      <c r="I206" s="123" t="s">
        <v>8</v>
      </c>
      <c r="J206" s="124">
        <v>10</v>
      </c>
      <c r="K206" s="123"/>
      <c r="L206" s="124"/>
      <c r="M206" s="3" t="s">
        <v>9</v>
      </c>
      <c r="N206" s="42">
        <f>ROUND(D206*F206*H206*J206,0)</f>
        <v>60</v>
      </c>
      <c r="O206" s="2"/>
      <c r="S206" s="117"/>
    </row>
    <row r="207" spans="1:19" ht="15.95" hidden="1" customHeight="1" thickBot="1">
      <c r="E207" s="49"/>
      <c r="G207" s="120"/>
      <c r="H207" s="74"/>
      <c r="I207" s="121"/>
      <c r="J207" s="15"/>
      <c r="K207" s="121"/>
      <c r="L207" s="15" t="s">
        <v>10</v>
      </c>
      <c r="M207" s="120"/>
      <c r="N207" s="17">
        <f>SUM(N204:N206)</f>
        <v>678</v>
      </c>
      <c r="O207" s="6"/>
    </row>
    <row r="208" spans="1:19" s="20" customFormat="1" ht="15.95" hidden="1" customHeight="1">
      <c r="A208" s="18"/>
      <c r="B208" s="33" t="s">
        <v>29</v>
      </c>
      <c r="C208" s="53"/>
      <c r="D208" s="128"/>
      <c r="E208" s="138"/>
      <c r="F208" s="128"/>
      <c r="G208" s="109"/>
      <c r="H208" s="31"/>
      <c r="I208" s="115"/>
      <c r="J208" s="127"/>
      <c r="K208" s="109"/>
      <c r="L208" s="127"/>
      <c r="M208" s="57"/>
      <c r="N208" s="57"/>
      <c r="O208" s="138"/>
      <c r="P208" s="109"/>
      <c r="Q208" s="57"/>
      <c r="S208" s="53"/>
    </row>
    <row r="209" spans="1:24" s="20" customFormat="1" ht="15.95" hidden="1" customHeight="1">
      <c r="A209" s="18"/>
      <c r="B209" s="20" t="s">
        <v>31</v>
      </c>
      <c r="C209" s="53"/>
      <c r="D209" s="128">
        <v>1</v>
      </c>
      <c r="E209" s="53" t="s">
        <v>8</v>
      </c>
      <c r="F209" s="128">
        <v>4</v>
      </c>
      <c r="G209" s="128" t="s">
        <v>8</v>
      </c>
      <c r="H209" s="31">
        <v>4</v>
      </c>
      <c r="I209" s="128" t="s">
        <v>8</v>
      </c>
      <c r="J209" s="127">
        <v>4</v>
      </c>
      <c r="K209" s="128"/>
      <c r="L209" s="127"/>
      <c r="M209" s="20" t="s">
        <v>9</v>
      </c>
      <c r="N209" s="34">
        <f>ROUND(D209*F209*H209*J209,0)</f>
        <v>64</v>
      </c>
      <c r="O209" s="22"/>
      <c r="P209" s="44"/>
      <c r="S209" s="53"/>
    </row>
    <row r="210" spans="1:24" s="20" customFormat="1" ht="15.95" hidden="1" customHeight="1" thickBot="1">
      <c r="A210" s="18"/>
      <c r="B210" s="20" t="s">
        <v>282</v>
      </c>
      <c r="C210" s="53"/>
      <c r="D210" s="128">
        <v>1</v>
      </c>
      <c r="E210" s="53" t="s">
        <v>8</v>
      </c>
      <c r="F210" s="128">
        <v>4</v>
      </c>
      <c r="G210" s="128" t="s">
        <v>8</v>
      </c>
      <c r="H210" s="31">
        <v>6</v>
      </c>
      <c r="I210" s="128" t="s">
        <v>8</v>
      </c>
      <c r="J210" s="127">
        <v>0.75</v>
      </c>
      <c r="K210" s="128"/>
      <c r="L210" s="127"/>
      <c r="M210" s="20" t="s">
        <v>9</v>
      </c>
      <c r="N210" s="34">
        <f>ROUND(D210*F210*H210*J210,0)</f>
        <v>18</v>
      </c>
      <c r="O210" s="22"/>
      <c r="P210" s="44"/>
      <c r="S210" s="53"/>
    </row>
    <row r="211" spans="1:24" s="20" customFormat="1" ht="15.95" hidden="1" customHeight="1" thickBot="1">
      <c r="A211" s="18"/>
      <c r="B211" s="128"/>
      <c r="D211" s="128"/>
      <c r="E211" s="138"/>
      <c r="F211" s="128"/>
      <c r="G211" s="109"/>
      <c r="H211" s="31"/>
      <c r="I211" s="115"/>
      <c r="J211" s="127"/>
      <c r="K211" s="109"/>
      <c r="L211" s="28" t="s">
        <v>10</v>
      </c>
      <c r="M211" s="20" t="s">
        <v>9</v>
      </c>
      <c r="N211" s="30">
        <f>SUM(N208:N210)</f>
        <v>82</v>
      </c>
      <c r="O211" s="138"/>
      <c r="P211" s="57"/>
      <c r="Q211" s="57"/>
    </row>
    <row r="212" spans="1:24" s="20" customFormat="1" ht="15.95" hidden="1" customHeight="1">
      <c r="A212" s="18"/>
      <c r="B212" s="33" t="s">
        <v>37</v>
      </c>
      <c r="C212" s="53"/>
      <c r="D212" s="128"/>
      <c r="E212" s="138"/>
      <c r="F212" s="128"/>
      <c r="G212" s="109"/>
      <c r="H212" s="31"/>
      <c r="I212" s="115"/>
      <c r="J212" s="127"/>
      <c r="K212" s="115"/>
      <c r="L212" s="109"/>
      <c r="M212" s="109"/>
      <c r="N212" s="57"/>
      <c r="O212" s="55"/>
      <c r="P212" s="57"/>
      <c r="Q212" s="57"/>
      <c r="S212" s="53"/>
    </row>
    <row r="213" spans="1:24" s="20" customFormat="1" ht="15.95" hidden="1" customHeight="1">
      <c r="A213" s="18"/>
      <c r="C213" s="33"/>
      <c r="D213" s="160">
        <f>N207</f>
        <v>678</v>
      </c>
      <c r="E213" s="160"/>
      <c r="F213" s="160"/>
      <c r="G213" s="109" t="s">
        <v>38</v>
      </c>
      <c r="H213" s="35">
        <f>N211</f>
        <v>82</v>
      </c>
      <c r="I213" s="28" t="s">
        <v>9</v>
      </c>
      <c r="J213" s="153">
        <f>D213-H213</f>
        <v>596</v>
      </c>
      <c r="K213" s="153"/>
      <c r="L213" s="36" t="s">
        <v>39</v>
      </c>
      <c r="M213" s="109"/>
      <c r="N213" s="56"/>
      <c r="O213" s="138"/>
      <c r="P213" s="57"/>
      <c r="Q213" s="57"/>
      <c r="S213" s="33"/>
    </row>
    <row r="214" spans="1:24" ht="15.95" customHeight="1">
      <c r="A214" s="1"/>
      <c r="C214" s="51">
        <f>J213</f>
        <v>596</v>
      </c>
      <c r="D214" s="166" t="s">
        <v>41</v>
      </c>
      <c r="E214" s="167"/>
      <c r="G214" s="8" t="s">
        <v>12</v>
      </c>
      <c r="H214" s="168">
        <v>1287.44</v>
      </c>
      <c r="I214" s="168"/>
      <c r="J214" s="168"/>
      <c r="K214" s="168"/>
      <c r="L214" s="120" t="s">
        <v>75</v>
      </c>
      <c r="M214" s="120"/>
      <c r="O214" s="134" t="s">
        <v>14</v>
      </c>
      <c r="P214" s="120">
        <f>ROUND(C214*H214/100,0)</f>
        <v>7673</v>
      </c>
      <c r="Q214" s="50"/>
      <c r="R214" s="50"/>
      <c r="S214" s="51"/>
      <c r="T214" s="50"/>
      <c r="U214" s="50"/>
      <c r="V214" s="50"/>
      <c r="W214" s="50"/>
      <c r="X214" s="50"/>
    </row>
    <row r="215" spans="1:24" s="20" customFormat="1" ht="39.75" customHeight="1">
      <c r="A215" s="92">
        <v>17</v>
      </c>
      <c r="B215" s="186" t="s">
        <v>100</v>
      </c>
      <c r="C215" s="186"/>
      <c r="D215" s="186"/>
      <c r="E215" s="186"/>
      <c r="F215" s="186"/>
      <c r="G215" s="186"/>
      <c r="H215" s="186"/>
      <c r="I215" s="186"/>
      <c r="J215" s="186"/>
      <c r="K215" s="186"/>
      <c r="L215" s="186"/>
      <c r="M215" s="186"/>
      <c r="N215" s="186"/>
      <c r="O215" s="130"/>
      <c r="P215" s="109"/>
      <c r="Q215" s="57"/>
      <c r="R215" s="57"/>
      <c r="S215" s="57"/>
      <c r="T215" s="57"/>
      <c r="U215" s="57"/>
      <c r="V215" s="57"/>
      <c r="W215" s="57"/>
      <c r="X215" s="57"/>
    </row>
    <row r="216" spans="1:24" s="20" customFormat="1" ht="15.95" hidden="1" customHeight="1">
      <c r="A216" s="40"/>
      <c r="B216" s="20" t="s">
        <v>31</v>
      </c>
      <c r="C216" s="53"/>
      <c r="D216" s="128">
        <v>1</v>
      </c>
      <c r="E216" s="53" t="s">
        <v>8</v>
      </c>
      <c r="F216" s="128">
        <v>4</v>
      </c>
      <c r="G216" s="128" t="s">
        <v>8</v>
      </c>
      <c r="H216" s="31">
        <v>13</v>
      </c>
      <c r="I216" s="128"/>
      <c r="J216" s="127"/>
      <c r="K216" s="128"/>
      <c r="L216" s="127"/>
      <c r="M216" s="20" t="s">
        <v>9</v>
      </c>
      <c r="N216" s="34">
        <f>ROUND(D216*F216*H216,0)</f>
        <v>52</v>
      </c>
      <c r="O216" s="22"/>
      <c r="P216" s="44"/>
      <c r="S216" s="53"/>
    </row>
    <row r="217" spans="1:24" s="20" customFormat="1" ht="15.95" hidden="1" customHeight="1" thickBot="1">
      <c r="A217" s="40"/>
      <c r="B217" s="20" t="s">
        <v>277</v>
      </c>
      <c r="C217" s="53"/>
      <c r="D217" s="128">
        <v>1</v>
      </c>
      <c r="E217" s="53" t="s">
        <v>8</v>
      </c>
      <c r="F217" s="128">
        <v>2</v>
      </c>
      <c r="G217" s="128" t="s">
        <v>17</v>
      </c>
      <c r="H217" s="31">
        <v>38.630000000000003</v>
      </c>
      <c r="I217" s="128" t="s">
        <v>18</v>
      </c>
      <c r="J217" s="127">
        <v>22.63</v>
      </c>
      <c r="K217" s="128" t="s">
        <v>19</v>
      </c>
      <c r="L217" s="127"/>
      <c r="M217" s="20" t="s">
        <v>9</v>
      </c>
      <c r="N217" s="32">
        <f>ROUND(D217*F217*(H217+J217),0)</f>
        <v>123</v>
      </c>
      <c r="O217" s="22"/>
      <c r="P217" s="44"/>
      <c r="S217" s="53"/>
    </row>
    <row r="218" spans="1:24" s="20" customFormat="1" ht="15.95" hidden="1" customHeight="1" thickBot="1">
      <c r="A218" s="18"/>
      <c r="C218" s="65"/>
      <c r="D218" s="109"/>
      <c r="E218" s="53"/>
      <c r="F218" s="128"/>
      <c r="G218" s="128"/>
      <c r="H218" s="41"/>
      <c r="I218" s="55"/>
      <c r="J218" s="28"/>
      <c r="K218" s="55"/>
      <c r="L218" s="109" t="s">
        <v>10</v>
      </c>
      <c r="M218" s="55"/>
      <c r="N218" s="30">
        <f>SUM(N216:N217)</f>
        <v>175</v>
      </c>
      <c r="O218" s="138"/>
      <c r="P218" s="109"/>
      <c r="S218" s="65"/>
    </row>
    <row r="219" spans="1:24" s="20" customFormat="1" ht="15.95" customHeight="1">
      <c r="A219" s="18"/>
      <c r="B219" s="57"/>
      <c r="C219" s="58">
        <f>N218</f>
        <v>175</v>
      </c>
      <c r="D219" s="174" t="s">
        <v>101</v>
      </c>
      <c r="E219" s="171"/>
      <c r="F219" s="55"/>
      <c r="G219" s="24" t="s">
        <v>12</v>
      </c>
      <c r="H219" s="158">
        <v>19.36</v>
      </c>
      <c r="I219" s="158"/>
      <c r="J219" s="158"/>
      <c r="K219" s="115"/>
      <c r="L219" s="179" t="s">
        <v>102</v>
      </c>
      <c r="M219" s="179"/>
      <c r="O219" s="138" t="s">
        <v>14</v>
      </c>
      <c r="P219" s="109">
        <f>ROUND(C219*H219,0)</f>
        <v>3388</v>
      </c>
      <c r="S219" s="58"/>
    </row>
    <row r="220" spans="1:24" s="20" customFormat="1" ht="47.25" customHeight="1">
      <c r="A220" s="92">
        <v>18</v>
      </c>
      <c r="B220" s="186" t="s">
        <v>103</v>
      </c>
      <c r="C220" s="186"/>
      <c r="D220" s="186"/>
      <c r="E220" s="186"/>
      <c r="F220" s="186"/>
      <c r="G220" s="186"/>
      <c r="H220" s="186"/>
      <c r="I220" s="186"/>
      <c r="J220" s="186"/>
      <c r="K220" s="186"/>
      <c r="L220" s="186"/>
      <c r="M220" s="186"/>
      <c r="N220" s="186"/>
      <c r="O220" s="130"/>
      <c r="P220" s="109"/>
      <c r="Q220" s="57"/>
      <c r="R220" s="57"/>
      <c r="S220" s="57"/>
      <c r="T220" s="57"/>
      <c r="U220" s="57"/>
      <c r="V220" s="57"/>
      <c r="W220" s="57"/>
      <c r="X220" s="57"/>
    </row>
    <row r="221" spans="1:24" s="20" customFormat="1" ht="15.95" hidden="1" customHeight="1">
      <c r="A221" s="40"/>
      <c r="B221" s="20" t="s">
        <v>31</v>
      </c>
      <c r="C221" s="53"/>
      <c r="D221" s="128">
        <v>1</v>
      </c>
      <c r="E221" s="53" t="s">
        <v>8</v>
      </c>
      <c r="F221" s="128">
        <v>4</v>
      </c>
      <c r="G221" s="128" t="s">
        <v>8</v>
      </c>
      <c r="H221" s="31">
        <v>13</v>
      </c>
      <c r="I221" s="128"/>
      <c r="J221" s="127"/>
      <c r="K221" s="128"/>
      <c r="L221" s="127"/>
      <c r="M221" s="20" t="s">
        <v>9</v>
      </c>
      <c r="N221" s="34">
        <f>ROUND(D221*F221*H221,0)</f>
        <v>52</v>
      </c>
      <c r="O221" s="22"/>
      <c r="P221" s="44"/>
      <c r="S221" s="53"/>
    </row>
    <row r="222" spans="1:24" s="20" customFormat="1" ht="15.95" hidden="1" customHeight="1" thickBot="1">
      <c r="A222" s="40"/>
      <c r="B222" s="20" t="s">
        <v>277</v>
      </c>
      <c r="C222" s="53"/>
      <c r="D222" s="128">
        <v>1</v>
      </c>
      <c r="E222" s="53" t="s">
        <v>8</v>
      </c>
      <c r="F222" s="128">
        <v>2</v>
      </c>
      <c r="G222" s="128" t="s">
        <v>17</v>
      </c>
      <c r="H222" s="31">
        <v>38.630000000000003</v>
      </c>
      <c r="I222" s="128" t="s">
        <v>18</v>
      </c>
      <c r="J222" s="127">
        <v>22.63</v>
      </c>
      <c r="K222" s="128" t="s">
        <v>19</v>
      </c>
      <c r="L222" s="127"/>
      <c r="M222" s="20" t="s">
        <v>9</v>
      </c>
      <c r="N222" s="32">
        <f>ROUND(D222*F222*(H222+J222),0)</f>
        <v>123</v>
      </c>
      <c r="O222" s="22"/>
      <c r="P222" s="44"/>
      <c r="S222" s="53"/>
    </row>
    <row r="223" spans="1:24" s="20" customFormat="1" ht="15.95" hidden="1" customHeight="1" thickBot="1">
      <c r="A223" s="18"/>
      <c r="C223" s="65"/>
      <c r="D223" s="109"/>
      <c r="E223" s="53"/>
      <c r="F223" s="128"/>
      <c r="G223" s="128"/>
      <c r="H223" s="41"/>
      <c r="I223" s="55"/>
      <c r="J223" s="28"/>
      <c r="K223" s="55"/>
      <c r="L223" s="109" t="s">
        <v>10</v>
      </c>
      <c r="M223" s="55"/>
      <c r="N223" s="30">
        <f>SUM(N221:N222)</f>
        <v>175</v>
      </c>
      <c r="O223" s="138"/>
      <c r="P223" s="109"/>
      <c r="S223" s="65"/>
    </row>
    <row r="224" spans="1:24" s="20" customFormat="1" ht="15.95" customHeight="1">
      <c r="A224" s="18"/>
      <c r="B224" s="57"/>
      <c r="C224" s="58">
        <f>N223</f>
        <v>175</v>
      </c>
      <c r="D224" s="174" t="s">
        <v>101</v>
      </c>
      <c r="E224" s="171"/>
      <c r="F224" s="55"/>
      <c r="G224" s="24" t="s">
        <v>12</v>
      </c>
      <c r="H224" s="158">
        <v>7.71</v>
      </c>
      <c r="I224" s="158"/>
      <c r="J224" s="158"/>
      <c r="K224" s="115"/>
      <c r="L224" s="179" t="s">
        <v>102</v>
      </c>
      <c r="M224" s="179"/>
      <c r="O224" s="138" t="s">
        <v>14</v>
      </c>
      <c r="P224" s="109">
        <f>ROUND(C224*H224,0)</f>
        <v>1349</v>
      </c>
      <c r="S224" s="58"/>
    </row>
    <row r="225" spans="1:19" s="27" customFormat="1" ht="15.95" customHeight="1">
      <c r="A225" s="40" t="s">
        <v>304</v>
      </c>
      <c r="B225" s="188" t="s">
        <v>284</v>
      </c>
      <c r="C225" s="188"/>
      <c r="D225" s="188"/>
      <c r="E225" s="188"/>
      <c r="F225" s="188"/>
      <c r="G225" s="188"/>
      <c r="H225" s="188"/>
      <c r="I225" s="188"/>
      <c r="J225" s="188"/>
      <c r="K225" s="188"/>
      <c r="L225" s="188"/>
      <c r="M225" s="188"/>
      <c r="N225" s="188"/>
      <c r="O225" s="188"/>
      <c r="P225" s="26"/>
    </row>
    <row r="226" spans="1:19" s="20" customFormat="1" ht="15.95" hidden="1" customHeight="1">
      <c r="A226" s="18"/>
      <c r="B226" s="110" t="s">
        <v>85</v>
      </c>
      <c r="C226" s="112"/>
      <c r="D226" s="128">
        <v>1</v>
      </c>
      <c r="E226" s="53" t="s">
        <v>8</v>
      </c>
      <c r="F226" s="128">
        <v>2</v>
      </c>
      <c r="G226" s="128" t="s">
        <v>8</v>
      </c>
      <c r="H226" s="31">
        <v>18</v>
      </c>
      <c r="I226" s="128" t="s">
        <v>8</v>
      </c>
      <c r="J226" s="127">
        <v>14</v>
      </c>
      <c r="K226" s="128" t="s">
        <v>8</v>
      </c>
      <c r="L226" s="127">
        <v>0.16</v>
      </c>
      <c r="M226" s="20" t="s">
        <v>9</v>
      </c>
      <c r="N226" s="34">
        <f>ROUND(D226*F226*H226*J226*L226,0)</f>
        <v>81</v>
      </c>
      <c r="O226" s="19"/>
      <c r="P226" s="109"/>
      <c r="S226" s="112"/>
    </row>
    <row r="227" spans="1:19" s="20" customFormat="1" ht="15.95" hidden="1" customHeight="1">
      <c r="A227" s="18"/>
      <c r="B227" s="20" t="s">
        <v>22</v>
      </c>
      <c r="C227" s="112"/>
      <c r="D227" s="128">
        <v>1</v>
      </c>
      <c r="E227" s="53" t="s">
        <v>8</v>
      </c>
      <c r="F227" s="128">
        <v>1</v>
      </c>
      <c r="G227" s="128" t="s">
        <v>8</v>
      </c>
      <c r="H227" s="31">
        <v>36.75</v>
      </c>
      <c r="I227" s="128" t="s">
        <v>8</v>
      </c>
      <c r="J227" s="127">
        <v>6</v>
      </c>
      <c r="K227" s="128" t="s">
        <v>8</v>
      </c>
      <c r="L227" s="127">
        <v>0.16</v>
      </c>
      <c r="M227" s="20" t="s">
        <v>9</v>
      </c>
      <c r="N227" s="34">
        <f>ROUND(D227*F227*H227*J227*L227,0)</f>
        <v>35</v>
      </c>
      <c r="O227" s="19"/>
      <c r="P227" s="109"/>
      <c r="S227" s="112"/>
    </row>
    <row r="228" spans="1:19" s="20" customFormat="1" ht="15.95" hidden="1" customHeight="1">
      <c r="A228" s="18"/>
      <c r="B228" s="20" t="s">
        <v>285</v>
      </c>
      <c r="C228" s="112"/>
      <c r="D228" s="128">
        <v>1</v>
      </c>
      <c r="E228" s="53" t="s">
        <v>8</v>
      </c>
      <c r="F228" s="128">
        <v>1</v>
      </c>
      <c r="G228" s="128" t="s">
        <v>8</v>
      </c>
      <c r="H228" s="31">
        <v>14</v>
      </c>
      <c r="I228" s="128" t="s">
        <v>8</v>
      </c>
      <c r="J228" s="127">
        <v>10</v>
      </c>
      <c r="K228" s="128" t="s">
        <v>8</v>
      </c>
      <c r="L228" s="127">
        <v>0.25</v>
      </c>
      <c r="M228" s="20" t="s">
        <v>9</v>
      </c>
      <c r="N228" s="34">
        <f t="shared" ref="N228" si="31">ROUND(D228*F228*H228*J228*L228,0)</f>
        <v>35</v>
      </c>
      <c r="O228" s="19"/>
      <c r="P228" s="109"/>
      <c r="S228" s="112"/>
    </row>
    <row r="229" spans="1:19" s="20" customFormat="1" ht="15.95" hidden="1" customHeight="1">
      <c r="A229" s="18"/>
      <c r="C229" s="53"/>
      <c r="D229" s="60"/>
      <c r="E229" s="53"/>
      <c r="F229" s="128"/>
      <c r="G229" s="128"/>
      <c r="H229" s="31"/>
      <c r="I229" s="128"/>
      <c r="J229" s="127"/>
      <c r="K229" s="128"/>
      <c r="L229" s="28" t="s">
        <v>10</v>
      </c>
      <c r="M229" s="36"/>
      <c r="N229" s="21">
        <f>SUM(N226:N228)</f>
        <v>151</v>
      </c>
      <c r="O229" s="22"/>
      <c r="P229" s="44"/>
      <c r="S229" s="53"/>
    </row>
    <row r="230" spans="1:19" s="20" customFormat="1" ht="15.95" customHeight="1">
      <c r="A230" s="18"/>
      <c r="B230" s="138"/>
      <c r="C230" s="113">
        <f>N229</f>
        <v>151</v>
      </c>
      <c r="D230" s="113"/>
      <c r="E230" s="113"/>
      <c r="F230" s="23" t="s">
        <v>11</v>
      </c>
      <c r="G230" s="24" t="s">
        <v>12</v>
      </c>
      <c r="H230" s="115">
        <v>12595</v>
      </c>
      <c r="I230" s="115"/>
      <c r="J230" s="115"/>
      <c r="K230" s="115"/>
      <c r="L230" s="171" t="s">
        <v>13</v>
      </c>
      <c r="M230" s="171"/>
      <c r="N230" s="95"/>
      <c r="O230" s="25" t="s">
        <v>14</v>
      </c>
      <c r="P230" s="109">
        <f>ROUND(C230*H230/100,0)</f>
        <v>19018</v>
      </c>
      <c r="S230" s="113"/>
    </row>
    <row r="231" spans="1:19" s="20" customFormat="1" ht="35.25" customHeight="1">
      <c r="A231" s="92">
        <v>20</v>
      </c>
      <c r="B231" s="187" t="s">
        <v>115</v>
      </c>
      <c r="C231" s="187"/>
      <c r="D231" s="199"/>
      <c r="E231" s="187"/>
      <c r="F231" s="199"/>
      <c r="G231" s="187"/>
      <c r="H231" s="199"/>
      <c r="I231" s="187"/>
      <c r="J231" s="199"/>
      <c r="K231" s="187"/>
      <c r="L231" s="187"/>
      <c r="M231" s="187"/>
      <c r="N231" s="187"/>
      <c r="O231" s="187"/>
      <c r="P231" s="109"/>
    </row>
    <row r="232" spans="1:19" s="20" customFormat="1" ht="15.95" hidden="1" customHeight="1" thickBot="1">
      <c r="A232" s="18"/>
      <c r="B232" s="20" t="s">
        <v>111</v>
      </c>
      <c r="C232" s="112"/>
      <c r="D232" s="128">
        <v>1</v>
      </c>
      <c r="E232" s="53" t="s">
        <v>8</v>
      </c>
      <c r="F232" s="128">
        <v>2</v>
      </c>
      <c r="G232" s="128" t="s">
        <v>8</v>
      </c>
      <c r="H232" s="31">
        <v>18</v>
      </c>
      <c r="I232" s="128" t="s">
        <v>8</v>
      </c>
      <c r="J232" s="127">
        <v>14</v>
      </c>
      <c r="K232" s="128"/>
      <c r="L232" s="127"/>
      <c r="M232" s="20" t="s">
        <v>9</v>
      </c>
      <c r="N232" s="34">
        <f>ROUND(D232*F232*H232*J232,0)</f>
        <v>504</v>
      </c>
      <c r="O232" s="19"/>
      <c r="P232" s="109"/>
      <c r="S232" s="112"/>
    </row>
    <row r="233" spans="1:19" s="20" customFormat="1" ht="15.95" hidden="1" customHeight="1" thickBot="1">
      <c r="A233" s="109"/>
      <c r="C233" s="95"/>
      <c r="D233" s="128"/>
      <c r="E233" s="54"/>
      <c r="F233" s="128"/>
      <c r="G233" s="109"/>
      <c r="H233" s="31"/>
      <c r="I233" s="115"/>
      <c r="J233" s="28"/>
      <c r="K233" s="115"/>
      <c r="L233" s="28" t="s">
        <v>10</v>
      </c>
      <c r="M233" s="109"/>
      <c r="N233" s="30">
        <f>SUM(N232:N232)</f>
        <v>504</v>
      </c>
      <c r="O233" s="22"/>
      <c r="P233" s="109"/>
      <c r="S233" s="95"/>
    </row>
    <row r="234" spans="1:19" s="20" customFormat="1" ht="15.95" customHeight="1">
      <c r="A234" s="18"/>
      <c r="B234" s="57"/>
      <c r="C234" s="206">
        <f>N233</f>
        <v>504</v>
      </c>
      <c r="D234" s="128" t="s">
        <v>41</v>
      </c>
      <c r="E234" s="113"/>
      <c r="F234" s="128"/>
      <c r="G234" s="57" t="s">
        <v>12</v>
      </c>
      <c r="H234" s="115">
        <v>10964.99</v>
      </c>
      <c r="I234" s="115"/>
      <c r="J234" s="127"/>
      <c r="K234" s="115"/>
      <c r="L234" s="109" t="s">
        <v>67</v>
      </c>
      <c r="M234" s="109"/>
      <c r="N234" s="57"/>
      <c r="O234" s="138" t="s">
        <v>14</v>
      </c>
      <c r="P234" s="109">
        <f>(C234*H234/100)</f>
        <v>55263.549599999998</v>
      </c>
      <c r="S234" s="113"/>
    </row>
    <row r="235" spans="1:19" s="20" customFormat="1" ht="82.5" customHeight="1">
      <c r="A235" s="92">
        <v>21</v>
      </c>
      <c r="B235" s="187" t="s">
        <v>286</v>
      </c>
      <c r="C235" s="187"/>
      <c r="D235" s="187"/>
      <c r="E235" s="187"/>
      <c r="F235" s="187"/>
      <c r="G235" s="187"/>
      <c r="H235" s="187"/>
      <c r="I235" s="187"/>
      <c r="J235" s="187"/>
      <c r="K235" s="187"/>
      <c r="L235" s="187"/>
      <c r="M235" s="187"/>
      <c r="N235" s="187"/>
      <c r="O235" s="111"/>
      <c r="P235" s="109"/>
    </row>
    <row r="236" spans="1:19" s="20" customFormat="1" ht="15.95" hidden="1" customHeight="1">
      <c r="A236" s="18"/>
      <c r="B236" s="20" t="s">
        <v>287</v>
      </c>
      <c r="C236" s="112"/>
      <c r="D236" s="128">
        <v>2</v>
      </c>
      <c r="E236" s="53" t="s">
        <v>8</v>
      </c>
      <c r="F236" s="128">
        <v>2</v>
      </c>
      <c r="G236" s="123" t="s">
        <v>17</v>
      </c>
      <c r="H236" s="74">
        <v>18</v>
      </c>
      <c r="I236" s="123" t="s">
        <v>18</v>
      </c>
      <c r="J236" s="124">
        <v>14</v>
      </c>
      <c r="K236" s="123" t="s">
        <v>19</v>
      </c>
      <c r="L236" s="124">
        <v>0.5</v>
      </c>
      <c r="M236" s="3" t="s">
        <v>9</v>
      </c>
      <c r="N236" s="82">
        <f>ROUND(D236*F236*(H236+J236)*L236,0)</f>
        <v>64</v>
      </c>
      <c r="O236" s="19"/>
      <c r="P236" s="109"/>
      <c r="S236" s="112"/>
    </row>
    <row r="237" spans="1:19" s="20" customFormat="1" ht="15.95" hidden="1" customHeight="1" thickBot="1">
      <c r="A237" s="18"/>
      <c r="B237" s="20" t="s">
        <v>288</v>
      </c>
      <c r="C237" s="112"/>
      <c r="D237" s="128">
        <v>1</v>
      </c>
      <c r="E237" s="53" t="s">
        <v>8</v>
      </c>
      <c r="F237" s="128">
        <v>2</v>
      </c>
      <c r="G237" s="123" t="s">
        <v>17</v>
      </c>
      <c r="H237" s="74">
        <v>36.75</v>
      </c>
      <c r="I237" s="123" t="s">
        <v>18</v>
      </c>
      <c r="J237" s="124">
        <v>6</v>
      </c>
      <c r="K237" s="123" t="s">
        <v>19</v>
      </c>
      <c r="L237" s="124">
        <v>0.5</v>
      </c>
      <c r="M237" s="3" t="s">
        <v>9</v>
      </c>
      <c r="N237" s="82">
        <f>ROUND(D237*F237*(H237+J237)*L237,0)</f>
        <v>43</v>
      </c>
      <c r="O237" s="19"/>
      <c r="P237" s="109"/>
      <c r="S237" s="112"/>
    </row>
    <row r="238" spans="1:19" s="20" customFormat="1" ht="15.95" hidden="1" customHeight="1" thickBot="1">
      <c r="A238" s="109"/>
      <c r="C238" s="95"/>
      <c r="D238" s="128"/>
      <c r="E238" s="54"/>
      <c r="F238" s="128"/>
      <c r="G238" s="109"/>
      <c r="H238" s="31"/>
      <c r="I238" s="115"/>
      <c r="J238" s="28"/>
      <c r="K238" s="115"/>
      <c r="L238" s="28" t="s">
        <v>10</v>
      </c>
      <c r="M238" s="109"/>
      <c r="N238" s="30">
        <f>SUM(N236:N237)</f>
        <v>107</v>
      </c>
      <c r="O238" s="22"/>
      <c r="P238" s="109"/>
      <c r="S238" s="95"/>
    </row>
    <row r="239" spans="1:19" s="20" customFormat="1" ht="15.95" customHeight="1">
      <c r="A239" s="18"/>
      <c r="B239" s="57"/>
      <c r="C239" s="113">
        <v>43</v>
      </c>
      <c r="D239" s="128" t="s">
        <v>41</v>
      </c>
      <c r="E239" s="113"/>
      <c r="F239" s="128"/>
      <c r="G239" s="57" t="s">
        <v>12</v>
      </c>
      <c r="H239" s="115">
        <v>186.04</v>
      </c>
      <c r="I239" s="115"/>
      <c r="J239" s="127"/>
      <c r="K239" s="115"/>
      <c r="L239" s="109" t="s">
        <v>64</v>
      </c>
      <c r="M239" s="109"/>
      <c r="N239" s="57"/>
      <c r="O239" s="138" t="s">
        <v>14</v>
      </c>
      <c r="P239" s="109">
        <f>(C239*H239)</f>
        <v>7999.7199999999993</v>
      </c>
      <c r="S239" s="113"/>
    </row>
    <row r="240" spans="1:19" s="20" customFormat="1" ht="80.25" customHeight="1">
      <c r="A240" s="92">
        <v>22</v>
      </c>
      <c r="B240" s="154" t="s">
        <v>69</v>
      </c>
      <c r="C240" s="154"/>
      <c r="D240" s="154"/>
      <c r="E240" s="154"/>
      <c r="F240" s="154"/>
      <c r="G240" s="154"/>
      <c r="H240" s="154"/>
      <c r="I240" s="154"/>
      <c r="J240" s="154"/>
      <c r="K240" s="154"/>
      <c r="L240" s="154"/>
      <c r="M240" s="154"/>
      <c r="N240" s="154"/>
      <c r="O240" s="111"/>
      <c r="P240" s="109"/>
    </row>
    <row r="241" spans="1:24" s="20" customFormat="1" ht="15.95" hidden="1" customHeight="1" thickBot="1">
      <c r="A241" s="18"/>
      <c r="B241" s="20" t="s">
        <v>22</v>
      </c>
      <c r="C241" s="112"/>
      <c r="D241" s="128">
        <v>1</v>
      </c>
      <c r="E241" s="53" t="s">
        <v>8</v>
      </c>
      <c r="F241" s="128">
        <v>1</v>
      </c>
      <c r="G241" s="128" t="s">
        <v>8</v>
      </c>
      <c r="H241" s="31">
        <v>36.75</v>
      </c>
      <c r="I241" s="128" t="s">
        <v>8</v>
      </c>
      <c r="J241" s="127">
        <v>6</v>
      </c>
      <c r="K241" s="128"/>
      <c r="L241" s="127"/>
      <c r="M241" s="20" t="s">
        <v>9</v>
      </c>
      <c r="N241" s="34">
        <f>ROUND(D241*F241*H241*J241,0)</f>
        <v>221</v>
      </c>
      <c r="O241" s="19"/>
      <c r="P241" s="109"/>
      <c r="S241" s="112"/>
    </row>
    <row r="242" spans="1:24" s="20" customFormat="1" ht="15.95" hidden="1" customHeight="1" thickBot="1">
      <c r="A242" s="109"/>
      <c r="C242" s="95"/>
      <c r="D242" s="128"/>
      <c r="E242" s="54"/>
      <c r="F242" s="128"/>
      <c r="G242" s="109"/>
      <c r="H242" s="31"/>
      <c r="I242" s="115"/>
      <c r="J242" s="28"/>
      <c r="K242" s="115"/>
      <c r="L242" s="28" t="s">
        <v>10</v>
      </c>
      <c r="M242" s="109"/>
      <c r="N242" s="30">
        <f>SUM(N241:N241)</f>
        <v>221</v>
      </c>
      <c r="O242" s="22"/>
      <c r="P242" s="109"/>
      <c r="S242" s="95"/>
    </row>
    <row r="243" spans="1:24" s="20" customFormat="1" ht="15.95" customHeight="1">
      <c r="A243" s="18"/>
      <c r="B243" s="57"/>
      <c r="C243" s="113">
        <f>N242</f>
        <v>221</v>
      </c>
      <c r="D243" s="128" t="s">
        <v>41</v>
      </c>
      <c r="E243" s="113"/>
      <c r="F243" s="128"/>
      <c r="G243" s="57" t="s">
        <v>12</v>
      </c>
      <c r="H243" s="115">
        <v>310.43</v>
      </c>
      <c r="I243" s="115"/>
      <c r="J243" s="127"/>
      <c r="K243" s="115"/>
      <c r="L243" s="109" t="s">
        <v>64</v>
      </c>
      <c r="M243" s="109"/>
      <c r="N243" s="57"/>
      <c r="O243" s="138" t="s">
        <v>14</v>
      </c>
      <c r="P243" s="109">
        <f>(C243*H243)</f>
        <v>68605.03</v>
      </c>
      <c r="S243" s="113"/>
    </row>
    <row r="244" spans="1:24" s="20" customFormat="1" ht="67.5" customHeight="1">
      <c r="A244" s="92">
        <v>23</v>
      </c>
      <c r="B244" s="186" t="s">
        <v>131</v>
      </c>
      <c r="C244" s="186"/>
      <c r="D244" s="186"/>
      <c r="E244" s="186"/>
      <c r="F244" s="186"/>
      <c r="G244" s="186"/>
      <c r="H244" s="186"/>
      <c r="I244" s="186"/>
      <c r="J244" s="186"/>
      <c r="K244" s="186"/>
      <c r="L244" s="186"/>
      <c r="M244" s="186"/>
      <c r="N244" s="186"/>
      <c r="O244" s="130"/>
      <c r="P244" s="109"/>
    </row>
    <row r="245" spans="1:24" s="20" customFormat="1" ht="15.95" hidden="1" customHeight="1">
      <c r="A245" s="18"/>
      <c r="B245" s="110" t="s">
        <v>222</v>
      </c>
      <c r="C245" s="112"/>
      <c r="D245" s="128">
        <v>1</v>
      </c>
      <c r="E245" s="53" t="s">
        <v>8</v>
      </c>
      <c r="F245" s="128">
        <v>6</v>
      </c>
      <c r="G245" s="128" t="s">
        <v>8</v>
      </c>
      <c r="H245" s="31">
        <v>0.67</v>
      </c>
      <c r="I245" s="128" t="s">
        <v>8</v>
      </c>
      <c r="J245" s="127">
        <v>12</v>
      </c>
      <c r="K245" s="128"/>
      <c r="L245" s="127"/>
      <c r="M245" s="20" t="s">
        <v>9</v>
      </c>
      <c r="N245" s="34">
        <f>ROUND(D245*F245*H245*J245,0)</f>
        <v>48</v>
      </c>
      <c r="O245" s="19"/>
      <c r="P245" s="109"/>
      <c r="S245" s="112"/>
    </row>
    <row r="246" spans="1:24" s="20" customFormat="1" ht="15.95" hidden="1" customHeight="1">
      <c r="A246" s="18"/>
      <c r="C246" s="53"/>
      <c r="D246" s="60"/>
      <c r="E246" s="53"/>
      <c r="F246" s="128"/>
      <c r="G246" s="128"/>
      <c r="H246" s="31"/>
      <c r="I246" s="128"/>
      <c r="J246" s="127"/>
      <c r="K246" s="128"/>
      <c r="L246" s="28" t="s">
        <v>10</v>
      </c>
      <c r="M246" s="36"/>
      <c r="N246" s="21">
        <f>SUM(N245:N245)</f>
        <v>48</v>
      </c>
      <c r="O246" s="22"/>
      <c r="P246" s="44"/>
      <c r="S246" s="53"/>
    </row>
    <row r="247" spans="1:24" s="20" customFormat="1" ht="15.95" customHeight="1">
      <c r="A247" s="18"/>
      <c r="C247" s="113">
        <f>N246</f>
        <v>48</v>
      </c>
      <c r="D247" s="114"/>
      <c r="E247" s="113"/>
      <c r="F247" s="23" t="s">
        <v>41</v>
      </c>
      <c r="G247" s="24" t="s">
        <v>12</v>
      </c>
      <c r="H247" s="158">
        <v>34520.31</v>
      </c>
      <c r="I247" s="158"/>
      <c r="J247" s="158"/>
      <c r="K247" s="115"/>
      <c r="L247" s="171" t="s">
        <v>67</v>
      </c>
      <c r="M247" s="171"/>
      <c r="N247" s="95"/>
      <c r="O247" s="25" t="s">
        <v>14</v>
      </c>
      <c r="P247" s="109">
        <f>ROUND(C247*H247/100,0)</f>
        <v>16570</v>
      </c>
      <c r="S247" s="113"/>
    </row>
    <row r="248" spans="1:24" s="57" customFormat="1" ht="33" customHeight="1">
      <c r="A248" s="92">
        <v>24</v>
      </c>
      <c r="B248" s="161" t="s">
        <v>121</v>
      </c>
      <c r="C248" s="161"/>
      <c r="D248" s="161"/>
      <c r="E248" s="161"/>
      <c r="F248" s="161"/>
      <c r="G248" s="161"/>
      <c r="H248" s="161"/>
      <c r="I248" s="161"/>
      <c r="J248" s="161"/>
      <c r="K248" s="161"/>
      <c r="L248" s="161"/>
      <c r="M248" s="161"/>
      <c r="N248" s="161"/>
      <c r="O248" s="138"/>
      <c r="P248" s="109"/>
      <c r="Q248" s="59"/>
    </row>
    <row r="249" spans="1:24" s="57" customFormat="1" ht="15.95" customHeight="1">
      <c r="A249" s="18"/>
      <c r="B249" s="112" t="s">
        <v>122</v>
      </c>
      <c r="C249" s="112"/>
      <c r="D249" s="112"/>
      <c r="E249" s="112"/>
      <c r="F249" s="112"/>
      <c r="G249" s="112"/>
      <c r="H249" s="112"/>
      <c r="I249" s="112"/>
      <c r="J249" s="112"/>
      <c r="K249" s="112"/>
      <c r="L249" s="112"/>
      <c r="M249" s="112"/>
      <c r="N249" s="112"/>
      <c r="O249" s="138"/>
      <c r="P249" s="109"/>
      <c r="Q249" s="59"/>
      <c r="S249" s="112"/>
    </row>
    <row r="250" spans="1:24" s="20" customFormat="1" ht="15.95" hidden="1" customHeight="1">
      <c r="A250" s="18"/>
      <c r="B250" s="110" t="s">
        <v>66</v>
      </c>
      <c r="C250" s="112"/>
      <c r="D250" s="128">
        <v>1</v>
      </c>
      <c r="E250" s="53" t="s">
        <v>8</v>
      </c>
      <c r="F250" s="128">
        <v>1</v>
      </c>
      <c r="G250" s="128" t="s">
        <v>8</v>
      </c>
      <c r="H250" s="31">
        <v>41.25</v>
      </c>
      <c r="I250" s="128" t="s">
        <v>8</v>
      </c>
      <c r="J250" s="127">
        <v>25.25</v>
      </c>
      <c r="K250" s="128"/>
      <c r="L250" s="127"/>
      <c r="M250" s="20" t="s">
        <v>9</v>
      </c>
      <c r="N250" s="34">
        <f>ROUND(D250*F250*H250*J250,0)</f>
        <v>1042</v>
      </c>
      <c r="O250" s="19"/>
      <c r="P250" s="44"/>
      <c r="S250" s="112"/>
    </row>
    <row r="251" spans="1:24" s="20" customFormat="1" ht="15.95" hidden="1" customHeight="1">
      <c r="A251" s="18"/>
      <c r="C251" s="53"/>
      <c r="D251" s="60"/>
      <c r="E251" s="53"/>
      <c r="F251" s="128"/>
      <c r="G251" s="128"/>
      <c r="H251" s="31"/>
      <c r="I251" s="128"/>
      <c r="J251" s="127"/>
      <c r="K251" s="128"/>
      <c r="L251" s="28" t="s">
        <v>10</v>
      </c>
      <c r="M251" s="36"/>
      <c r="N251" s="21">
        <f>SUM(N250:N250)</f>
        <v>1042</v>
      </c>
      <c r="O251" s="22"/>
      <c r="P251" s="44"/>
      <c r="S251" s="53"/>
    </row>
    <row r="252" spans="1:24" s="20" customFormat="1" ht="15.95" customHeight="1">
      <c r="A252" s="18"/>
      <c r="C252" s="58">
        <f>N251</f>
        <v>1042</v>
      </c>
      <c r="D252" s="156" t="s">
        <v>41</v>
      </c>
      <c r="E252" s="156"/>
      <c r="F252" s="128"/>
      <c r="G252" s="24" t="s">
        <v>12</v>
      </c>
      <c r="H252" s="158">
        <v>3275.5</v>
      </c>
      <c r="I252" s="158"/>
      <c r="J252" s="158"/>
      <c r="K252" s="158"/>
      <c r="L252" s="109" t="s">
        <v>75</v>
      </c>
      <c r="M252" s="109"/>
      <c r="N252" s="95"/>
      <c r="O252" s="138" t="s">
        <v>14</v>
      </c>
      <c r="P252" s="109">
        <f>ROUND(C252*H252/100,0)</f>
        <v>34131</v>
      </c>
      <c r="Q252" s="57"/>
      <c r="R252" s="57"/>
      <c r="S252" s="58"/>
      <c r="T252" s="57"/>
      <c r="U252" s="57"/>
      <c r="V252" s="57"/>
      <c r="W252" s="57"/>
      <c r="X252" s="57"/>
    </row>
    <row r="253" spans="1:24" s="20" customFormat="1" ht="40.5" customHeight="1">
      <c r="A253" s="91" t="s">
        <v>296</v>
      </c>
      <c r="B253" s="187" t="s">
        <v>142</v>
      </c>
      <c r="C253" s="187"/>
      <c r="D253" s="187"/>
      <c r="E253" s="187"/>
      <c r="F253" s="187"/>
      <c r="G253" s="187"/>
      <c r="H253" s="187"/>
      <c r="I253" s="187"/>
      <c r="J253" s="187"/>
      <c r="K253" s="187"/>
      <c r="L253" s="187"/>
      <c r="M253" s="187"/>
      <c r="N253" s="187"/>
      <c r="O253" s="111"/>
      <c r="P253" s="109"/>
    </row>
    <row r="254" spans="1:24" s="20" customFormat="1" ht="15.95" hidden="1" customHeight="1">
      <c r="A254" s="18"/>
      <c r="B254" s="20" t="s">
        <v>289</v>
      </c>
      <c r="C254" s="112"/>
      <c r="D254" s="128">
        <v>1</v>
      </c>
      <c r="E254" s="53" t="s">
        <v>8</v>
      </c>
      <c r="F254" s="128">
        <v>3</v>
      </c>
      <c r="G254" s="128" t="s">
        <v>8</v>
      </c>
      <c r="H254" s="31">
        <v>38.630000000000003</v>
      </c>
      <c r="I254" s="128" t="s">
        <v>8</v>
      </c>
      <c r="J254" s="127">
        <v>1.1299999999999999</v>
      </c>
      <c r="K254" s="128"/>
      <c r="L254" s="127"/>
      <c r="M254" s="20" t="s">
        <v>9</v>
      </c>
      <c r="N254" s="34">
        <f>ROUND(D254*F254*H254*J254,0)</f>
        <v>131</v>
      </c>
      <c r="O254" s="19"/>
      <c r="P254" s="109"/>
      <c r="S254" s="112"/>
    </row>
    <row r="255" spans="1:24" s="20" customFormat="1" ht="15.95" hidden="1" customHeight="1">
      <c r="A255" s="18"/>
      <c r="B255" s="20" t="s">
        <v>290</v>
      </c>
      <c r="C255" s="112"/>
      <c r="D255" s="128">
        <v>1</v>
      </c>
      <c r="E255" s="53" t="s">
        <v>8</v>
      </c>
      <c r="F255" s="128">
        <v>3</v>
      </c>
      <c r="G255" s="128" t="s">
        <v>8</v>
      </c>
      <c r="H255" s="31">
        <v>13.63</v>
      </c>
      <c r="I255" s="128" t="s">
        <v>8</v>
      </c>
      <c r="J255" s="127">
        <v>1.1299999999999999</v>
      </c>
      <c r="K255" s="128"/>
      <c r="L255" s="127"/>
      <c r="M255" s="20" t="s">
        <v>9</v>
      </c>
      <c r="N255" s="34">
        <f>ROUND(D255*F255*H255*J255,0)</f>
        <v>46</v>
      </c>
      <c r="O255" s="19"/>
      <c r="P255" s="109"/>
      <c r="S255" s="112"/>
    </row>
    <row r="256" spans="1:24" s="20" customFormat="1" ht="15.95" hidden="1" customHeight="1" thickBot="1">
      <c r="A256" s="18"/>
      <c r="B256" s="20" t="s">
        <v>291</v>
      </c>
      <c r="C256" s="112"/>
      <c r="D256" s="128">
        <v>1</v>
      </c>
      <c r="E256" s="53" t="s">
        <v>8</v>
      </c>
      <c r="F256" s="128">
        <v>2</v>
      </c>
      <c r="G256" s="128" t="s">
        <v>8</v>
      </c>
      <c r="H256" s="31">
        <v>5.63</v>
      </c>
      <c r="I256" s="128" t="s">
        <v>8</v>
      </c>
      <c r="J256" s="127">
        <v>1.1299999999999999</v>
      </c>
      <c r="K256" s="128"/>
      <c r="L256" s="127"/>
      <c r="M256" s="20" t="s">
        <v>9</v>
      </c>
      <c r="N256" s="34">
        <f>ROUND(D256*F256*H256*J256,0)</f>
        <v>13</v>
      </c>
      <c r="O256" s="19"/>
      <c r="P256" s="109"/>
      <c r="S256" s="112"/>
    </row>
    <row r="257" spans="1:24" s="20" customFormat="1" ht="15.95" hidden="1" customHeight="1" thickBot="1">
      <c r="A257" s="109"/>
      <c r="C257" s="95"/>
      <c r="D257" s="128"/>
      <c r="E257" s="54"/>
      <c r="F257" s="128"/>
      <c r="G257" s="109"/>
      <c r="H257" s="31"/>
      <c r="I257" s="115"/>
      <c r="J257" s="28"/>
      <c r="K257" s="115"/>
      <c r="L257" s="28" t="s">
        <v>10</v>
      </c>
      <c r="M257" s="109"/>
      <c r="N257" s="30">
        <f>SUM(N254:N256)</f>
        <v>190</v>
      </c>
      <c r="O257" s="22"/>
      <c r="P257" s="109"/>
      <c r="S257" s="95"/>
    </row>
    <row r="258" spans="1:24" s="20" customFormat="1" ht="15.95" customHeight="1">
      <c r="A258" s="18"/>
      <c r="B258" s="57"/>
      <c r="C258" s="113">
        <f>N257</f>
        <v>190</v>
      </c>
      <c r="D258" s="128" t="s">
        <v>41</v>
      </c>
      <c r="E258" s="113"/>
      <c r="F258" s="128"/>
      <c r="G258" s="57" t="s">
        <v>12</v>
      </c>
      <c r="H258" s="115">
        <v>10.7</v>
      </c>
      <c r="I258" s="115"/>
      <c r="J258" s="127"/>
      <c r="K258" s="115"/>
      <c r="L258" s="109" t="s">
        <v>64</v>
      </c>
      <c r="M258" s="109"/>
      <c r="N258" s="57"/>
      <c r="O258" s="138" t="s">
        <v>14</v>
      </c>
      <c r="P258" s="109">
        <f>(C258*H258)</f>
        <v>2032.9999999999998</v>
      </c>
      <c r="S258" s="113"/>
    </row>
    <row r="259" spans="1:24" s="20" customFormat="1" ht="15.95" customHeight="1">
      <c r="A259" s="40" t="s">
        <v>305</v>
      </c>
      <c r="B259" s="154" t="s">
        <v>139</v>
      </c>
      <c r="C259" s="154"/>
      <c r="D259" s="154"/>
      <c r="E259" s="154"/>
      <c r="F259" s="154"/>
      <c r="G259" s="154"/>
      <c r="H259" s="154"/>
      <c r="I259" s="154"/>
      <c r="J259" s="154"/>
      <c r="K259" s="154"/>
      <c r="L259" s="154"/>
      <c r="M259" s="154"/>
      <c r="N259" s="154"/>
      <c r="O259" s="111"/>
      <c r="P259" s="109"/>
    </row>
    <row r="260" spans="1:24" s="20" customFormat="1" ht="15.95" hidden="1" customHeight="1">
      <c r="A260" s="18"/>
      <c r="B260" s="20" t="s">
        <v>289</v>
      </c>
      <c r="C260" s="112"/>
      <c r="D260" s="128">
        <v>1</v>
      </c>
      <c r="E260" s="53" t="s">
        <v>8</v>
      </c>
      <c r="F260" s="128">
        <v>3</v>
      </c>
      <c r="G260" s="128" t="s">
        <v>8</v>
      </c>
      <c r="H260" s="31">
        <v>38.630000000000003</v>
      </c>
      <c r="I260" s="128" t="s">
        <v>8</v>
      </c>
      <c r="J260" s="127">
        <v>1.1299999999999999</v>
      </c>
      <c r="K260" s="128"/>
      <c r="L260" s="127"/>
      <c r="M260" s="20" t="s">
        <v>9</v>
      </c>
      <c r="N260" s="34">
        <f>ROUND(D260*F260*H260*J260,0)</f>
        <v>131</v>
      </c>
      <c r="O260" s="19"/>
      <c r="P260" s="109"/>
      <c r="S260" s="112"/>
    </row>
    <row r="261" spans="1:24" s="20" customFormat="1" ht="15.95" hidden="1" customHeight="1">
      <c r="A261" s="18"/>
      <c r="B261" s="20" t="s">
        <v>290</v>
      </c>
      <c r="C261" s="112"/>
      <c r="D261" s="128">
        <v>1</v>
      </c>
      <c r="E261" s="53" t="s">
        <v>8</v>
      </c>
      <c r="F261" s="128">
        <v>3</v>
      </c>
      <c r="G261" s="128" t="s">
        <v>8</v>
      </c>
      <c r="H261" s="31">
        <v>13.63</v>
      </c>
      <c r="I261" s="128" t="s">
        <v>8</v>
      </c>
      <c r="J261" s="127">
        <v>1.1299999999999999</v>
      </c>
      <c r="K261" s="128"/>
      <c r="L261" s="127"/>
      <c r="M261" s="20" t="s">
        <v>9</v>
      </c>
      <c r="N261" s="34">
        <f>ROUND(D261*F261*H261*J261,0)</f>
        <v>46</v>
      </c>
      <c r="O261" s="19"/>
      <c r="P261" s="109"/>
      <c r="S261" s="112"/>
    </row>
    <row r="262" spans="1:24" s="20" customFormat="1" ht="15.95" hidden="1" customHeight="1" thickBot="1">
      <c r="A262" s="18"/>
      <c r="B262" s="20" t="s">
        <v>291</v>
      </c>
      <c r="C262" s="112"/>
      <c r="D262" s="128">
        <v>1</v>
      </c>
      <c r="E262" s="53" t="s">
        <v>8</v>
      </c>
      <c r="F262" s="128">
        <v>2</v>
      </c>
      <c r="G262" s="128" t="s">
        <v>8</v>
      </c>
      <c r="H262" s="31">
        <v>5.63</v>
      </c>
      <c r="I262" s="128" t="s">
        <v>8</v>
      </c>
      <c r="J262" s="127">
        <v>1.1299999999999999</v>
      </c>
      <c r="K262" s="128"/>
      <c r="L262" s="127"/>
      <c r="M262" s="20" t="s">
        <v>9</v>
      </c>
      <c r="N262" s="34">
        <f>ROUND(D262*F262*H262*J262,0)</f>
        <v>13</v>
      </c>
      <c r="O262" s="19"/>
      <c r="P262" s="109"/>
      <c r="S262" s="112"/>
    </row>
    <row r="263" spans="1:24" s="20" customFormat="1" ht="15.95" hidden="1" customHeight="1" thickBot="1">
      <c r="A263" s="109"/>
      <c r="C263" s="95"/>
      <c r="D263" s="128"/>
      <c r="E263" s="54"/>
      <c r="F263" s="128"/>
      <c r="G263" s="109"/>
      <c r="H263" s="31"/>
      <c r="I263" s="115"/>
      <c r="J263" s="28"/>
      <c r="K263" s="115"/>
      <c r="L263" s="28" t="s">
        <v>10</v>
      </c>
      <c r="M263" s="109"/>
      <c r="N263" s="30">
        <f>SUM(N260:N262)</f>
        <v>190</v>
      </c>
      <c r="O263" s="22"/>
      <c r="P263" s="109"/>
      <c r="S263" s="95"/>
    </row>
    <row r="264" spans="1:24" s="20" customFormat="1" ht="15.95" customHeight="1">
      <c r="A264" s="18"/>
      <c r="B264" s="57"/>
      <c r="C264" s="113">
        <f>N263</f>
        <v>190</v>
      </c>
      <c r="D264" s="128" t="s">
        <v>41</v>
      </c>
      <c r="E264" s="113"/>
      <c r="F264" s="128"/>
      <c r="G264" s="57" t="s">
        <v>12</v>
      </c>
      <c r="H264" s="115">
        <v>778.09</v>
      </c>
      <c r="I264" s="115"/>
      <c r="J264" s="127"/>
      <c r="K264" s="115"/>
      <c r="L264" s="109" t="s">
        <v>67</v>
      </c>
      <c r="M264" s="109"/>
      <c r="N264" s="57"/>
      <c r="O264" s="138" t="s">
        <v>14</v>
      </c>
      <c r="P264" s="109">
        <f>(C264*H264/100)</f>
        <v>1478.3710000000001</v>
      </c>
      <c r="S264" s="113"/>
    </row>
    <row r="265" spans="1:24" ht="15.95" customHeight="1">
      <c r="A265" s="1">
        <v>27</v>
      </c>
      <c r="B265" s="180" t="s">
        <v>77</v>
      </c>
      <c r="C265" s="180"/>
      <c r="D265" s="181"/>
      <c r="E265" s="180"/>
      <c r="F265" s="181"/>
      <c r="G265" s="180"/>
      <c r="H265" s="181"/>
      <c r="I265" s="180"/>
      <c r="J265" s="181"/>
      <c r="K265" s="180"/>
      <c r="L265" s="180"/>
      <c r="M265" s="180"/>
      <c r="N265" s="180"/>
      <c r="O265" s="180"/>
      <c r="Q265" s="50"/>
      <c r="R265" s="50"/>
      <c r="S265" s="50"/>
      <c r="T265" s="50"/>
      <c r="U265" s="50"/>
      <c r="V265" s="50"/>
      <c r="W265" s="50"/>
      <c r="X265" s="50"/>
    </row>
    <row r="266" spans="1:24" s="20" customFormat="1" ht="15.95" hidden="1" customHeight="1" thickBot="1">
      <c r="A266" s="18"/>
      <c r="B266" s="110" t="s">
        <v>298</v>
      </c>
      <c r="C266" s="112"/>
      <c r="D266" s="128"/>
      <c r="E266" s="53"/>
      <c r="F266" s="128"/>
      <c r="G266" s="128"/>
      <c r="H266" s="31"/>
      <c r="I266" s="128"/>
      <c r="J266" s="127"/>
      <c r="K266" s="128"/>
      <c r="L266" s="127"/>
      <c r="M266" s="20" t="s">
        <v>9</v>
      </c>
      <c r="N266" s="34">
        <f>N178</f>
        <v>3433</v>
      </c>
      <c r="O266" s="19"/>
      <c r="P266" s="109"/>
      <c r="S266" s="112"/>
    </row>
    <row r="267" spans="1:24" s="20" customFormat="1" ht="15.95" hidden="1" customHeight="1" thickBot="1">
      <c r="A267" s="18"/>
      <c r="B267" s="56"/>
      <c r="C267" s="53"/>
      <c r="D267" s="128"/>
      <c r="E267" s="53"/>
      <c r="F267" s="128"/>
      <c r="G267" s="128"/>
      <c r="H267" s="37"/>
      <c r="I267" s="128"/>
      <c r="J267" s="127"/>
      <c r="K267" s="128"/>
      <c r="L267" s="28" t="s">
        <v>10</v>
      </c>
      <c r="N267" s="30">
        <f>N266</f>
        <v>3433</v>
      </c>
      <c r="O267" s="138"/>
      <c r="P267" s="109"/>
      <c r="S267" s="53"/>
    </row>
    <row r="268" spans="1:24" ht="15.95" customHeight="1">
      <c r="A268" s="1"/>
      <c r="C268" s="51">
        <f>N267</f>
        <v>3433</v>
      </c>
      <c r="D268" s="166" t="s">
        <v>41</v>
      </c>
      <c r="E268" s="166"/>
      <c r="G268" s="8" t="s">
        <v>12</v>
      </c>
      <c r="H268" s="168">
        <v>442.75</v>
      </c>
      <c r="I268" s="168"/>
      <c r="J268" s="168"/>
      <c r="K268" s="168"/>
      <c r="L268" s="120" t="s">
        <v>75</v>
      </c>
      <c r="M268" s="120"/>
      <c r="O268" s="134" t="s">
        <v>14</v>
      </c>
      <c r="P268" s="120">
        <f>ROUND(C268*H268/100,0)</f>
        <v>15200</v>
      </c>
      <c r="Q268" s="50"/>
      <c r="R268" s="50"/>
      <c r="S268" s="51"/>
      <c r="T268" s="50"/>
      <c r="U268" s="50"/>
      <c r="V268" s="50"/>
      <c r="W268" s="50"/>
      <c r="X268" s="50"/>
    </row>
    <row r="269" spans="1:24" ht="15.95" customHeight="1">
      <c r="A269" s="48" t="s">
        <v>306</v>
      </c>
      <c r="B269" s="180" t="s">
        <v>78</v>
      </c>
      <c r="C269" s="180"/>
      <c r="D269" s="181"/>
      <c r="E269" s="180"/>
      <c r="F269" s="181"/>
      <c r="G269" s="180"/>
      <c r="H269" s="181"/>
      <c r="I269" s="180"/>
      <c r="J269" s="181"/>
      <c r="K269" s="180"/>
      <c r="L269" s="180"/>
      <c r="M269" s="180"/>
      <c r="N269" s="180"/>
      <c r="O269" s="180"/>
      <c r="Q269" s="50"/>
      <c r="R269" s="50"/>
      <c r="S269" s="50"/>
      <c r="T269" s="50"/>
      <c r="U269" s="50"/>
      <c r="V269" s="50"/>
      <c r="W269" s="50"/>
      <c r="X269" s="50"/>
    </row>
    <row r="270" spans="1:24" ht="15.95" hidden="1" customHeight="1">
      <c r="B270" s="3" t="s">
        <v>299</v>
      </c>
      <c r="C270" s="126"/>
      <c r="E270" s="123"/>
      <c r="H270" s="74"/>
      <c r="I270" s="123"/>
      <c r="J270" s="124"/>
      <c r="K270" s="123"/>
      <c r="L270" s="124"/>
      <c r="M270" s="3" t="s">
        <v>9</v>
      </c>
      <c r="N270" s="82">
        <f>C268</f>
        <v>3433</v>
      </c>
      <c r="O270" s="126"/>
      <c r="Q270" s="50"/>
      <c r="R270" s="50"/>
      <c r="S270" s="126"/>
      <c r="T270" s="50"/>
      <c r="U270" s="50"/>
      <c r="V270" s="50"/>
      <c r="W270" s="50"/>
      <c r="X270" s="50"/>
    </row>
    <row r="271" spans="1:24" ht="15.95" hidden="1" customHeight="1">
      <c r="A271" s="48"/>
      <c r="B271" s="47"/>
      <c r="C271" s="137"/>
      <c r="H271" s="74"/>
      <c r="I271" s="123"/>
      <c r="J271" s="124"/>
      <c r="K271" s="123"/>
      <c r="L271" s="15" t="s">
        <v>10</v>
      </c>
      <c r="N271" s="85">
        <f>SUM(N270:N270)</f>
        <v>3433</v>
      </c>
      <c r="O271" s="134"/>
      <c r="S271" s="137"/>
    </row>
    <row r="272" spans="1:24" ht="15.95" customHeight="1">
      <c r="A272" s="1"/>
      <c r="C272" s="51">
        <f>N271</f>
        <v>3433</v>
      </c>
      <c r="D272" s="166" t="s">
        <v>41</v>
      </c>
      <c r="E272" s="166"/>
      <c r="G272" s="120" t="s">
        <v>12</v>
      </c>
      <c r="H272" s="121">
        <v>1079.6500000000001</v>
      </c>
      <c r="I272" s="121"/>
      <c r="J272" s="121"/>
      <c r="K272" s="121"/>
      <c r="L272" s="120" t="s">
        <v>75</v>
      </c>
      <c r="M272" s="120"/>
      <c r="O272" s="134" t="s">
        <v>14</v>
      </c>
      <c r="P272" s="120">
        <f>ROUND(C272*H272/100,0)</f>
        <v>37064</v>
      </c>
      <c r="Q272" s="50"/>
      <c r="R272" s="50"/>
      <c r="S272" s="51"/>
      <c r="T272" s="50"/>
      <c r="U272" s="50"/>
      <c r="V272" s="50"/>
      <c r="W272" s="50"/>
      <c r="X272" s="50"/>
    </row>
    <row r="273" spans="1:24" s="20" customFormat="1" ht="15.95" customHeight="1">
      <c r="A273" s="18">
        <v>29</v>
      </c>
      <c r="B273" s="169" t="s">
        <v>145</v>
      </c>
      <c r="C273" s="169"/>
      <c r="D273" s="169"/>
      <c r="E273" s="169"/>
      <c r="F273" s="169"/>
      <c r="G273" s="169"/>
      <c r="H273" s="169"/>
      <c r="I273" s="169"/>
      <c r="J273" s="169"/>
      <c r="K273" s="169"/>
      <c r="L273" s="169"/>
      <c r="M273" s="169"/>
      <c r="N273" s="169"/>
      <c r="O273" s="169"/>
      <c r="P273" s="109"/>
    </row>
    <row r="274" spans="1:24" s="20" customFormat="1" ht="15.95" hidden="1" customHeight="1">
      <c r="A274" s="18"/>
      <c r="B274" s="20" t="s">
        <v>292</v>
      </c>
      <c r="C274" s="112"/>
      <c r="D274" s="128">
        <v>1</v>
      </c>
      <c r="E274" s="53" t="s">
        <v>8</v>
      </c>
      <c r="F274" s="128">
        <v>2</v>
      </c>
      <c r="G274" s="128" t="s">
        <v>8</v>
      </c>
      <c r="H274" s="31">
        <v>18</v>
      </c>
      <c r="I274" s="128" t="s">
        <v>8</v>
      </c>
      <c r="J274" s="127">
        <v>14</v>
      </c>
      <c r="K274" s="128"/>
      <c r="L274" s="127"/>
      <c r="M274" s="20" t="s">
        <v>9</v>
      </c>
      <c r="N274" s="34">
        <f>ROUND(D274*F274*H274*J274,0)</f>
        <v>504</v>
      </c>
      <c r="O274" s="19"/>
      <c r="P274" s="66"/>
      <c r="S274" s="112"/>
    </row>
    <row r="275" spans="1:24" s="20" customFormat="1" ht="15.95" hidden="1" customHeight="1">
      <c r="A275" s="18"/>
      <c r="B275" s="20" t="s">
        <v>293</v>
      </c>
      <c r="C275" s="112"/>
      <c r="D275" s="128">
        <v>1</v>
      </c>
      <c r="E275" s="53" t="s">
        <v>8</v>
      </c>
      <c r="F275" s="128">
        <v>1</v>
      </c>
      <c r="G275" s="128" t="s">
        <v>8</v>
      </c>
      <c r="H275" s="31">
        <v>36.75</v>
      </c>
      <c r="I275" s="128" t="s">
        <v>8</v>
      </c>
      <c r="J275" s="127">
        <v>6</v>
      </c>
      <c r="K275" s="128"/>
      <c r="L275" s="127"/>
      <c r="M275" s="20" t="s">
        <v>9</v>
      </c>
      <c r="N275" s="34">
        <f>ROUND(D275*F275*H275*J275,0)</f>
        <v>221</v>
      </c>
      <c r="O275" s="19"/>
      <c r="P275" s="66"/>
      <c r="S275" s="112"/>
    </row>
    <row r="276" spans="1:24" s="20" customFormat="1" ht="15.95" hidden="1" customHeight="1">
      <c r="A276" s="18"/>
      <c r="C276" s="53"/>
      <c r="D276" s="60"/>
      <c r="E276" s="53"/>
      <c r="F276" s="128"/>
      <c r="G276" s="128"/>
      <c r="H276" s="31"/>
      <c r="I276" s="128"/>
      <c r="J276" s="127"/>
      <c r="K276" s="128"/>
      <c r="L276" s="28" t="s">
        <v>10</v>
      </c>
      <c r="M276" s="36"/>
      <c r="N276" s="21">
        <f>SUM(N274:N275)</f>
        <v>725</v>
      </c>
      <c r="O276" s="22"/>
      <c r="P276" s="44"/>
      <c r="S276" s="53"/>
    </row>
    <row r="277" spans="1:24" s="20" customFormat="1" ht="15.95" customHeight="1">
      <c r="A277" s="18"/>
      <c r="C277" s="170">
        <f>N276</f>
        <v>725</v>
      </c>
      <c r="D277" s="156"/>
      <c r="E277" s="170"/>
      <c r="F277" s="23" t="s">
        <v>41</v>
      </c>
      <c r="G277" s="24" t="s">
        <v>12</v>
      </c>
      <c r="H277" s="158">
        <v>829.95</v>
      </c>
      <c r="I277" s="158"/>
      <c r="J277" s="158"/>
      <c r="K277" s="115"/>
      <c r="L277" s="171" t="s">
        <v>42</v>
      </c>
      <c r="M277" s="171"/>
      <c r="N277" s="95"/>
      <c r="O277" s="25" t="s">
        <v>14</v>
      </c>
      <c r="P277" s="109">
        <f>ROUND(C277*H277/100,0)</f>
        <v>6017</v>
      </c>
      <c r="S277" s="113"/>
    </row>
    <row r="278" spans="1:24" ht="15.95" customHeight="1">
      <c r="A278" s="1">
        <v>30</v>
      </c>
      <c r="B278" s="180" t="s">
        <v>79</v>
      </c>
      <c r="C278" s="180"/>
      <c r="D278" s="181"/>
      <c r="E278" s="180"/>
      <c r="F278" s="181"/>
      <c r="G278" s="180"/>
      <c r="H278" s="181"/>
      <c r="I278" s="180"/>
      <c r="J278" s="181"/>
      <c r="K278" s="180"/>
      <c r="L278" s="180"/>
      <c r="M278" s="180"/>
      <c r="N278" s="180"/>
      <c r="O278" s="180"/>
      <c r="Q278" s="50"/>
      <c r="R278" s="50"/>
      <c r="S278" s="50"/>
      <c r="T278" s="50"/>
      <c r="U278" s="50"/>
      <c r="V278" s="50"/>
      <c r="W278" s="50"/>
      <c r="X278" s="50"/>
    </row>
    <row r="279" spans="1:24" ht="14.25" hidden="1" customHeight="1">
      <c r="A279" s="48"/>
      <c r="B279" s="3" t="s">
        <v>300</v>
      </c>
      <c r="C279" s="126"/>
      <c r="E279" s="123"/>
      <c r="H279" s="74"/>
      <c r="I279" s="123"/>
      <c r="J279" s="124"/>
      <c r="K279" s="123"/>
      <c r="L279" s="124"/>
      <c r="M279" s="3" t="s">
        <v>9</v>
      </c>
      <c r="N279" s="82">
        <f>C214</f>
        <v>596</v>
      </c>
      <c r="O279" s="126"/>
      <c r="Q279" s="50"/>
      <c r="R279" s="50"/>
      <c r="S279" s="126"/>
      <c r="T279" s="50"/>
      <c r="U279" s="50"/>
      <c r="V279" s="50"/>
      <c r="W279" s="50"/>
      <c r="X279" s="50"/>
    </row>
    <row r="280" spans="1:24" ht="15.95" hidden="1" customHeight="1">
      <c r="A280" s="48"/>
      <c r="B280" s="47"/>
      <c r="C280" s="137"/>
      <c r="H280" s="74"/>
      <c r="I280" s="123"/>
      <c r="J280" s="124"/>
      <c r="K280" s="123"/>
      <c r="L280" s="15" t="s">
        <v>10</v>
      </c>
      <c r="N280" s="85">
        <f>SUM(N279:N279)</f>
        <v>596</v>
      </c>
      <c r="O280" s="134" t="s">
        <v>41</v>
      </c>
      <c r="S280" s="137"/>
    </row>
    <row r="281" spans="1:24" ht="15.95" customHeight="1">
      <c r="A281" s="1"/>
      <c r="C281" s="51">
        <f>N280</f>
        <v>596</v>
      </c>
      <c r="D281" s="166" t="s">
        <v>41</v>
      </c>
      <c r="E281" s="166"/>
      <c r="G281" s="120" t="s">
        <v>12</v>
      </c>
      <c r="H281" s="121">
        <v>859.9</v>
      </c>
      <c r="I281" s="121"/>
      <c r="J281" s="121"/>
      <c r="K281" s="121"/>
      <c r="L281" s="120" t="s">
        <v>75</v>
      </c>
      <c r="M281" s="120"/>
      <c r="O281" s="134" t="s">
        <v>14</v>
      </c>
      <c r="P281" s="120">
        <f>ROUND(C281*H281/100,0)</f>
        <v>5125</v>
      </c>
      <c r="Q281" s="50"/>
      <c r="R281" s="50"/>
      <c r="S281" s="51"/>
      <c r="T281" s="50"/>
      <c r="U281" s="50"/>
      <c r="V281" s="50"/>
      <c r="W281" s="50"/>
      <c r="X281" s="50"/>
    </row>
    <row r="282" spans="1:24" s="20" customFormat="1" ht="47.25" customHeight="1">
      <c r="A282" s="92">
        <v>31</v>
      </c>
      <c r="B282" s="161" t="s">
        <v>125</v>
      </c>
      <c r="C282" s="161"/>
      <c r="D282" s="161"/>
      <c r="E282" s="161"/>
      <c r="F282" s="161"/>
      <c r="G282" s="161"/>
      <c r="H282" s="161"/>
      <c r="I282" s="161"/>
      <c r="J282" s="161"/>
      <c r="K282" s="161"/>
      <c r="L282" s="161"/>
      <c r="M282" s="161"/>
      <c r="N282" s="161"/>
      <c r="O282" s="161"/>
      <c r="P282" s="109"/>
    </row>
    <row r="283" spans="1:24" s="20" customFormat="1" ht="15.95" hidden="1" customHeight="1">
      <c r="A283" s="18"/>
      <c r="B283" s="200" t="s">
        <v>301</v>
      </c>
      <c r="C283" s="200"/>
      <c r="D283" s="123"/>
      <c r="E283" s="137"/>
      <c r="F283" s="123"/>
      <c r="G283" s="123"/>
      <c r="H283" s="74"/>
      <c r="I283" s="123"/>
      <c r="J283" s="124"/>
      <c r="K283" s="123"/>
      <c r="L283" s="124"/>
      <c r="M283" s="3" t="s">
        <v>9</v>
      </c>
      <c r="N283" s="82">
        <f>N218*0.5</f>
        <v>87.5</v>
      </c>
      <c r="O283" s="111"/>
      <c r="P283" s="109"/>
      <c r="S283" s="112"/>
    </row>
    <row r="284" spans="1:24" s="20" customFormat="1" ht="15.95" hidden="1" customHeight="1">
      <c r="A284" s="18"/>
      <c r="C284" s="53"/>
      <c r="D284" s="60"/>
      <c r="E284" s="53"/>
      <c r="F284" s="128"/>
      <c r="G284" s="128"/>
      <c r="H284" s="31"/>
      <c r="I284" s="128"/>
      <c r="J284" s="127"/>
      <c r="K284" s="128"/>
      <c r="L284" s="28" t="s">
        <v>10</v>
      </c>
      <c r="M284" s="36"/>
      <c r="N284" s="21">
        <f>SUM(N283:N283)</f>
        <v>87.5</v>
      </c>
      <c r="O284" s="22"/>
      <c r="P284" s="44"/>
      <c r="S284" s="53"/>
    </row>
    <row r="285" spans="1:24" s="20" customFormat="1" ht="15.95" customHeight="1">
      <c r="A285" s="18"/>
      <c r="C285" s="170">
        <f>N284</f>
        <v>87.5</v>
      </c>
      <c r="D285" s="156"/>
      <c r="E285" s="170"/>
      <c r="F285" s="23" t="s">
        <v>41</v>
      </c>
      <c r="G285" s="24" t="s">
        <v>12</v>
      </c>
      <c r="H285" s="158">
        <v>2567.9499999999998</v>
      </c>
      <c r="I285" s="158"/>
      <c r="J285" s="158"/>
      <c r="K285" s="115"/>
      <c r="L285" s="171" t="s">
        <v>42</v>
      </c>
      <c r="M285" s="171"/>
      <c r="N285" s="95"/>
      <c r="O285" s="25" t="s">
        <v>14</v>
      </c>
      <c r="P285" s="109">
        <f>ROUND(C285*H285/100,0)</f>
        <v>2247</v>
      </c>
      <c r="S285" s="113"/>
    </row>
    <row r="286" spans="1:24" s="20" customFormat="1" ht="15.95" customHeight="1">
      <c r="A286" s="18">
        <v>32</v>
      </c>
      <c r="B286" s="169" t="s">
        <v>104</v>
      </c>
      <c r="C286" s="169"/>
      <c r="D286" s="169"/>
      <c r="E286" s="169"/>
      <c r="F286" s="169"/>
      <c r="G286" s="169"/>
      <c r="H286" s="169"/>
      <c r="I286" s="169"/>
      <c r="J286" s="169"/>
      <c r="K286" s="169"/>
      <c r="L286" s="169"/>
      <c r="M286" s="169"/>
      <c r="N286" s="169"/>
      <c r="O286" s="169"/>
      <c r="P286" s="109"/>
      <c r="Q286" s="57"/>
      <c r="R286" s="57"/>
      <c r="S286" s="57"/>
      <c r="T286" s="57"/>
      <c r="U286" s="57"/>
      <c r="V286" s="57"/>
      <c r="W286" s="57"/>
      <c r="X286" s="57"/>
    </row>
    <row r="287" spans="1:24" s="20" customFormat="1" ht="15.95" hidden="1" customHeight="1" thickBot="1">
      <c r="A287" s="40"/>
      <c r="B287" s="20" t="s">
        <v>302</v>
      </c>
      <c r="C287" s="53"/>
      <c r="D287" s="128"/>
      <c r="E287" s="53"/>
      <c r="F287" s="128"/>
      <c r="G287" s="128"/>
      <c r="H287" s="31"/>
      <c r="I287" s="128"/>
      <c r="J287" s="127"/>
      <c r="K287" s="128"/>
      <c r="L287" s="127"/>
      <c r="M287" s="20" t="s">
        <v>9</v>
      </c>
      <c r="N287" s="34">
        <f>C198*2</f>
        <v>304</v>
      </c>
      <c r="O287" s="22"/>
      <c r="P287" s="44"/>
      <c r="S287" s="53"/>
    </row>
    <row r="288" spans="1:24" s="20" customFormat="1" ht="15.95" hidden="1" customHeight="1" thickBot="1">
      <c r="A288" s="18"/>
      <c r="C288" s="65"/>
      <c r="D288" s="109"/>
      <c r="E288" s="53"/>
      <c r="F288" s="128"/>
      <c r="G288" s="128"/>
      <c r="H288" s="41"/>
      <c r="I288" s="55"/>
      <c r="J288" s="28"/>
      <c r="K288" s="55"/>
      <c r="L288" s="109" t="s">
        <v>10</v>
      </c>
      <c r="M288" s="55"/>
      <c r="N288" s="30">
        <f>SUM(N287:N287)</f>
        <v>304</v>
      </c>
      <c r="O288" s="138"/>
      <c r="P288" s="109"/>
      <c r="S288" s="65"/>
    </row>
    <row r="289" spans="1:64" s="20" customFormat="1" ht="15.95" customHeight="1">
      <c r="A289" s="18"/>
      <c r="B289" s="57"/>
      <c r="C289" s="58">
        <f>N288</f>
        <v>304</v>
      </c>
      <c r="D289" s="174" t="s">
        <v>41</v>
      </c>
      <c r="E289" s="171"/>
      <c r="F289" s="55"/>
      <c r="G289" s="24" t="s">
        <v>12</v>
      </c>
      <c r="H289" s="158">
        <v>2116.41</v>
      </c>
      <c r="I289" s="158"/>
      <c r="J289" s="158"/>
      <c r="K289" s="115"/>
      <c r="L289" s="179" t="s">
        <v>75</v>
      </c>
      <c r="M289" s="179"/>
      <c r="O289" s="138" t="s">
        <v>14</v>
      </c>
      <c r="P289" s="109">
        <f>ROUND(C289*H289/100,0)</f>
        <v>6434</v>
      </c>
      <c r="S289" s="58"/>
    </row>
    <row r="290" spans="1:64" s="20" customFormat="1" ht="15.95" customHeight="1">
      <c r="A290" s="18">
        <v>33</v>
      </c>
      <c r="B290" s="169" t="s">
        <v>127</v>
      </c>
      <c r="C290" s="169"/>
      <c r="D290" s="169"/>
      <c r="E290" s="169"/>
      <c r="F290" s="169"/>
      <c r="G290" s="169"/>
      <c r="H290" s="169"/>
      <c r="I290" s="169"/>
      <c r="J290" s="169"/>
      <c r="K290" s="169"/>
      <c r="L290" s="169"/>
      <c r="M290" s="169"/>
      <c r="N290" s="169"/>
      <c r="O290" s="169"/>
      <c r="P290" s="109"/>
    </row>
    <row r="291" spans="1:64" s="20" customFormat="1" ht="15.95" hidden="1" customHeight="1">
      <c r="A291" s="18"/>
      <c r="B291" s="110" t="s">
        <v>148</v>
      </c>
      <c r="C291" s="112"/>
      <c r="F291" s="128">
        <v>1</v>
      </c>
      <c r="G291" s="53" t="s">
        <v>8</v>
      </c>
      <c r="H291" s="128">
        <v>0</v>
      </c>
      <c r="I291" s="128" t="s">
        <v>8</v>
      </c>
      <c r="J291" s="89">
        <v>9.6000000000000002E-2</v>
      </c>
      <c r="K291" s="128"/>
      <c r="L291" s="127"/>
      <c r="N291" s="34">
        <f t="shared" ref="N291:N299" si="32">ROUND(H291*J291,0)</f>
        <v>0</v>
      </c>
      <c r="O291" s="19"/>
      <c r="P291" s="109"/>
      <c r="S291" s="112"/>
    </row>
    <row r="292" spans="1:64" s="20" customFormat="1" ht="15.95" hidden="1" customHeight="1">
      <c r="A292" s="18"/>
      <c r="B292" s="110" t="s">
        <v>149</v>
      </c>
      <c r="C292" s="112"/>
      <c r="F292" s="128">
        <v>1</v>
      </c>
      <c r="G292" s="53" t="s">
        <v>8</v>
      </c>
      <c r="H292" s="128">
        <f>C33</f>
        <v>934</v>
      </c>
      <c r="I292" s="128" t="s">
        <v>8</v>
      </c>
      <c r="J292" s="89">
        <v>7.8E-2</v>
      </c>
      <c r="K292" s="128"/>
      <c r="L292" s="127"/>
      <c r="N292" s="34">
        <f t="shared" si="32"/>
        <v>73</v>
      </c>
      <c r="O292" s="19"/>
      <c r="P292" s="109"/>
      <c r="S292" s="112"/>
    </row>
    <row r="293" spans="1:64" s="20" customFormat="1" ht="15.95" hidden="1" customHeight="1">
      <c r="A293" s="18"/>
      <c r="B293" s="110" t="s">
        <v>183</v>
      </c>
      <c r="C293" s="112"/>
      <c r="F293" s="128">
        <v>1</v>
      </c>
      <c r="G293" s="53" t="s">
        <v>8</v>
      </c>
      <c r="H293" s="128">
        <f>N60</f>
        <v>1129</v>
      </c>
      <c r="I293" s="128" t="s">
        <v>8</v>
      </c>
      <c r="J293" s="89">
        <v>0.17599999999999999</v>
      </c>
      <c r="K293" s="128"/>
      <c r="L293" s="127"/>
      <c r="N293" s="34">
        <f t="shared" si="32"/>
        <v>199</v>
      </c>
      <c r="O293" s="19"/>
      <c r="P293" s="109"/>
      <c r="S293" s="112"/>
    </row>
    <row r="294" spans="1:64" s="20" customFormat="1" ht="15.95" hidden="1" customHeight="1">
      <c r="A294" s="18"/>
      <c r="B294" s="110" t="s">
        <v>150</v>
      </c>
      <c r="C294" s="112"/>
      <c r="F294" s="128">
        <v>1</v>
      </c>
      <c r="G294" s="53" t="s">
        <v>8</v>
      </c>
      <c r="H294" s="128">
        <f>N229</f>
        <v>151</v>
      </c>
      <c r="I294" s="128" t="s">
        <v>8</v>
      </c>
      <c r="J294" s="89">
        <v>0.17599999999999999</v>
      </c>
      <c r="K294" s="128"/>
      <c r="L294" s="127"/>
      <c r="N294" s="34">
        <f t="shared" si="32"/>
        <v>27</v>
      </c>
      <c r="O294" s="19"/>
      <c r="P294" s="109"/>
      <c r="S294" s="112"/>
    </row>
    <row r="295" spans="1:64" s="20" customFormat="1" ht="15.95" hidden="1" customHeight="1">
      <c r="A295" s="18"/>
      <c r="B295" s="110" t="s">
        <v>151</v>
      </c>
      <c r="C295" s="112"/>
      <c r="F295" s="128">
        <v>1</v>
      </c>
      <c r="G295" s="53" t="s">
        <v>8</v>
      </c>
      <c r="H295" s="128">
        <v>0</v>
      </c>
      <c r="I295" s="128" t="s">
        <v>8</v>
      </c>
      <c r="J295" s="89">
        <v>0.13</v>
      </c>
      <c r="K295" s="128"/>
      <c r="L295" s="127"/>
      <c r="N295" s="34">
        <f t="shared" si="32"/>
        <v>0</v>
      </c>
      <c r="O295" s="19"/>
      <c r="P295" s="109"/>
      <c r="S295" s="112"/>
    </row>
    <row r="296" spans="1:64" s="20" customFormat="1" ht="15.95" hidden="1" customHeight="1">
      <c r="A296" s="18"/>
      <c r="B296" s="110" t="s">
        <v>152</v>
      </c>
      <c r="C296" s="112"/>
      <c r="F296" s="128">
        <v>1</v>
      </c>
      <c r="G296" s="53" t="s">
        <v>8</v>
      </c>
      <c r="H296" s="128">
        <f>C48</f>
        <v>811</v>
      </c>
      <c r="I296" s="128" t="s">
        <v>8</v>
      </c>
      <c r="J296" s="89">
        <v>3.44E-2</v>
      </c>
      <c r="K296" s="128"/>
      <c r="L296" s="127"/>
      <c r="N296" s="34">
        <f t="shared" si="32"/>
        <v>28</v>
      </c>
      <c r="O296" s="19"/>
      <c r="P296" s="109"/>
      <c r="S296" s="112"/>
    </row>
    <row r="297" spans="1:64" s="20" customFormat="1" ht="15.95" hidden="1" customHeight="1">
      <c r="A297" s="18"/>
      <c r="B297" s="110" t="s">
        <v>153</v>
      </c>
      <c r="C297" s="112"/>
      <c r="F297" s="128">
        <v>1</v>
      </c>
      <c r="G297" s="53" t="s">
        <v>8</v>
      </c>
      <c r="H297" s="128">
        <v>0</v>
      </c>
      <c r="I297" s="128" t="s">
        <v>8</v>
      </c>
      <c r="J297" s="89">
        <v>4.3999999999999997E-2</v>
      </c>
      <c r="K297" s="128"/>
      <c r="L297" s="127"/>
      <c r="N297" s="34">
        <f t="shared" si="32"/>
        <v>0</v>
      </c>
      <c r="O297" s="19"/>
      <c r="P297" s="109"/>
      <c r="S297" s="112"/>
    </row>
    <row r="298" spans="1:64" s="20" customFormat="1" ht="15.95" hidden="1" customHeight="1">
      <c r="A298" s="18"/>
      <c r="B298" s="110" t="s">
        <v>154</v>
      </c>
      <c r="C298" s="112"/>
      <c r="F298" s="128">
        <v>1</v>
      </c>
      <c r="G298" s="53" t="s">
        <v>8</v>
      </c>
      <c r="H298" s="128">
        <v>0</v>
      </c>
      <c r="I298" s="128" t="s">
        <v>8</v>
      </c>
      <c r="J298" s="89">
        <v>0.03</v>
      </c>
      <c r="K298" s="128"/>
      <c r="L298" s="127"/>
      <c r="N298" s="34">
        <f t="shared" si="32"/>
        <v>0</v>
      </c>
      <c r="O298" s="19"/>
      <c r="P298" s="109"/>
      <c r="S298" s="112"/>
    </row>
    <row r="299" spans="1:64" s="20" customFormat="1" ht="15.95" hidden="1" customHeight="1">
      <c r="A299" s="18"/>
      <c r="B299" s="110" t="s">
        <v>155</v>
      </c>
      <c r="C299" s="112"/>
      <c r="F299" s="128">
        <v>1</v>
      </c>
      <c r="G299" s="53" t="s">
        <v>8</v>
      </c>
      <c r="H299" s="128">
        <v>0</v>
      </c>
      <c r="I299" s="128" t="s">
        <v>8</v>
      </c>
      <c r="J299" s="89">
        <v>2.1999999999999999E-2</v>
      </c>
      <c r="K299" s="128"/>
      <c r="L299" s="127"/>
      <c r="N299" s="34">
        <f t="shared" si="32"/>
        <v>0</v>
      </c>
      <c r="O299" s="19"/>
      <c r="P299" s="109"/>
      <c r="S299" s="112"/>
    </row>
    <row r="300" spans="1:64" s="20" customFormat="1" ht="15.95" hidden="1" customHeight="1">
      <c r="A300" s="18"/>
      <c r="C300" s="53"/>
      <c r="D300" s="60"/>
      <c r="E300" s="53"/>
      <c r="F300" s="128"/>
      <c r="G300" s="128"/>
      <c r="H300" s="31"/>
      <c r="I300" s="128"/>
      <c r="J300" s="127"/>
      <c r="K300" s="128"/>
      <c r="L300" s="28" t="s">
        <v>10</v>
      </c>
      <c r="M300" s="36"/>
      <c r="N300" s="21">
        <f>SUM(N291:N299)</f>
        <v>327</v>
      </c>
      <c r="O300" s="22"/>
      <c r="P300" s="44"/>
      <c r="S300" s="53"/>
    </row>
    <row r="301" spans="1:64" s="20" customFormat="1" ht="15.95" customHeight="1">
      <c r="A301" s="18"/>
      <c r="C301" s="170">
        <f>N300</f>
        <v>327</v>
      </c>
      <c r="D301" s="156"/>
      <c r="E301" s="170"/>
      <c r="F301" s="23" t="s">
        <v>126</v>
      </c>
      <c r="G301" s="24" t="s">
        <v>12</v>
      </c>
      <c r="H301" s="158">
        <v>40</v>
      </c>
      <c r="I301" s="158"/>
      <c r="J301" s="158"/>
      <c r="K301" s="115"/>
      <c r="L301" s="171" t="s">
        <v>128</v>
      </c>
      <c r="M301" s="171"/>
      <c r="N301" s="95"/>
      <c r="O301" s="25" t="s">
        <v>14</v>
      </c>
      <c r="P301" s="138">
        <f>ROUND(C301*H301,0)</f>
        <v>13080</v>
      </c>
      <c r="S301" s="113"/>
    </row>
    <row r="302" spans="1:64" ht="21.75" hidden="1" customHeight="1">
      <c r="A302" s="1"/>
      <c r="B302" s="164" t="s">
        <v>184</v>
      </c>
      <c r="C302" s="164"/>
      <c r="D302" s="164"/>
      <c r="E302" s="164"/>
      <c r="F302" s="164"/>
      <c r="G302" s="164"/>
      <c r="H302" s="164"/>
      <c r="I302" s="164"/>
      <c r="J302" s="164"/>
      <c r="K302" s="164"/>
      <c r="L302" s="164"/>
      <c r="M302" s="164"/>
      <c r="N302" s="164"/>
      <c r="O302" s="164"/>
      <c r="P302" s="134"/>
      <c r="S302" s="3"/>
    </row>
    <row r="303" spans="1:64" ht="15.95" hidden="1" customHeight="1">
      <c r="A303" s="1"/>
      <c r="B303" s="73" t="s">
        <v>156</v>
      </c>
      <c r="C303" s="117"/>
      <c r="D303" s="123">
        <v>1</v>
      </c>
      <c r="E303" s="137" t="s">
        <v>8</v>
      </c>
      <c r="F303" s="123">
        <v>1</v>
      </c>
      <c r="G303" s="123" t="s">
        <v>8</v>
      </c>
      <c r="H303" s="74">
        <v>31.375</v>
      </c>
      <c r="I303" s="123" t="s">
        <v>8</v>
      </c>
      <c r="J303" s="124">
        <v>27.375</v>
      </c>
      <c r="K303" s="123"/>
      <c r="L303" s="116"/>
      <c r="M303" s="3" t="s">
        <v>9</v>
      </c>
      <c r="N303" s="42">
        <f>ROUND(D303*F303*H303*J303,0)</f>
        <v>859</v>
      </c>
      <c r="O303" s="2"/>
      <c r="P303" s="134"/>
      <c r="R303" s="4"/>
      <c r="S303" s="117"/>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row>
    <row r="304" spans="1:64" ht="17.100000000000001" hidden="1" customHeight="1">
      <c r="A304" s="1"/>
      <c r="C304" s="137"/>
      <c r="D304" s="75"/>
      <c r="H304" s="74"/>
      <c r="I304" s="123"/>
      <c r="J304" s="124"/>
      <c r="K304" s="123"/>
      <c r="L304" s="15" t="s">
        <v>10</v>
      </c>
      <c r="M304" s="43"/>
      <c r="N304" s="5"/>
      <c r="O304" s="6"/>
      <c r="P304" s="105"/>
      <c r="S304" s="137"/>
    </row>
    <row r="305" spans="1:64" ht="21.75" hidden="1" customHeight="1">
      <c r="A305" s="1"/>
      <c r="B305" s="72"/>
      <c r="C305" s="165">
        <f>N304</f>
        <v>0</v>
      </c>
      <c r="D305" s="166"/>
      <c r="E305" s="165"/>
      <c r="F305" s="7" t="s">
        <v>41</v>
      </c>
      <c r="G305" s="8" t="s">
        <v>12</v>
      </c>
      <c r="H305" s="76">
        <v>378.13</v>
      </c>
      <c r="I305" s="121"/>
      <c r="J305" s="121"/>
      <c r="K305" s="121"/>
      <c r="L305" s="152" t="s">
        <v>42</v>
      </c>
      <c r="M305" s="152"/>
      <c r="O305" s="9" t="s">
        <v>14</v>
      </c>
      <c r="P305" s="134">
        <f>ROUND(C305*H305/100,0)</f>
        <v>0</v>
      </c>
      <c r="S305" s="118"/>
    </row>
    <row r="306" spans="1:64" ht="15.95" hidden="1" customHeight="1">
      <c r="A306" s="1"/>
      <c r="B306" s="164" t="s">
        <v>185</v>
      </c>
      <c r="C306" s="164"/>
      <c r="D306" s="164"/>
      <c r="E306" s="164"/>
      <c r="F306" s="164"/>
      <c r="G306" s="164"/>
      <c r="H306" s="164"/>
      <c r="I306" s="164"/>
      <c r="J306" s="164"/>
      <c r="K306" s="164"/>
      <c r="L306" s="164"/>
      <c r="M306" s="164"/>
      <c r="N306" s="164"/>
      <c r="O306" s="164"/>
      <c r="P306" s="134"/>
      <c r="S306" s="3"/>
    </row>
    <row r="307" spans="1:64" ht="15.95" hidden="1" customHeight="1">
      <c r="A307" s="1"/>
      <c r="B307" s="73" t="s">
        <v>186</v>
      </c>
      <c r="C307" s="117"/>
      <c r="D307" s="123">
        <v>1</v>
      </c>
      <c r="E307" s="137" t="s">
        <v>8</v>
      </c>
      <c r="F307" s="123">
        <v>1</v>
      </c>
      <c r="G307" s="123" t="s">
        <v>8</v>
      </c>
      <c r="H307" s="74">
        <v>13</v>
      </c>
      <c r="I307" s="123" t="s">
        <v>8</v>
      </c>
      <c r="J307" s="124">
        <v>0.33</v>
      </c>
      <c r="K307" s="123" t="s">
        <v>8</v>
      </c>
      <c r="L307" s="124">
        <v>4</v>
      </c>
      <c r="M307" s="3" t="s">
        <v>9</v>
      </c>
      <c r="N307" s="42">
        <f>ROUND(D307*F307*H307*J307*L307,0)</f>
        <v>17</v>
      </c>
      <c r="O307" s="2"/>
      <c r="P307" s="134"/>
      <c r="R307" s="4"/>
      <c r="S307" s="117"/>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row>
    <row r="308" spans="1:64" ht="17.100000000000001" hidden="1" customHeight="1">
      <c r="A308" s="1"/>
      <c r="C308" s="137"/>
      <c r="D308" s="75"/>
      <c r="H308" s="74"/>
      <c r="I308" s="123"/>
      <c r="J308" s="124"/>
      <c r="K308" s="123"/>
      <c r="L308" s="15" t="s">
        <v>10</v>
      </c>
      <c r="M308" s="43"/>
      <c r="N308" s="5"/>
      <c r="O308" s="6"/>
      <c r="P308" s="105"/>
      <c r="S308" s="137"/>
    </row>
    <row r="309" spans="1:64" ht="21.75" hidden="1" customHeight="1">
      <c r="A309" s="1"/>
      <c r="B309" s="72"/>
      <c r="C309" s="165">
        <f>N308</f>
        <v>0</v>
      </c>
      <c r="D309" s="166"/>
      <c r="E309" s="165"/>
      <c r="F309" s="7" t="s">
        <v>11</v>
      </c>
      <c r="G309" s="8" t="s">
        <v>12</v>
      </c>
      <c r="H309" s="76">
        <v>1134.3800000000001</v>
      </c>
      <c r="I309" s="121"/>
      <c r="J309" s="121"/>
      <c r="K309" s="121"/>
      <c r="L309" s="152" t="s">
        <v>13</v>
      </c>
      <c r="M309" s="152"/>
      <c r="O309" s="9" t="s">
        <v>14</v>
      </c>
      <c r="P309" s="134">
        <f>ROUND(C309*H309/100,0)</f>
        <v>0</v>
      </c>
      <c r="S309" s="118"/>
    </row>
    <row r="310" spans="1:64" ht="15.95" hidden="1" customHeight="1">
      <c r="A310" s="1"/>
      <c r="B310" s="164" t="s">
        <v>187</v>
      </c>
      <c r="C310" s="164"/>
      <c r="D310" s="164"/>
      <c r="E310" s="164"/>
      <c r="F310" s="164"/>
      <c r="G310" s="164"/>
      <c r="H310" s="164"/>
      <c r="I310" s="164"/>
      <c r="J310" s="164"/>
      <c r="K310" s="164"/>
      <c r="L310" s="164"/>
      <c r="M310" s="164"/>
      <c r="N310" s="164"/>
      <c r="O310" s="164"/>
      <c r="P310" s="134"/>
      <c r="S310" s="3"/>
    </row>
    <row r="311" spans="1:64" ht="17.100000000000001" hidden="1" customHeight="1">
      <c r="A311" s="1"/>
      <c r="B311" s="73" t="s">
        <v>188</v>
      </c>
      <c r="C311" s="117"/>
      <c r="D311" s="123">
        <v>2</v>
      </c>
      <c r="E311" s="137" t="s">
        <v>8</v>
      </c>
      <c r="F311" s="123">
        <v>3</v>
      </c>
      <c r="G311" s="123" t="s">
        <v>8</v>
      </c>
      <c r="H311" s="74">
        <v>16</v>
      </c>
      <c r="I311" s="123" t="s">
        <v>8</v>
      </c>
      <c r="J311" s="124">
        <v>9</v>
      </c>
      <c r="K311" s="123"/>
      <c r="L311" s="116"/>
      <c r="M311" s="3" t="s">
        <v>9</v>
      </c>
      <c r="N311" s="42">
        <f>ROUND(D311*F311*H311*J311,0)</f>
        <v>864</v>
      </c>
      <c r="O311" s="2"/>
      <c r="P311" s="134"/>
      <c r="R311" s="4"/>
      <c r="S311" s="117"/>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row>
    <row r="312" spans="1:64" ht="17.100000000000001" hidden="1" customHeight="1">
      <c r="A312" s="1"/>
      <c r="B312" s="73" t="s">
        <v>189</v>
      </c>
      <c r="C312" s="117"/>
      <c r="D312" s="123">
        <v>1</v>
      </c>
      <c r="E312" s="137" t="s">
        <v>8</v>
      </c>
      <c r="F312" s="123">
        <v>4</v>
      </c>
      <c r="G312" s="123" t="s">
        <v>8</v>
      </c>
      <c r="H312" s="74">
        <v>8</v>
      </c>
      <c r="I312" s="123" t="s">
        <v>8</v>
      </c>
      <c r="J312" s="124">
        <v>6</v>
      </c>
      <c r="K312" s="123"/>
      <c r="L312" s="116"/>
      <c r="M312" s="3" t="s">
        <v>9</v>
      </c>
      <c r="N312" s="42">
        <f>ROUND(D312*F312*H312*J312,0)</f>
        <v>192</v>
      </c>
      <c r="O312" s="2"/>
      <c r="P312" s="134"/>
      <c r="R312" s="4"/>
      <c r="S312" s="117"/>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row>
    <row r="313" spans="1:64" ht="17.100000000000001" hidden="1" customHeight="1">
      <c r="A313" s="1"/>
      <c r="B313" s="73" t="s">
        <v>190</v>
      </c>
      <c r="C313" s="117"/>
      <c r="D313" s="123">
        <v>2</v>
      </c>
      <c r="E313" s="137" t="s">
        <v>8</v>
      </c>
      <c r="F313" s="123">
        <v>14</v>
      </c>
      <c r="G313" s="123" t="s">
        <v>8</v>
      </c>
      <c r="H313" s="74">
        <v>19</v>
      </c>
      <c r="I313" s="123" t="s">
        <v>8</v>
      </c>
      <c r="J313" s="124">
        <v>1.25</v>
      </c>
      <c r="K313" s="123"/>
      <c r="L313" s="116"/>
      <c r="M313" s="3" t="s">
        <v>9</v>
      </c>
      <c r="N313" s="42">
        <f>ROUND(D313*F313*H313*J313,0)</f>
        <v>665</v>
      </c>
      <c r="O313" s="2"/>
      <c r="P313" s="134"/>
      <c r="R313" s="4"/>
      <c r="S313" s="117"/>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row>
    <row r="314" spans="1:64" ht="17.100000000000001" hidden="1" customHeight="1">
      <c r="A314" s="1"/>
      <c r="B314" s="73" t="s">
        <v>191</v>
      </c>
      <c r="C314" s="117"/>
      <c r="D314" s="123">
        <v>1</v>
      </c>
      <c r="E314" s="137" t="s">
        <v>8</v>
      </c>
      <c r="F314" s="123">
        <v>5</v>
      </c>
      <c r="G314" s="123" t="s">
        <v>8</v>
      </c>
      <c r="H314" s="74">
        <v>30</v>
      </c>
      <c r="I314" s="123" t="s">
        <v>8</v>
      </c>
      <c r="J314" s="124">
        <v>1.25</v>
      </c>
      <c r="K314" s="123"/>
      <c r="L314" s="116"/>
      <c r="M314" s="3" t="s">
        <v>9</v>
      </c>
      <c r="N314" s="42">
        <f>ROUND(D314*F314*H314*J314,0)</f>
        <v>188</v>
      </c>
      <c r="O314" s="2"/>
      <c r="P314" s="134"/>
      <c r="R314" s="4"/>
      <c r="S314" s="117"/>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row>
    <row r="315" spans="1:64" ht="17.100000000000001" hidden="1" customHeight="1">
      <c r="A315" s="1"/>
      <c r="C315" s="137"/>
      <c r="D315" s="75"/>
      <c r="H315" s="74"/>
      <c r="I315" s="123"/>
      <c r="J315" s="124"/>
      <c r="K315" s="123"/>
      <c r="L315" s="15" t="s">
        <v>10</v>
      </c>
      <c r="M315" s="43"/>
      <c r="N315" s="5"/>
      <c r="O315" s="6"/>
      <c r="P315" s="105"/>
      <c r="S315" s="137"/>
    </row>
    <row r="316" spans="1:64" ht="15.95" hidden="1" customHeight="1">
      <c r="A316" s="1"/>
      <c r="C316" s="77"/>
      <c r="D316" s="173">
        <f>N315</f>
        <v>0</v>
      </c>
      <c r="E316" s="173"/>
      <c r="F316" s="173"/>
      <c r="G316" s="201" t="s">
        <v>114</v>
      </c>
      <c r="H316" s="202"/>
      <c r="I316" s="15" t="s">
        <v>9</v>
      </c>
      <c r="J316" s="150">
        <f>D316/112</f>
        <v>0</v>
      </c>
      <c r="K316" s="150"/>
      <c r="L316" s="43"/>
      <c r="M316" s="120"/>
      <c r="N316" s="47"/>
      <c r="O316" s="134"/>
      <c r="P316" s="86"/>
      <c r="Q316" s="50"/>
      <c r="S316" s="77"/>
    </row>
    <row r="317" spans="1:64" ht="21.75" hidden="1" customHeight="1">
      <c r="A317" s="1"/>
      <c r="B317" s="72"/>
      <c r="C317" s="172">
        <f>J316</f>
        <v>0</v>
      </c>
      <c r="D317" s="172"/>
      <c r="E317" s="172"/>
      <c r="F317" s="125" t="s">
        <v>62</v>
      </c>
      <c r="G317" s="8" t="s">
        <v>12</v>
      </c>
      <c r="H317" s="76">
        <v>126.04</v>
      </c>
      <c r="I317" s="121"/>
      <c r="J317" s="121"/>
      <c r="K317" s="121"/>
      <c r="L317" s="152" t="s">
        <v>63</v>
      </c>
      <c r="M317" s="152"/>
      <c r="O317" s="9" t="s">
        <v>14</v>
      </c>
      <c r="P317" s="134">
        <f>ROUND(C317*H317,0)</f>
        <v>0</v>
      </c>
      <c r="S317" s="118"/>
    </row>
    <row r="318" spans="1:64" ht="15.95" hidden="1" customHeight="1">
      <c r="A318" s="1"/>
      <c r="B318" s="164" t="s">
        <v>158</v>
      </c>
      <c r="C318" s="164"/>
      <c r="D318" s="164"/>
      <c r="E318" s="164"/>
      <c r="F318" s="164"/>
      <c r="G318" s="164"/>
      <c r="H318" s="164"/>
      <c r="I318" s="164"/>
      <c r="J318" s="164"/>
      <c r="K318" s="164"/>
      <c r="L318" s="164"/>
      <c r="M318" s="164"/>
      <c r="N318" s="164"/>
      <c r="O318" s="164"/>
      <c r="P318" s="134"/>
      <c r="S318" s="3"/>
    </row>
    <row r="319" spans="1:64" ht="15.95" hidden="1" customHeight="1">
      <c r="A319" s="1"/>
      <c r="B319" s="73" t="s">
        <v>85</v>
      </c>
      <c r="C319" s="117"/>
      <c r="D319" s="123">
        <v>1</v>
      </c>
      <c r="E319" s="137" t="s">
        <v>8</v>
      </c>
      <c r="F319" s="123">
        <v>1</v>
      </c>
      <c r="G319" s="123" t="s">
        <v>8</v>
      </c>
      <c r="H319" s="74">
        <v>20</v>
      </c>
      <c r="I319" s="123" t="s">
        <v>8</v>
      </c>
      <c r="J319" s="124">
        <v>14</v>
      </c>
      <c r="K319" s="123" t="s">
        <v>8</v>
      </c>
      <c r="L319" s="116">
        <v>0.17</v>
      </c>
      <c r="M319" s="3" t="s">
        <v>9</v>
      </c>
      <c r="N319" s="42">
        <f t="shared" ref="N319:N325" si="33">ROUND(D319*F319*H319*J319*L319,0)</f>
        <v>48</v>
      </c>
      <c r="O319" s="2"/>
      <c r="P319" s="134"/>
      <c r="R319" s="4"/>
      <c r="S319" s="117"/>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row>
    <row r="320" spans="1:64" ht="15.95" hidden="1" customHeight="1">
      <c r="A320" s="1"/>
      <c r="B320" s="73" t="s">
        <v>89</v>
      </c>
      <c r="C320" s="117"/>
      <c r="D320" s="123">
        <v>1</v>
      </c>
      <c r="E320" s="137" t="s">
        <v>8</v>
      </c>
      <c r="F320" s="123">
        <v>1</v>
      </c>
      <c r="G320" s="123" t="s">
        <v>8</v>
      </c>
      <c r="H320" s="74">
        <v>20</v>
      </c>
      <c r="I320" s="123" t="s">
        <v>8</v>
      </c>
      <c r="J320" s="124">
        <v>6</v>
      </c>
      <c r="K320" s="123" t="s">
        <v>8</v>
      </c>
      <c r="L320" s="116">
        <v>0.17</v>
      </c>
      <c r="M320" s="3" t="s">
        <v>9</v>
      </c>
      <c r="N320" s="42">
        <f t="shared" si="33"/>
        <v>20</v>
      </c>
      <c r="O320" s="2"/>
      <c r="P320" s="134"/>
      <c r="R320" s="4"/>
      <c r="S320" s="117"/>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row>
    <row r="321" spans="1:64" ht="15.95" hidden="1" customHeight="1">
      <c r="A321" s="1"/>
      <c r="B321" s="73" t="s">
        <v>85</v>
      </c>
      <c r="C321" s="117"/>
      <c r="D321" s="123">
        <v>1</v>
      </c>
      <c r="E321" s="137" t="s">
        <v>8</v>
      </c>
      <c r="F321" s="123">
        <v>2</v>
      </c>
      <c r="G321" s="123" t="s">
        <v>8</v>
      </c>
      <c r="H321" s="74">
        <v>14</v>
      </c>
      <c r="I321" s="123" t="s">
        <v>8</v>
      </c>
      <c r="J321" s="124">
        <v>18</v>
      </c>
      <c r="K321" s="123" t="s">
        <v>8</v>
      </c>
      <c r="L321" s="116">
        <v>0.17</v>
      </c>
      <c r="M321" s="3" t="s">
        <v>9</v>
      </c>
      <c r="N321" s="42">
        <f t="shared" si="33"/>
        <v>86</v>
      </c>
      <c r="O321" s="2"/>
      <c r="P321" s="134"/>
      <c r="R321" s="4"/>
      <c r="S321" s="117"/>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row>
    <row r="322" spans="1:64" ht="15.95" hidden="1" customHeight="1">
      <c r="A322" s="1"/>
      <c r="B322" s="73" t="s">
        <v>192</v>
      </c>
      <c r="C322" s="117"/>
      <c r="D322" s="123">
        <v>1</v>
      </c>
      <c r="E322" s="137" t="s">
        <v>8</v>
      </c>
      <c r="F322" s="123">
        <v>1</v>
      </c>
      <c r="G322" s="123" t="s">
        <v>8</v>
      </c>
      <c r="H322" s="74">
        <v>19.5</v>
      </c>
      <c r="I322" s="123" t="s">
        <v>8</v>
      </c>
      <c r="J322" s="124">
        <v>6</v>
      </c>
      <c r="K322" s="123" t="s">
        <v>8</v>
      </c>
      <c r="L322" s="116">
        <v>0.17</v>
      </c>
      <c r="M322" s="3" t="s">
        <v>9</v>
      </c>
      <c r="N322" s="42">
        <f t="shared" si="33"/>
        <v>20</v>
      </c>
      <c r="O322" s="2"/>
      <c r="P322" s="134"/>
      <c r="R322" s="4"/>
      <c r="S322" s="117"/>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row>
    <row r="323" spans="1:64" ht="15.95" hidden="1" customHeight="1">
      <c r="A323" s="1"/>
      <c r="B323" s="73" t="s">
        <v>87</v>
      </c>
      <c r="C323" s="117"/>
      <c r="D323" s="123">
        <v>1</v>
      </c>
      <c r="E323" s="137" t="s">
        <v>8</v>
      </c>
      <c r="F323" s="123">
        <v>1</v>
      </c>
      <c r="G323" s="123" t="s">
        <v>8</v>
      </c>
      <c r="H323" s="74">
        <v>8.5</v>
      </c>
      <c r="I323" s="123" t="s">
        <v>8</v>
      </c>
      <c r="J323" s="124">
        <v>6</v>
      </c>
      <c r="K323" s="123" t="s">
        <v>8</v>
      </c>
      <c r="L323" s="116">
        <v>0.17</v>
      </c>
      <c r="M323" s="3" t="s">
        <v>9</v>
      </c>
      <c r="N323" s="42">
        <f t="shared" si="33"/>
        <v>9</v>
      </c>
      <c r="O323" s="2"/>
      <c r="P323" s="134"/>
      <c r="R323" s="4"/>
      <c r="S323" s="117"/>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row>
    <row r="324" spans="1:64" ht="15.95" hidden="1" customHeight="1">
      <c r="A324" s="1"/>
      <c r="B324" s="73" t="s">
        <v>193</v>
      </c>
      <c r="C324" s="117"/>
      <c r="D324" s="123">
        <v>1</v>
      </c>
      <c r="E324" s="137" t="s">
        <v>8</v>
      </c>
      <c r="F324" s="123">
        <v>2</v>
      </c>
      <c r="G324" s="123" t="s">
        <v>8</v>
      </c>
      <c r="H324" s="74">
        <v>4</v>
      </c>
      <c r="I324" s="123" t="s">
        <v>8</v>
      </c>
      <c r="J324" s="124">
        <v>4</v>
      </c>
      <c r="K324" s="123" t="s">
        <v>8</v>
      </c>
      <c r="L324" s="116">
        <v>0.17</v>
      </c>
      <c r="M324" s="3" t="s">
        <v>9</v>
      </c>
      <c r="N324" s="42">
        <f t="shared" si="33"/>
        <v>5</v>
      </c>
      <c r="O324" s="2"/>
      <c r="P324" s="134"/>
      <c r="R324" s="4"/>
      <c r="S324" s="117"/>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row>
    <row r="325" spans="1:64" ht="15.95" hidden="1" customHeight="1">
      <c r="A325" s="1"/>
      <c r="B325" s="73" t="s">
        <v>194</v>
      </c>
      <c r="C325" s="117"/>
      <c r="D325" s="123">
        <v>1</v>
      </c>
      <c r="E325" s="137" t="s">
        <v>8</v>
      </c>
      <c r="F325" s="123">
        <v>1</v>
      </c>
      <c r="G325" s="123" t="s">
        <v>8</v>
      </c>
      <c r="H325" s="74">
        <v>12.25</v>
      </c>
      <c r="I325" s="123" t="s">
        <v>8</v>
      </c>
      <c r="J325" s="124">
        <v>7.5</v>
      </c>
      <c r="K325" s="123" t="s">
        <v>8</v>
      </c>
      <c r="L325" s="116">
        <v>0.125</v>
      </c>
      <c r="M325" s="3" t="s">
        <v>9</v>
      </c>
      <c r="N325" s="42">
        <f t="shared" si="33"/>
        <v>11</v>
      </c>
      <c r="O325" s="2"/>
      <c r="P325" s="134"/>
      <c r="R325" s="4"/>
      <c r="S325" s="117"/>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row>
    <row r="326" spans="1:64" ht="15.95" hidden="1" customHeight="1">
      <c r="A326" s="1"/>
      <c r="B326" s="73" t="s">
        <v>195</v>
      </c>
      <c r="C326" s="117"/>
      <c r="D326" s="123">
        <v>1</v>
      </c>
      <c r="E326" s="137" t="s">
        <v>8</v>
      </c>
      <c r="F326" s="123">
        <v>1</v>
      </c>
      <c r="G326" s="123" t="s">
        <v>8</v>
      </c>
      <c r="H326" s="74">
        <v>25.25</v>
      </c>
      <c r="I326" s="123" t="s">
        <v>8</v>
      </c>
      <c r="J326" s="124">
        <v>26.375</v>
      </c>
      <c r="K326" s="123" t="s">
        <v>8</v>
      </c>
      <c r="L326" s="116">
        <v>0.125</v>
      </c>
      <c r="M326" s="3" t="s">
        <v>9</v>
      </c>
      <c r="N326" s="42">
        <f t="shared" ref="N326" si="34">ROUND(D326*F326*H326*J326*L326,0)</f>
        <v>83</v>
      </c>
      <c r="O326" s="2"/>
      <c r="P326" s="134"/>
      <c r="R326" s="4"/>
      <c r="S326" s="117"/>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row>
    <row r="327" spans="1:64" ht="21" hidden="1" customHeight="1">
      <c r="A327" s="1"/>
      <c r="C327" s="137"/>
      <c r="D327" s="75"/>
      <c r="H327" s="74"/>
      <c r="I327" s="123"/>
      <c r="J327" s="124"/>
      <c r="K327" s="123"/>
      <c r="L327" s="15" t="s">
        <v>10</v>
      </c>
      <c r="M327" s="43"/>
      <c r="N327" s="5"/>
      <c r="O327" s="6"/>
      <c r="P327" s="105"/>
      <c r="S327" s="137"/>
    </row>
    <row r="328" spans="1:64" ht="21.75" hidden="1" customHeight="1">
      <c r="A328" s="1"/>
      <c r="B328" s="72"/>
      <c r="C328" s="165">
        <f>N327</f>
        <v>0</v>
      </c>
      <c r="D328" s="166"/>
      <c r="E328" s="165"/>
      <c r="F328" s="7" t="s">
        <v>11</v>
      </c>
      <c r="G328" s="8" t="s">
        <v>12</v>
      </c>
      <c r="H328" s="76">
        <v>1306.8</v>
      </c>
      <c r="I328" s="121"/>
      <c r="J328" s="121"/>
      <c r="K328" s="121"/>
      <c r="L328" s="152" t="s">
        <v>13</v>
      </c>
      <c r="M328" s="152"/>
      <c r="O328" s="9" t="s">
        <v>14</v>
      </c>
      <c r="P328" s="134">
        <f>ROUND(C328*H328/100,0)</f>
        <v>0</v>
      </c>
      <c r="S328" s="118"/>
    </row>
    <row r="329" spans="1:64" s="20" customFormat="1" ht="15.95" hidden="1" customHeight="1">
      <c r="A329" s="18"/>
      <c r="B329" s="169" t="s">
        <v>196</v>
      </c>
      <c r="C329" s="169"/>
      <c r="D329" s="169"/>
      <c r="E329" s="169"/>
      <c r="F329" s="169"/>
      <c r="G329" s="169"/>
      <c r="H329" s="169"/>
      <c r="I329" s="169"/>
      <c r="J329" s="169"/>
      <c r="K329" s="169"/>
      <c r="L329" s="169"/>
      <c r="M329" s="169"/>
      <c r="N329" s="169"/>
      <c r="O329" s="19"/>
      <c r="P329" s="138"/>
    </row>
    <row r="330" spans="1:64" s="20" customFormat="1" ht="15.95" hidden="1" customHeight="1">
      <c r="A330" s="18"/>
      <c r="B330" s="20" t="s">
        <v>198</v>
      </c>
      <c r="C330" s="112"/>
      <c r="D330" s="128">
        <v>2</v>
      </c>
      <c r="E330" s="53" t="s">
        <v>8</v>
      </c>
      <c r="F330" s="128">
        <v>2</v>
      </c>
      <c r="G330" s="128" t="s">
        <v>17</v>
      </c>
      <c r="H330" s="31">
        <v>14</v>
      </c>
      <c r="I330" s="128" t="s">
        <v>18</v>
      </c>
      <c r="J330" s="127">
        <v>18</v>
      </c>
      <c r="K330" s="128" t="s">
        <v>19</v>
      </c>
      <c r="L330" s="127">
        <v>7</v>
      </c>
      <c r="M330" s="20" t="s">
        <v>9</v>
      </c>
      <c r="N330" s="32">
        <f>ROUND(D330*F330*(H330+J330)*L330,0)</f>
        <v>896</v>
      </c>
      <c r="O330" s="19"/>
      <c r="P330" s="138"/>
    </row>
    <row r="331" spans="1:64" s="20" customFormat="1" ht="15.95" hidden="1" customHeight="1">
      <c r="A331" s="18"/>
      <c r="B331" s="20" t="s">
        <v>199</v>
      </c>
      <c r="C331" s="112"/>
      <c r="D331" s="128">
        <v>1</v>
      </c>
      <c r="E331" s="53" t="s">
        <v>8</v>
      </c>
      <c r="F331" s="128">
        <v>2</v>
      </c>
      <c r="G331" s="128" t="s">
        <v>17</v>
      </c>
      <c r="H331" s="31">
        <v>31.37</v>
      </c>
      <c r="I331" s="128" t="s">
        <v>18</v>
      </c>
      <c r="J331" s="127">
        <v>27.37</v>
      </c>
      <c r="K331" s="128" t="s">
        <v>19</v>
      </c>
      <c r="L331" s="127">
        <v>9.5</v>
      </c>
      <c r="M331" s="20" t="s">
        <v>9</v>
      </c>
      <c r="N331" s="32">
        <f>ROUND(D331*F331*(H331+J331)*L331,0)</f>
        <v>1116</v>
      </c>
      <c r="O331" s="19"/>
      <c r="P331" s="138"/>
    </row>
    <row r="332" spans="1:64" s="20" customFormat="1" ht="15.95" hidden="1" customHeight="1">
      <c r="A332" s="18"/>
      <c r="B332" s="20" t="s">
        <v>95</v>
      </c>
      <c r="C332" s="112"/>
      <c r="D332" s="128">
        <v>1</v>
      </c>
      <c r="E332" s="53" t="s">
        <v>8</v>
      </c>
      <c r="F332" s="128">
        <v>1</v>
      </c>
      <c r="G332" s="128" t="s">
        <v>8</v>
      </c>
      <c r="H332" s="31">
        <v>248</v>
      </c>
      <c r="I332" s="128" t="s">
        <v>18</v>
      </c>
      <c r="J332" s="127">
        <v>2</v>
      </c>
      <c r="K332" s="128"/>
      <c r="L332" s="127"/>
      <c r="M332" s="20" t="s">
        <v>9</v>
      </c>
      <c r="N332" s="42">
        <f>ROUND(D332*F332*H332*J332,0)</f>
        <v>496</v>
      </c>
      <c r="O332" s="19"/>
      <c r="P332" s="138"/>
    </row>
    <row r="333" spans="1:64" s="20" customFormat="1" ht="15.95" hidden="1" customHeight="1">
      <c r="A333" s="18"/>
      <c r="B333" s="20" t="s">
        <v>200</v>
      </c>
      <c r="C333" s="112"/>
      <c r="D333" s="128">
        <v>1</v>
      </c>
      <c r="E333" s="53" t="s">
        <v>8</v>
      </c>
      <c r="F333" s="128">
        <v>1</v>
      </c>
      <c r="G333" s="128" t="s">
        <v>8</v>
      </c>
      <c r="H333" s="31">
        <v>235</v>
      </c>
      <c r="I333" s="128" t="s">
        <v>18</v>
      </c>
      <c r="J333" s="127">
        <v>4</v>
      </c>
      <c r="K333" s="128"/>
      <c r="L333" s="127"/>
      <c r="M333" s="20" t="s">
        <v>9</v>
      </c>
      <c r="N333" s="42">
        <f>ROUND(D333*F333*H333*J333,0)</f>
        <v>940</v>
      </c>
      <c r="O333" s="19"/>
      <c r="P333" s="138"/>
    </row>
    <row r="334" spans="1:64" s="20" customFormat="1" ht="15.95" hidden="1" customHeight="1">
      <c r="A334" s="18"/>
      <c r="B334" s="20" t="s">
        <v>160</v>
      </c>
      <c r="C334" s="112"/>
      <c r="D334" s="123">
        <v>42</v>
      </c>
      <c r="E334" s="137" t="s">
        <v>8</v>
      </c>
      <c r="F334" s="123">
        <v>2</v>
      </c>
      <c r="G334" s="123" t="s">
        <v>8</v>
      </c>
      <c r="H334" s="78">
        <v>0.375</v>
      </c>
      <c r="I334" s="123" t="s">
        <v>8</v>
      </c>
      <c r="J334" s="124">
        <v>4</v>
      </c>
      <c r="K334" s="123"/>
      <c r="L334" s="124"/>
      <c r="M334" s="3" t="s">
        <v>9</v>
      </c>
      <c r="N334" s="42">
        <f>ROUND(D334*F334*H334*J334,0)</f>
        <v>126</v>
      </c>
      <c r="O334" s="19"/>
      <c r="P334" s="138"/>
    </row>
    <row r="335" spans="1:64" s="20" customFormat="1" ht="15.95" hidden="1" customHeight="1">
      <c r="A335" s="18"/>
      <c r="B335" s="20" t="s">
        <v>88</v>
      </c>
      <c r="C335" s="112"/>
      <c r="D335" s="128">
        <v>2</v>
      </c>
      <c r="E335" s="53" t="s">
        <v>8</v>
      </c>
      <c r="F335" s="128">
        <v>2</v>
      </c>
      <c r="G335" s="128" t="s">
        <v>17</v>
      </c>
      <c r="H335" s="31">
        <v>4</v>
      </c>
      <c r="I335" s="128" t="s">
        <v>18</v>
      </c>
      <c r="J335" s="127">
        <v>4</v>
      </c>
      <c r="K335" s="128" t="s">
        <v>19</v>
      </c>
      <c r="L335" s="127">
        <v>8</v>
      </c>
      <c r="M335" s="20" t="s">
        <v>9</v>
      </c>
      <c r="N335" s="32">
        <f>ROUND(D335*F335*(H335+J335)*L335,0)</f>
        <v>256</v>
      </c>
      <c r="O335" s="19"/>
      <c r="P335" s="138"/>
    </row>
    <row r="336" spans="1:64" s="20" customFormat="1" ht="15.95" hidden="1" customHeight="1">
      <c r="A336" s="18"/>
      <c r="B336" s="20" t="s">
        <v>182</v>
      </c>
      <c r="C336" s="112"/>
      <c r="D336" s="128">
        <v>1</v>
      </c>
      <c r="E336" s="53" t="s">
        <v>8</v>
      </c>
      <c r="F336" s="128">
        <v>1</v>
      </c>
      <c r="G336" s="128" t="s">
        <v>8</v>
      </c>
      <c r="H336" s="31">
        <v>10.25</v>
      </c>
      <c r="I336" s="123" t="s">
        <v>8</v>
      </c>
      <c r="J336" s="127">
        <v>8</v>
      </c>
      <c r="K336" s="128"/>
      <c r="L336" s="127"/>
      <c r="M336" s="20" t="s">
        <v>9</v>
      </c>
      <c r="N336" s="42">
        <f t="shared" ref="N336:N341" si="35">ROUND(D336*F336*H336*J336,0)</f>
        <v>82</v>
      </c>
      <c r="O336" s="19"/>
      <c r="P336" s="138"/>
    </row>
    <row r="337" spans="1:19" s="20" customFormat="1" ht="15.95" hidden="1" customHeight="1">
      <c r="A337" s="18"/>
      <c r="B337" s="20" t="s">
        <v>180</v>
      </c>
      <c r="C337" s="112"/>
      <c r="D337" s="128">
        <v>1</v>
      </c>
      <c r="E337" s="53" t="s">
        <v>8</v>
      </c>
      <c r="F337" s="128">
        <v>2</v>
      </c>
      <c r="G337" s="128" t="s">
        <v>8</v>
      </c>
      <c r="H337" s="31">
        <v>5.5</v>
      </c>
      <c r="I337" s="123" t="s">
        <v>8</v>
      </c>
      <c r="J337" s="127">
        <v>8</v>
      </c>
      <c r="K337" s="128"/>
      <c r="L337" s="127"/>
      <c r="M337" s="20" t="s">
        <v>9</v>
      </c>
      <c r="N337" s="42">
        <f t="shared" si="35"/>
        <v>88</v>
      </c>
      <c r="O337" s="19"/>
      <c r="P337" s="138"/>
    </row>
    <row r="338" spans="1:19" s="20" customFormat="1" ht="15.95" hidden="1" customHeight="1">
      <c r="A338" s="18"/>
      <c r="B338" s="20" t="s">
        <v>201</v>
      </c>
      <c r="C338" s="112"/>
      <c r="D338" s="128">
        <v>1</v>
      </c>
      <c r="E338" s="53" t="s">
        <v>8</v>
      </c>
      <c r="F338" s="128">
        <v>2</v>
      </c>
      <c r="G338" s="128" t="s">
        <v>8</v>
      </c>
      <c r="H338" s="31">
        <v>5</v>
      </c>
      <c r="I338" s="123" t="s">
        <v>8</v>
      </c>
      <c r="J338" s="127">
        <v>3</v>
      </c>
      <c r="K338" s="128"/>
      <c r="L338" s="127"/>
      <c r="M338" s="20" t="s">
        <v>9</v>
      </c>
      <c r="N338" s="42">
        <f t="shared" si="35"/>
        <v>30</v>
      </c>
      <c r="O338" s="19"/>
      <c r="P338" s="138"/>
    </row>
    <row r="339" spans="1:19" s="20" customFormat="1" ht="15.95" hidden="1" customHeight="1">
      <c r="A339" s="18"/>
      <c r="B339" s="20" t="s">
        <v>202</v>
      </c>
      <c r="C339" s="112"/>
      <c r="D339" s="128">
        <v>1</v>
      </c>
      <c r="E339" s="53" t="s">
        <v>8</v>
      </c>
      <c r="F339" s="128">
        <v>3</v>
      </c>
      <c r="G339" s="128" t="s">
        <v>8</v>
      </c>
      <c r="H339" s="31">
        <v>5</v>
      </c>
      <c r="I339" s="123" t="s">
        <v>8</v>
      </c>
      <c r="J339" s="127">
        <v>2.5</v>
      </c>
      <c r="K339" s="128"/>
      <c r="L339" s="127"/>
      <c r="M339" s="20" t="s">
        <v>9</v>
      </c>
      <c r="N339" s="42">
        <f t="shared" si="35"/>
        <v>38</v>
      </c>
      <c r="O339" s="19"/>
      <c r="P339" s="138"/>
    </row>
    <row r="340" spans="1:19" s="20" customFormat="1" ht="15.95" hidden="1" customHeight="1">
      <c r="A340" s="18"/>
      <c r="B340" s="20" t="s">
        <v>203</v>
      </c>
      <c r="C340" s="112"/>
      <c r="D340" s="128">
        <v>1</v>
      </c>
      <c r="E340" s="53" t="s">
        <v>8</v>
      </c>
      <c r="F340" s="128">
        <v>1</v>
      </c>
      <c r="G340" s="128" t="s">
        <v>8</v>
      </c>
      <c r="H340" s="31">
        <v>20</v>
      </c>
      <c r="I340" s="123" t="s">
        <v>8</v>
      </c>
      <c r="J340" s="127">
        <v>14</v>
      </c>
      <c r="K340" s="128"/>
      <c r="L340" s="127"/>
      <c r="M340" s="20" t="s">
        <v>9</v>
      </c>
      <c r="N340" s="42">
        <f t="shared" si="35"/>
        <v>280</v>
      </c>
      <c r="O340" s="19"/>
      <c r="P340" s="138"/>
    </row>
    <row r="341" spans="1:19" s="20" customFormat="1" ht="15.95" hidden="1" customHeight="1">
      <c r="A341" s="18"/>
      <c r="B341" s="20" t="s">
        <v>204</v>
      </c>
      <c r="C341" s="112"/>
      <c r="D341" s="128">
        <v>1</v>
      </c>
      <c r="E341" s="53" t="s">
        <v>8</v>
      </c>
      <c r="F341" s="128">
        <v>1</v>
      </c>
      <c r="G341" s="128" t="s">
        <v>8</v>
      </c>
      <c r="H341" s="31">
        <v>20</v>
      </c>
      <c r="I341" s="123" t="s">
        <v>8</v>
      </c>
      <c r="J341" s="127">
        <v>6</v>
      </c>
      <c r="K341" s="128"/>
      <c r="L341" s="127"/>
      <c r="M341" s="20" t="s">
        <v>9</v>
      </c>
      <c r="N341" s="42">
        <f t="shared" si="35"/>
        <v>120</v>
      </c>
      <c r="O341" s="19"/>
      <c r="P341" s="138"/>
    </row>
    <row r="342" spans="1:19" s="20" customFormat="1" ht="15.95" hidden="1" customHeight="1">
      <c r="A342" s="18"/>
      <c r="C342" s="112"/>
      <c r="D342" s="128"/>
      <c r="E342" s="53"/>
      <c r="F342" s="128"/>
      <c r="G342" s="128"/>
      <c r="H342" s="31"/>
      <c r="I342" s="128"/>
      <c r="J342" s="127"/>
      <c r="K342" s="128"/>
      <c r="L342" s="28" t="s">
        <v>197</v>
      </c>
      <c r="M342" s="36"/>
      <c r="N342" s="21"/>
      <c r="O342" s="19"/>
      <c r="P342" s="138"/>
    </row>
    <row r="343" spans="1:19" s="20" customFormat="1" ht="15.95" hidden="1" customHeight="1">
      <c r="A343" s="18"/>
      <c r="B343" s="138" t="s">
        <v>205</v>
      </c>
      <c r="C343" s="170">
        <f>N342*70%</f>
        <v>0</v>
      </c>
      <c r="D343" s="156"/>
      <c r="E343" s="170"/>
      <c r="F343" s="23" t="s">
        <v>41</v>
      </c>
      <c r="G343" s="24" t="s">
        <v>12</v>
      </c>
      <c r="H343" s="62">
        <v>121</v>
      </c>
      <c r="I343" s="115"/>
      <c r="J343" s="115"/>
      <c r="K343" s="115"/>
      <c r="L343" s="171" t="s">
        <v>42</v>
      </c>
      <c r="M343" s="171"/>
      <c r="N343" s="95"/>
      <c r="O343" s="25" t="s">
        <v>14</v>
      </c>
      <c r="P343" s="138">
        <f>ROUND(C343*H343/100,0)</f>
        <v>0</v>
      </c>
    </row>
    <row r="344" spans="1:19" s="20" customFormat="1" ht="15.95" hidden="1" customHeight="1">
      <c r="A344" s="18"/>
      <c r="B344" s="163" t="s">
        <v>161</v>
      </c>
      <c r="C344" s="163"/>
      <c r="D344" s="163"/>
      <c r="E344" s="163"/>
      <c r="F344" s="163"/>
      <c r="G344" s="163"/>
      <c r="H344" s="163"/>
      <c r="I344" s="163"/>
      <c r="J344" s="163"/>
      <c r="K344" s="163"/>
      <c r="L344" s="163"/>
      <c r="M344" s="163"/>
      <c r="N344" s="163"/>
      <c r="O344" s="111"/>
      <c r="P344" s="138"/>
    </row>
    <row r="345" spans="1:19" s="20" customFormat="1" ht="15.95" hidden="1" customHeight="1">
      <c r="A345" s="18"/>
      <c r="B345" s="20" t="s">
        <v>85</v>
      </c>
      <c r="C345" s="112"/>
      <c r="D345" s="128">
        <v>1</v>
      </c>
      <c r="E345" s="53" t="s">
        <v>8</v>
      </c>
      <c r="F345" s="128">
        <v>2</v>
      </c>
      <c r="G345" s="128" t="s">
        <v>8</v>
      </c>
      <c r="H345" s="31">
        <v>15</v>
      </c>
      <c r="I345" s="128" t="s">
        <v>8</v>
      </c>
      <c r="J345" s="127">
        <v>11</v>
      </c>
      <c r="K345" s="128"/>
      <c r="L345" s="127"/>
      <c r="M345" s="20" t="s">
        <v>9</v>
      </c>
      <c r="N345" s="34">
        <f>ROUND(D345*F345*H345*J345,0)</f>
        <v>330</v>
      </c>
      <c r="O345" s="19"/>
      <c r="P345" s="138"/>
      <c r="S345" s="112"/>
    </row>
    <row r="346" spans="1:19" s="20" customFormat="1" ht="15.95" hidden="1" customHeight="1" thickBot="1">
      <c r="A346" s="18"/>
      <c r="B346" s="20" t="s">
        <v>217</v>
      </c>
      <c r="C346" s="112"/>
      <c r="D346" s="128">
        <v>1</v>
      </c>
      <c r="E346" s="53" t="s">
        <v>8</v>
      </c>
      <c r="F346" s="128">
        <v>3</v>
      </c>
      <c r="G346" s="128" t="s">
        <v>8</v>
      </c>
      <c r="H346" s="31">
        <v>8</v>
      </c>
      <c r="I346" s="128" t="s">
        <v>8</v>
      </c>
      <c r="J346" s="127">
        <v>8</v>
      </c>
      <c r="K346" s="128"/>
      <c r="L346" s="127"/>
      <c r="M346" s="20" t="s">
        <v>9</v>
      </c>
      <c r="N346" s="34">
        <f>ROUND(D346*F346*H346*J346,0)</f>
        <v>192</v>
      </c>
      <c r="O346" s="19"/>
      <c r="P346" s="138"/>
      <c r="S346" s="112"/>
    </row>
    <row r="347" spans="1:19" s="20" customFormat="1" ht="15.95" hidden="1" customHeight="1" thickBot="1">
      <c r="A347" s="109"/>
      <c r="C347" s="95">
        <f>N347</f>
        <v>0</v>
      </c>
      <c r="D347" s="20" t="s">
        <v>114</v>
      </c>
      <c r="E347" s="54"/>
      <c r="F347" s="162">
        <f>C347/112</f>
        <v>0</v>
      </c>
      <c r="G347" s="162"/>
      <c r="H347" s="31"/>
      <c r="I347" s="115"/>
      <c r="J347" s="28"/>
      <c r="K347" s="115"/>
      <c r="L347" s="28" t="s">
        <v>10</v>
      </c>
      <c r="M347" s="109"/>
      <c r="N347" s="30"/>
      <c r="O347" s="22"/>
      <c r="P347" s="138"/>
      <c r="S347" s="95"/>
    </row>
    <row r="348" spans="1:19" s="20" customFormat="1" ht="15.95" hidden="1" customHeight="1">
      <c r="A348" s="18"/>
      <c r="B348" s="57"/>
      <c r="C348" s="102">
        <f>F347</f>
        <v>0</v>
      </c>
      <c r="D348" s="128" t="s">
        <v>162</v>
      </c>
      <c r="E348" s="113"/>
      <c r="F348" s="128"/>
      <c r="G348" s="57" t="s">
        <v>12</v>
      </c>
      <c r="H348" s="115">
        <v>3850</v>
      </c>
      <c r="I348" s="115"/>
      <c r="J348" s="127"/>
      <c r="K348" s="115"/>
      <c r="L348" s="109" t="s">
        <v>63</v>
      </c>
      <c r="M348" s="109"/>
      <c r="N348" s="57"/>
      <c r="O348" s="138" t="s">
        <v>14</v>
      </c>
      <c r="P348" s="138">
        <f>(C348*H348)</f>
        <v>0</v>
      </c>
      <c r="S348" s="113"/>
    </row>
    <row r="349" spans="1:19" s="20" customFormat="1" ht="15.95" hidden="1" customHeight="1">
      <c r="A349" s="18"/>
      <c r="B349" s="163" t="s">
        <v>163</v>
      </c>
      <c r="C349" s="163"/>
      <c r="D349" s="163"/>
      <c r="E349" s="163"/>
      <c r="F349" s="163"/>
      <c r="G349" s="163"/>
      <c r="H349" s="163"/>
      <c r="I349" s="163"/>
      <c r="J349" s="163"/>
      <c r="K349" s="163"/>
      <c r="L349" s="163"/>
      <c r="M349" s="163"/>
      <c r="N349" s="163"/>
      <c r="O349" s="111"/>
      <c r="P349" s="138"/>
    </row>
    <row r="350" spans="1:19" s="20" customFormat="1" ht="15.95" hidden="1" customHeight="1">
      <c r="A350" s="18"/>
      <c r="B350" s="20" t="s">
        <v>85</v>
      </c>
      <c r="C350" s="112"/>
      <c r="D350" s="128">
        <v>2</v>
      </c>
      <c r="E350" s="53" t="s">
        <v>8</v>
      </c>
      <c r="F350" s="128">
        <v>7</v>
      </c>
      <c r="G350" s="128" t="s">
        <v>8</v>
      </c>
      <c r="H350" s="31">
        <v>19</v>
      </c>
      <c r="I350" s="128" t="s">
        <v>8</v>
      </c>
      <c r="J350" s="127">
        <v>2.2400000000000002</v>
      </c>
      <c r="K350" s="128"/>
      <c r="L350" s="127"/>
      <c r="M350" s="20" t="s">
        <v>9</v>
      </c>
      <c r="N350" s="34">
        <f>ROUND(D350*F350*H350*J350,0)</f>
        <v>596</v>
      </c>
      <c r="O350" s="19"/>
      <c r="P350" s="138"/>
      <c r="S350" s="112"/>
    </row>
    <row r="351" spans="1:19" s="20" customFormat="1" ht="15.95" hidden="1" customHeight="1" thickBot="1">
      <c r="A351" s="18"/>
      <c r="B351" s="20" t="s">
        <v>218</v>
      </c>
      <c r="C351" s="112"/>
      <c r="D351" s="128">
        <v>1</v>
      </c>
      <c r="E351" s="53" t="s">
        <v>8</v>
      </c>
      <c r="F351" s="128">
        <v>3</v>
      </c>
      <c r="G351" s="128" t="s">
        <v>8</v>
      </c>
      <c r="H351" s="31">
        <v>30</v>
      </c>
      <c r="I351" s="128" t="s">
        <v>8</v>
      </c>
      <c r="J351" s="127">
        <v>2.2400000000000002</v>
      </c>
      <c r="K351" s="128"/>
      <c r="L351" s="127"/>
      <c r="M351" s="20" t="s">
        <v>9</v>
      </c>
      <c r="N351" s="34">
        <f>ROUND(D351*F351*H351*J351,0)</f>
        <v>202</v>
      </c>
      <c r="O351" s="19"/>
      <c r="P351" s="138"/>
      <c r="S351" s="112"/>
    </row>
    <row r="352" spans="1:19" s="20" customFormat="1" ht="15.95" hidden="1" customHeight="1" thickBot="1">
      <c r="A352" s="109"/>
      <c r="C352" s="95">
        <f>N352</f>
        <v>0</v>
      </c>
      <c r="D352" s="20" t="s">
        <v>114</v>
      </c>
      <c r="E352" s="54"/>
      <c r="F352" s="159">
        <f>C352/112</f>
        <v>0</v>
      </c>
      <c r="G352" s="159"/>
      <c r="H352" s="31"/>
      <c r="I352" s="115"/>
      <c r="J352" s="28"/>
      <c r="K352" s="115"/>
      <c r="L352" s="28" t="s">
        <v>10</v>
      </c>
      <c r="M352" s="109"/>
      <c r="N352" s="30"/>
      <c r="O352" s="22"/>
      <c r="P352" s="138"/>
      <c r="S352" s="95"/>
    </row>
    <row r="353" spans="1:24" s="20" customFormat="1" ht="15.95" hidden="1" customHeight="1">
      <c r="A353" s="18"/>
      <c r="B353" s="57"/>
      <c r="C353" s="64">
        <f>F352</f>
        <v>0</v>
      </c>
      <c r="D353" s="128" t="s">
        <v>162</v>
      </c>
      <c r="E353" s="113"/>
      <c r="F353" s="128"/>
      <c r="G353" s="57" t="s">
        <v>12</v>
      </c>
      <c r="H353" s="115">
        <v>3570</v>
      </c>
      <c r="I353" s="115"/>
      <c r="J353" s="127"/>
      <c r="K353" s="115"/>
      <c r="L353" s="109" t="s">
        <v>63</v>
      </c>
      <c r="M353" s="109"/>
      <c r="N353" s="57"/>
      <c r="O353" s="138" t="s">
        <v>14</v>
      </c>
      <c r="P353" s="138">
        <f>(C353*H353)</f>
        <v>0</v>
      </c>
      <c r="S353" s="64"/>
    </row>
    <row r="354" spans="1:24" s="20" customFormat="1" ht="15.95" hidden="1" customHeight="1">
      <c r="A354" s="18"/>
      <c r="B354" s="163" t="s">
        <v>164</v>
      </c>
      <c r="C354" s="163"/>
      <c r="D354" s="163"/>
      <c r="E354" s="163"/>
      <c r="F354" s="163"/>
      <c r="G354" s="163"/>
      <c r="H354" s="163"/>
      <c r="I354" s="163"/>
      <c r="J354" s="163"/>
      <c r="K354" s="163"/>
      <c r="L354" s="163"/>
      <c r="M354" s="163"/>
      <c r="N354" s="163"/>
      <c r="O354" s="111"/>
      <c r="P354" s="138"/>
    </row>
    <row r="355" spans="1:24" s="20" customFormat="1" ht="15.95" hidden="1" customHeight="1">
      <c r="A355" s="18"/>
      <c r="B355" s="20" t="s">
        <v>219</v>
      </c>
      <c r="C355" s="112"/>
      <c r="D355" s="128"/>
      <c r="E355" s="53"/>
      <c r="F355" s="128"/>
      <c r="G355" s="128"/>
      <c r="H355" s="31"/>
      <c r="I355" s="128"/>
      <c r="J355" s="127"/>
      <c r="K355" s="128"/>
      <c r="L355" s="127"/>
      <c r="M355" s="20" t="s">
        <v>9</v>
      </c>
      <c r="N355" s="97">
        <f>C353+C348</f>
        <v>0</v>
      </c>
      <c r="O355" s="19"/>
      <c r="P355" s="138"/>
      <c r="S355" s="112"/>
    </row>
    <row r="356" spans="1:24" s="20" customFormat="1" ht="15.95" hidden="1" customHeight="1" thickBot="1">
      <c r="A356" s="18"/>
      <c r="B356" s="20" t="s">
        <v>220</v>
      </c>
      <c r="C356" s="112"/>
      <c r="D356" s="128"/>
      <c r="E356" s="53"/>
      <c r="F356" s="128"/>
      <c r="G356" s="128"/>
      <c r="H356" s="31"/>
      <c r="I356" s="128"/>
      <c r="J356" s="127"/>
      <c r="K356" s="128"/>
      <c r="L356" s="127"/>
      <c r="M356" s="20" t="s">
        <v>9</v>
      </c>
      <c r="N356" s="97">
        <f>C317</f>
        <v>0</v>
      </c>
      <c r="O356" s="19"/>
      <c r="P356" s="138"/>
      <c r="S356" s="112"/>
    </row>
    <row r="357" spans="1:24" s="20" customFormat="1" ht="15.95" hidden="1" customHeight="1" thickBot="1">
      <c r="A357" s="109"/>
      <c r="C357" s="95"/>
      <c r="D357" s="128"/>
      <c r="E357" s="54"/>
      <c r="F357" s="128"/>
      <c r="G357" s="109"/>
      <c r="H357" s="31"/>
      <c r="I357" s="115"/>
      <c r="J357" s="28"/>
      <c r="K357" s="115"/>
      <c r="L357" s="28" t="s">
        <v>10</v>
      </c>
      <c r="M357" s="109"/>
      <c r="N357" s="98"/>
      <c r="O357" s="22"/>
      <c r="P357" s="138"/>
      <c r="S357" s="95"/>
    </row>
    <row r="358" spans="1:24" s="20" customFormat="1" ht="15.95" hidden="1" customHeight="1">
      <c r="A358" s="18"/>
      <c r="B358" s="57"/>
      <c r="C358" s="64">
        <f>N357</f>
        <v>0</v>
      </c>
      <c r="D358" s="128" t="s">
        <v>162</v>
      </c>
      <c r="E358" s="113"/>
      <c r="F358" s="128"/>
      <c r="G358" s="57" t="s">
        <v>12</v>
      </c>
      <c r="H358" s="115">
        <v>186.34</v>
      </c>
      <c r="I358" s="115"/>
      <c r="J358" s="127"/>
      <c r="K358" s="115"/>
      <c r="L358" s="109" t="s">
        <v>63</v>
      </c>
      <c r="M358" s="109"/>
      <c r="N358" s="57"/>
      <c r="O358" s="138" t="s">
        <v>14</v>
      </c>
      <c r="P358" s="138">
        <f>(C358*H358)</f>
        <v>0</v>
      </c>
      <c r="S358" s="64"/>
    </row>
    <row r="359" spans="1:24" ht="63" hidden="1" customHeight="1">
      <c r="A359" s="83"/>
      <c r="B359" s="180" t="s">
        <v>165</v>
      </c>
      <c r="C359" s="180"/>
      <c r="D359" s="181"/>
      <c r="E359" s="180"/>
      <c r="F359" s="181"/>
      <c r="G359" s="180"/>
      <c r="H359" s="181"/>
      <c r="I359" s="180"/>
      <c r="J359" s="181"/>
      <c r="K359" s="180"/>
      <c r="L359" s="180"/>
      <c r="M359" s="180"/>
      <c r="N359" s="180"/>
      <c r="O359" s="180"/>
      <c r="P359" s="134"/>
      <c r="S359" s="3"/>
    </row>
    <row r="360" spans="1:24" ht="15.95" hidden="1" customHeight="1" thickBot="1">
      <c r="A360" s="1"/>
      <c r="B360" s="3" t="s">
        <v>85</v>
      </c>
      <c r="C360" s="117"/>
      <c r="D360" s="123">
        <v>1</v>
      </c>
      <c r="E360" s="137" t="s">
        <v>8</v>
      </c>
      <c r="F360" s="123">
        <v>1</v>
      </c>
      <c r="G360" s="123" t="s">
        <v>8</v>
      </c>
      <c r="H360" s="74">
        <v>31.375</v>
      </c>
      <c r="I360" s="123" t="s">
        <v>8</v>
      </c>
      <c r="J360" s="124">
        <v>27.375</v>
      </c>
      <c r="K360" s="123"/>
      <c r="L360" s="124"/>
      <c r="M360" s="3" t="s">
        <v>9</v>
      </c>
      <c r="N360" s="42">
        <f>ROUND(D360*F360*H360*J360,0)</f>
        <v>859</v>
      </c>
      <c r="O360" s="2"/>
      <c r="P360" s="134"/>
      <c r="S360" s="117"/>
    </row>
    <row r="361" spans="1:24" ht="15.95" hidden="1" customHeight="1" thickBot="1">
      <c r="E361" s="49"/>
      <c r="G361" s="120"/>
      <c r="H361" s="74"/>
      <c r="I361" s="121"/>
      <c r="J361" s="15"/>
      <c r="K361" s="121"/>
      <c r="L361" s="15" t="s">
        <v>10</v>
      </c>
      <c r="M361" s="120"/>
      <c r="N361" s="17"/>
      <c r="O361" s="6"/>
      <c r="P361" s="134"/>
    </row>
    <row r="362" spans="1:24" ht="15.95" hidden="1" customHeight="1">
      <c r="A362" s="1"/>
      <c r="C362" s="51">
        <f>N361</f>
        <v>0</v>
      </c>
      <c r="D362" s="166" t="s">
        <v>41</v>
      </c>
      <c r="E362" s="167"/>
      <c r="G362" s="8" t="s">
        <v>12</v>
      </c>
      <c r="H362" s="168">
        <v>7607.25</v>
      </c>
      <c r="I362" s="168"/>
      <c r="J362" s="168"/>
      <c r="K362" s="168"/>
      <c r="L362" s="120" t="s">
        <v>75</v>
      </c>
      <c r="M362" s="120"/>
      <c r="O362" s="134" t="s">
        <v>14</v>
      </c>
      <c r="P362" s="134">
        <f>ROUND(C362*H362/100,0)</f>
        <v>0</v>
      </c>
      <c r="Q362" s="50"/>
      <c r="R362" s="50"/>
      <c r="S362" s="51"/>
      <c r="T362" s="50"/>
      <c r="U362" s="50"/>
      <c r="V362" s="50"/>
      <c r="W362" s="50"/>
      <c r="X362" s="50"/>
    </row>
    <row r="363" spans="1:24" ht="17.25" hidden="1" customHeight="1">
      <c r="A363" s="83"/>
      <c r="B363" s="183" t="s">
        <v>166</v>
      </c>
      <c r="C363" s="183"/>
      <c r="D363" s="184"/>
      <c r="E363" s="183"/>
      <c r="F363" s="184"/>
      <c r="G363" s="183"/>
      <c r="H363" s="184"/>
      <c r="I363" s="183"/>
      <c r="J363" s="184"/>
      <c r="K363" s="183"/>
      <c r="L363" s="183"/>
      <c r="M363" s="183"/>
      <c r="N363" s="183"/>
      <c r="O363" s="183"/>
      <c r="P363" s="134"/>
      <c r="S363" s="3"/>
    </row>
    <row r="364" spans="1:24" ht="15.95" hidden="1" customHeight="1" thickBot="1">
      <c r="A364" s="1"/>
      <c r="B364" s="3" t="s">
        <v>221</v>
      </c>
      <c r="C364" s="117"/>
      <c r="D364" s="123">
        <v>1</v>
      </c>
      <c r="E364" s="137" t="s">
        <v>8</v>
      </c>
      <c r="F364" s="123">
        <v>1</v>
      </c>
      <c r="G364" s="123" t="s">
        <v>8</v>
      </c>
      <c r="H364" s="74">
        <v>29.87</v>
      </c>
      <c r="I364" s="123" t="s">
        <v>8</v>
      </c>
      <c r="J364" s="124">
        <v>25.87</v>
      </c>
      <c r="K364" s="123"/>
      <c r="L364" s="124"/>
      <c r="M364" s="3" t="s">
        <v>9</v>
      </c>
      <c r="N364" s="42">
        <f>ROUND(D364*F364*H364*J364,0)</f>
        <v>773</v>
      </c>
      <c r="O364" s="2"/>
      <c r="P364" s="134"/>
      <c r="S364" s="117"/>
    </row>
    <row r="365" spans="1:24" ht="15.95" hidden="1" customHeight="1" thickBot="1">
      <c r="E365" s="49"/>
      <c r="G365" s="120"/>
      <c r="H365" s="74"/>
      <c r="I365" s="121"/>
      <c r="J365" s="15"/>
      <c r="K365" s="121"/>
      <c r="L365" s="15" t="s">
        <v>10</v>
      </c>
      <c r="M365" s="120"/>
      <c r="N365" s="17"/>
      <c r="O365" s="6"/>
      <c r="P365" s="134"/>
    </row>
    <row r="366" spans="1:24" ht="15.95" hidden="1" customHeight="1">
      <c r="A366" s="1"/>
      <c r="C366" s="51">
        <f>N365</f>
        <v>0</v>
      </c>
      <c r="D366" s="166" t="s">
        <v>41</v>
      </c>
      <c r="E366" s="167"/>
      <c r="G366" s="8" t="s">
        <v>12</v>
      </c>
      <c r="H366" s="168">
        <v>1428.35</v>
      </c>
      <c r="I366" s="168"/>
      <c r="J366" s="168"/>
      <c r="K366" s="168"/>
      <c r="L366" s="120" t="s">
        <v>75</v>
      </c>
      <c r="M366" s="120"/>
      <c r="O366" s="134" t="s">
        <v>14</v>
      </c>
      <c r="P366" s="134">
        <f>ROUND(C366*H366/100,0)</f>
        <v>0</v>
      </c>
      <c r="Q366" s="50"/>
      <c r="R366" s="50"/>
      <c r="S366" s="51"/>
      <c r="T366" s="50"/>
      <c r="U366" s="50"/>
      <c r="V366" s="50"/>
      <c r="W366" s="50"/>
      <c r="X366" s="50"/>
    </row>
    <row r="367" spans="1:24" ht="17.25" hidden="1" customHeight="1">
      <c r="A367" s="83"/>
      <c r="B367" s="183" t="s">
        <v>167</v>
      </c>
      <c r="C367" s="183"/>
      <c r="D367" s="184"/>
      <c r="E367" s="183"/>
      <c r="F367" s="184"/>
      <c r="G367" s="183"/>
      <c r="H367" s="184"/>
      <c r="I367" s="183"/>
      <c r="J367" s="184"/>
      <c r="K367" s="183"/>
      <c r="L367" s="183"/>
      <c r="M367" s="183"/>
      <c r="N367" s="183"/>
      <c r="O367" s="183"/>
      <c r="P367" s="134"/>
      <c r="S367" s="3"/>
    </row>
    <row r="368" spans="1:24" ht="15.95" hidden="1" customHeight="1" thickBot="1">
      <c r="A368" s="1"/>
      <c r="B368" s="3" t="s">
        <v>109</v>
      </c>
      <c r="C368" s="117"/>
      <c r="D368" s="123">
        <v>1</v>
      </c>
      <c r="E368" s="137" t="s">
        <v>8</v>
      </c>
      <c r="F368" s="123">
        <v>4</v>
      </c>
      <c r="H368" s="74"/>
      <c r="I368" s="123"/>
      <c r="J368" s="124"/>
      <c r="K368" s="123"/>
      <c r="L368" s="124"/>
      <c r="M368" s="3" t="s">
        <v>9</v>
      </c>
      <c r="N368" s="42">
        <f>ROUND(D368*F368,0)</f>
        <v>4</v>
      </c>
      <c r="O368" s="2"/>
      <c r="P368" s="134"/>
      <c r="S368" s="117"/>
    </row>
    <row r="369" spans="1:24" ht="15.95" hidden="1" customHeight="1" thickBot="1">
      <c r="E369" s="49"/>
      <c r="G369" s="120"/>
      <c r="H369" s="74"/>
      <c r="I369" s="121"/>
      <c r="J369" s="15"/>
      <c r="K369" s="121"/>
      <c r="L369" s="15" t="s">
        <v>10</v>
      </c>
      <c r="M369" s="120"/>
      <c r="N369" s="17"/>
      <c r="O369" s="6"/>
      <c r="P369" s="134"/>
    </row>
    <row r="370" spans="1:24" ht="15.95" hidden="1" customHeight="1">
      <c r="A370" s="1"/>
      <c r="C370" s="51">
        <f>N369</f>
        <v>0</v>
      </c>
      <c r="D370" s="166" t="s">
        <v>126</v>
      </c>
      <c r="E370" s="167"/>
      <c r="G370" s="8" t="s">
        <v>12</v>
      </c>
      <c r="H370" s="168">
        <v>1428.35</v>
      </c>
      <c r="I370" s="168"/>
      <c r="J370" s="168"/>
      <c r="K370" s="168"/>
      <c r="L370" s="120" t="s">
        <v>99</v>
      </c>
      <c r="M370" s="120"/>
      <c r="O370" s="134" t="s">
        <v>14</v>
      </c>
      <c r="P370" s="134">
        <f>ROUND(C370*H370,0)</f>
        <v>0</v>
      </c>
      <c r="Q370" s="50"/>
      <c r="R370" s="50"/>
      <c r="S370" s="51"/>
      <c r="T370" s="50"/>
      <c r="U370" s="50"/>
      <c r="V370" s="50"/>
      <c r="W370" s="50"/>
      <c r="X370" s="50"/>
    </row>
    <row r="371" spans="1:24" ht="17.25" hidden="1" customHeight="1">
      <c r="A371" s="83"/>
      <c r="B371" s="183" t="s">
        <v>168</v>
      </c>
      <c r="C371" s="183"/>
      <c r="D371" s="184"/>
      <c r="E371" s="183"/>
      <c r="F371" s="184"/>
      <c r="G371" s="183"/>
      <c r="H371" s="184"/>
      <c r="I371" s="183"/>
      <c r="J371" s="184"/>
      <c r="K371" s="183"/>
      <c r="L371" s="183"/>
      <c r="M371" s="183"/>
      <c r="N371" s="183"/>
      <c r="O371" s="183"/>
      <c r="P371" s="134"/>
      <c r="S371" s="3"/>
    </row>
    <row r="372" spans="1:24" ht="15.95" hidden="1" customHeight="1" thickBot="1">
      <c r="A372" s="1"/>
      <c r="B372" s="3" t="s">
        <v>109</v>
      </c>
      <c r="C372" s="117"/>
      <c r="D372" s="123">
        <v>1</v>
      </c>
      <c r="E372" s="137" t="s">
        <v>8</v>
      </c>
      <c r="F372" s="123">
        <v>4</v>
      </c>
      <c r="H372" s="74"/>
      <c r="I372" s="123"/>
      <c r="J372" s="124"/>
      <c r="K372" s="123"/>
      <c r="L372" s="124"/>
      <c r="M372" s="3" t="s">
        <v>9</v>
      </c>
      <c r="N372" s="42">
        <f>ROUND(D372*F372,0)</f>
        <v>4</v>
      </c>
      <c r="O372" s="2"/>
      <c r="P372" s="134"/>
      <c r="S372" s="117"/>
    </row>
    <row r="373" spans="1:24" ht="15.95" hidden="1" customHeight="1" thickBot="1">
      <c r="E373" s="49"/>
      <c r="G373" s="120"/>
      <c r="H373" s="74"/>
      <c r="I373" s="121"/>
      <c r="J373" s="15"/>
      <c r="K373" s="121"/>
      <c r="L373" s="15" t="s">
        <v>10</v>
      </c>
      <c r="M373" s="120"/>
      <c r="N373" s="17"/>
      <c r="O373" s="6"/>
      <c r="P373" s="134"/>
    </row>
    <row r="374" spans="1:24" ht="15.95" hidden="1" customHeight="1">
      <c r="A374" s="1"/>
      <c r="C374" s="51">
        <f>N373</f>
        <v>0</v>
      </c>
      <c r="D374" s="166" t="s">
        <v>126</v>
      </c>
      <c r="E374" s="167"/>
      <c r="G374" s="8" t="s">
        <v>12</v>
      </c>
      <c r="H374" s="168">
        <v>649.83000000000004</v>
      </c>
      <c r="I374" s="168"/>
      <c r="J374" s="168"/>
      <c r="K374" s="168"/>
      <c r="L374" s="120" t="s">
        <v>99</v>
      </c>
      <c r="M374" s="120"/>
      <c r="O374" s="134" t="s">
        <v>14</v>
      </c>
      <c r="P374" s="134">
        <f>ROUND(C374*H374,0)</f>
        <v>0</v>
      </c>
      <c r="Q374" s="50"/>
      <c r="R374" s="50"/>
      <c r="S374" s="51"/>
      <c r="T374" s="50"/>
      <c r="U374" s="50"/>
      <c r="V374" s="50"/>
      <c r="W374" s="50"/>
      <c r="X374" s="50"/>
    </row>
    <row r="375" spans="1:24" s="20" customFormat="1" ht="44.25" hidden="1" customHeight="1">
      <c r="A375" s="92"/>
      <c r="B375" s="182" t="s">
        <v>97</v>
      </c>
      <c r="C375" s="182"/>
      <c r="D375" s="182"/>
      <c r="E375" s="182"/>
      <c r="F375" s="182"/>
      <c r="G375" s="182"/>
      <c r="H375" s="182"/>
      <c r="I375" s="182"/>
      <c r="J375" s="182"/>
      <c r="K375" s="182"/>
      <c r="L375" s="182"/>
      <c r="M375" s="182"/>
      <c r="N375" s="182"/>
      <c r="O375" s="111"/>
      <c r="P375" s="138"/>
    </row>
    <row r="376" spans="1:24" s="20" customFormat="1" ht="15.95" hidden="1" customHeight="1" thickBot="1">
      <c r="A376" s="18"/>
      <c r="B376" s="110" t="s">
        <v>88</v>
      </c>
      <c r="C376" s="112"/>
      <c r="D376" s="128">
        <v>1</v>
      </c>
      <c r="E376" s="53" t="s">
        <v>8</v>
      </c>
      <c r="F376" s="128">
        <v>2</v>
      </c>
      <c r="G376" s="128" t="s">
        <v>8</v>
      </c>
      <c r="H376" s="31">
        <v>4</v>
      </c>
      <c r="I376" s="128" t="s">
        <v>8</v>
      </c>
      <c r="J376" s="127">
        <v>4</v>
      </c>
      <c r="K376" s="128"/>
      <c r="L376" s="127"/>
      <c r="M376" s="20" t="s">
        <v>9</v>
      </c>
      <c r="N376" s="34">
        <f>ROUND(D376*F376*H376*J376,0)</f>
        <v>32</v>
      </c>
      <c r="O376" s="19"/>
      <c r="P376" s="138"/>
      <c r="S376" s="112"/>
    </row>
    <row r="377" spans="1:24" s="20" customFormat="1" ht="15.95" hidden="1" customHeight="1" thickBot="1">
      <c r="A377" s="18"/>
      <c r="C377" s="95"/>
      <c r="D377" s="128"/>
      <c r="E377" s="54"/>
      <c r="F377" s="128"/>
      <c r="G377" s="109"/>
      <c r="H377" s="31"/>
      <c r="I377" s="115"/>
      <c r="J377" s="28"/>
      <c r="K377" s="115"/>
      <c r="L377" s="28" t="s">
        <v>10</v>
      </c>
      <c r="M377" s="109"/>
      <c r="N377" s="30"/>
      <c r="O377" s="22"/>
      <c r="P377" s="138"/>
      <c r="S377" s="95"/>
    </row>
    <row r="378" spans="1:24" s="20" customFormat="1" ht="15.95" hidden="1" customHeight="1">
      <c r="A378" s="109"/>
      <c r="B378" s="57"/>
      <c r="C378" s="113">
        <f>N377</f>
        <v>0</v>
      </c>
      <c r="D378" s="128" t="s">
        <v>41</v>
      </c>
      <c r="E378" s="113"/>
      <c r="F378" s="128"/>
      <c r="G378" s="57" t="s">
        <v>12</v>
      </c>
      <c r="H378" s="115">
        <v>27747.06</v>
      </c>
      <c r="I378" s="115"/>
      <c r="J378" s="127"/>
      <c r="K378" s="115"/>
      <c r="L378" s="109" t="s">
        <v>67</v>
      </c>
      <c r="M378" s="109"/>
      <c r="N378" s="57"/>
      <c r="O378" s="138" t="s">
        <v>14</v>
      </c>
      <c r="P378" s="138">
        <f>(C378*H378/100)</f>
        <v>0</v>
      </c>
      <c r="S378" s="113"/>
    </row>
    <row r="379" spans="1:24" s="20" customFormat="1" ht="39.75" hidden="1" customHeight="1">
      <c r="A379" s="92"/>
      <c r="B379" s="182" t="s">
        <v>96</v>
      </c>
      <c r="C379" s="182"/>
      <c r="D379" s="182"/>
      <c r="E379" s="182"/>
      <c r="F379" s="182"/>
      <c r="G379" s="182"/>
      <c r="H379" s="182"/>
      <c r="I379" s="182"/>
      <c r="J379" s="182"/>
      <c r="K379" s="182"/>
      <c r="L379" s="182"/>
      <c r="M379" s="182"/>
      <c r="N379" s="182"/>
      <c r="O379" s="111"/>
      <c r="P379" s="138"/>
    </row>
    <row r="380" spans="1:24" s="20" customFormat="1" ht="15.95" hidden="1" customHeight="1" thickBot="1">
      <c r="A380" s="18"/>
      <c r="B380" s="20" t="s">
        <v>170</v>
      </c>
      <c r="C380" s="112"/>
      <c r="D380" s="123">
        <v>1</v>
      </c>
      <c r="E380" s="137" t="s">
        <v>8</v>
      </c>
      <c r="F380" s="123">
        <v>2</v>
      </c>
      <c r="G380" s="123" t="s">
        <v>17</v>
      </c>
      <c r="H380" s="74">
        <v>4</v>
      </c>
      <c r="I380" s="123" t="s">
        <v>18</v>
      </c>
      <c r="J380" s="124">
        <v>4</v>
      </c>
      <c r="K380" s="123" t="s">
        <v>19</v>
      </c>
      <c r="L380" s="124">
        <v>4</v>
      </c>
      <c r="M380" s="3" t="s">
        <v>9</v>
      </c>
      <c r="N380" s="82">
        <f>ROUND(D380*F380*(H380+J380)*L380,0)</f>
        <v>64</v>
      </c>
      <c r="O380" s="111"/>
      <c r="P380" s="138"/>
      <c r="S380" s="112"/>
    </row>
    <row r="381" spans="1:24" s="20" customFormat="1" ht="15.95" hidden="1" customHeight="1" thickBot="1">
      <c r="A381" s="18"/>
      <c r="C381" s="95"/>
      <c r="D381" s="128"/>
      <c r="E381" s="54"/>
      <c r="F381" s="128"/>
      <c r="G381" s="109"/>
      <c r="H381" s="31"/>
      <c r="I381" s="115"/>
      <c r="J381" s="28"/>
      <c r="K381" s="115"/>
      <c r="L381" s="28" t="s">
        <v>10</v>
      </c>
      <c r="M381" s="109"/>
      <c r="N381" s="30"/>
      <c r="O381" s="22"/>
      <c r="P381" s="138"/>
      <c r="S381" s="95"/>
    </row>
    <row r="382" spans="1:24" s="20" customFormat="1" ht="15.95" hidden="1" customHeight="1">
      <c r="A382" s="109"/>
      <c r="B382" s="57"/>
      <c r="C382" s="113">
        <f>N381</f>
        <v>0</v>
      </c>
      <c r="D382" s="128" t="s">
        <v>41</v>
      </c>
      <c r="E382" s="113"/>
      <c r="F382" s="128"/>
      <c r="G382" s="57" t="s">
        <v>12</v>
      </c>
      <c r="H382" s="115">
        <v>28299.3</v>
      </c>
      <c r="I382" s="115"/>
      <c r="J382" s="127"/>
      <c r="K382" s="115"/>
      <c r="L382" s="109" t="s">
        <v>67</v>
      </c>
      <c r="M382" s="109"/>
      <c r="N382" s="57"/>
      <c r="O382" s="138" t="s">
        <v>14</v>
      </c>
      <c r="P382" s="138">
        <f>(C382*H382/100)</f>
        <v>0</v>
      </c>
      <c r="S382" s="113"/>
    </row>
    <row r="383" spans="1:24" s="20" customFormat="1" ht="67.5" hidden="1" customHeight="1">
      <c r="A383" s="92"/>
      <c r="B383" s="161" t="s">
        <v>171</v>
      </c>
      <c r="C383" s="161"/>
      <c r="D383" s="161"/>
      <c r="E383" s="161"/>
      <c r="F383" s="161"/>
      <c r="G383" s="161"/>
      <c r="H383" s="161"/>
      <c r="I383" s="161"/>
      <c r="J383" s="161"/>
      <c r="K383" s="161"/>
      <c r="L383" s="161"/>
      <c r="M383" s="161"/>
      <c r="N383" s="161"/>
      <c r="O383" s="161"/>
      <c r="P383" s="138"/>
    </row>
    <row r="384" spans="1:24" s="20" customFormat="1" ht="15.95" hidden="1" customHeight="1" thickBot="1">
      <c r="A384" s="18"/>
      <c r="B384" s="20" t="s">
        <v>222</v>
      </c>
      <c r="C384" s="112"/>
      <c r="D384" s="123">
        <v>1</v>
      </c>
      <c r="E384" s="137" t="s">
        <v>8</v>
      </c>
      <c r="F384" s="128">
        <v>6</v>
      </c>
      <c r="G384" s="128" t="s">
        <v>8</v>
      </c>
      <c r="H384" s="31">
        <v>0.5</v>
      </c>
      <c r="I384" s="128" t="s">
        <v>8</v>
      </c>
      <c r="J384" s="127">
        <v>12</v>
      </c>
      <c r="K384" s="128"/>
      <c r="L384" s="127"/>
      <c r="M384" s="20" t="s">
        <v>9</v>
      </c>
      <c r="N384" s="34">
        <f>ROUND(D384*F384*H384*J384,0)</f>
        <v>36</v>
      </c>
      <c r="O384" s="19"/>
      <c r="P384" s="138"/>
      <c r="S384" s="112"/>
    </row>
    <row r="385" spans="1:19" s="20" customFormat="1" ht="15.95" hidden="1" customHeight="1" thickBot="1">
      <c r="A385" s="18"/>
      <c r="C385" s="95"/>
      <c r="D385" s="128"/>
      <c r="E385" s="54"/>
      <c r="F385" s="128"/>
      <c r="G385" s="109"/>
      <c r="H385" s="31"/>
      <c r="I385" s="115"/>
      <c r="J385" s="28"/>
      <c r="K385" s="115"/>
      <c r="L385" s="28" t="s">
        <v>10</v>
      </c>
      <c r="M385" s="109"/>
      <c r="N385" s="30"/>
      <c r="O385" s="22"/>
      <c r="P385" s="138"/>
      <c r="S385" s="95"/>
    </row>
    <row r="386" spans="1:19" s="20" customFormat="1" ht="15.95" hidden="1" customHeight="1">
      <c r="A386" s="109"/>
      <c r="B386" s="57"/>
      <c r="C386" s="113">
        <f>N385</f>
        <v>0</v>
      </c>
      <c r="D386" s="128" t="s">
        <v>41</v>
      </c>
      <c r="E386" s="113"/>
      <c r="F386" s="128"/>
      <c r="G386" s="57" t="s">
        <v>12</v>
      </c>
      <c r="H386" s="115">
        <v>47651.56</v>
      </c>
      <c r="I386" s="115"/>
      <c r="J386" s="127"/>
      <c r="K386" s="115"/>
      <c r="L386" s="109" t="s">
        <v>67</v>
      </c>
      <c r="M386" s="109"/>
      <c r="N386" s="57"/>
      <c r="O386" s="138" t="s">
        <v>14</v>
      </c>
      <c r="P386" s="138">
        <f>(C386*H386/100)</f>
        <v>0</v>
      </c>
      <c r="S386" s="113"/>
    </row>
    <row r="387" spans="1:19" ht="63" hidden="1" customHeight="1">
      <c r="A387" s="83"/>
      <c r="B387" s="187" t="s">
        <v>68</v>
      </c>
      <c r="C387" s="207"/>
      <c r="D387" s="207"/>
      <c r="E387" s="207"/>
      <c r="F387" s="207"/>
      <c r="G387" s="207"/>
      <c r="H387" s="207"/>
      <c r="I387" s="207"/>
      <c r="J387" s="207"/>
      <c r="K387" s="207"/>
      <c r="L387" s="207"/>
      <c r="M387" s="207"/>
      <c r="N387" s="207"/>
      <c r="O387" s="207"/>
      <c r="P387" s="134"/>
      <c r="S387" s="3"/>
    </row>
    <row r="388" spans="1:19" s="20" customFormat="1" ht="15.95" hidden="1" customHeight="1">
      <c r="A388" s="18"/>
      <c r="B388" s="20" t="s">
        <v>22</v>
      </c>
      <c r="C388" s="112"/>
      <c r="D388" s="128">
        <v>1</v>
      </c>
      <c r="E388" s="53" t="s">
        <v>8</v>
      </c>
      <c r="F388" s="128">
        <v>1</v>
      </c>
      <c r="G388" s="128" t="s">
        <v>8</v>
      </c>
      <c r="H388" s="31">
        <v>40.75</v>
      </c>
      <c r="I388" s="128" t="s">
        <v>8</v>
      </c>
      <c r="J388" s="127">
        <v>7</v>
      </c>
      <c r="K388" s="128"/>
      <c r="L388" s="127"/>
      <c r="M388" s="20" t="s">
        <v>9</v>
      </c>
      <c r="N388" s="34">
        <f>ROUND(D388*F388*H388*J388,0)</f>
        <v>285</v>
      </c>
      <c r="O388" s="19"/>
      <c r="P388" s="138"/>
      <c r="S388" s="112"/>
    </row>
    <row r="389" spans="1:19" s="20" customFormat="1" ht="15.95" hidden="1" customHeight="1" thickBot="1">
      <c r="A389" s="18"/>
      <c r="B389" s="20" t="s">
        <v>181</v>
      </c>
      <c r="C389" s="112"/>
      <c r="D389" s="128">
        <v>1</v>
      </c>
      <c r="E389" s="53" t="s">
        <v>8</v>
      </c>
      <c r="F389" s="123">
        <v>2</v>
      </c>
      <c r="G389" s="123" t="s">
        <v>17</v>
      </c>
      <c r="H389" s="74">
        <v>40.75</v>
      </c>
      <c r="I389" s="123" t="s">
        <v>18</v>
      </c>
      <c r="J389" s="124">
        <v>7</v>
      </c>
      <c r="K389" s="123" t="s">
        <v>19</v>
      </c>
      <c r="L389" s="124">
        <v>0.67</v>
      </c>
      <c r="M389" s="3" t="s">
        <v>9</v>
      </c>
      <c r="N389" s="82">
        <f>ROUND(D389*F389*(H389+J389)*L389,0)</f>
        <v>64</v>
      </c>
      <c r="O389" s="19"/>
      <c r="P389" s="138"/>
      <c r="S389" s="112"/>
    </row>
    <row r="390" spans="1:19" ht="15.95" hidden="1" customHeight="1" thickBot="1">
      <c r="A390" s="1"/>
      <c r="E390" s="49"/>
      <c r="G390" s="120"/>
      <c r="H390" s="74"/>
      <c r="I390" s="121"/>
      <c r="J390" s="15"/>
      <c r="K390" s="121"/>
      <c r="L390" s="15" t="s">
        <v>10</v>
      </c>
      <c r="M390" s="120"/>
      <c r="N390" s="17"/>
      <c r="O390" s="6"/>
      <c r="P390" s="134"/>
    </row>
    <row r="391" spans="1:19" ht="15.95" hidden="1" customHeight="1">
      <c r="B391" s="50"/>
      <c r="C391" s="118">
        <f>N390</f>
        <v>0</v>
      </c>
      <c r="D391" s="123" t="s">
        <v>41</v>
      </c>
      <c r="E391" s="118"/>
      <c r="G391" s="50" t="s">
        <v>12</v>
      </c>
      <c r="H391" s="121">
        <v>263.20999999999998</v>
      </c>
      <c r="I391" s="121"/>
      <c r="J391" s="124"/>
      <c r="K391" s="121"/>
      <c r="L391" s="120" t="s">
        <v>64</v>
      </c>
      <c r="M391" s="120"/>
      <c r="N391" s="50"/>
      <c r="O391" s="134" t="s">
        <v>14</v>
      </c>
      <c r="P391" s="134">
        <f>(C391*H391)</f>
        <v>0</v>
      </c>
      <c r="S391" s="118"/>
    </row>
    <row r="392" spans="1:19" s="20" customFormat="1" ht="30.75" hidden="1" customHeight="1">
      <c r="A392" s="92"/>
      <c r="B392" s="154" t="s">
        <v>93</v>
      </c>
      <c r="C392" s="154"/>
      <c r="D392" s="154"/>
      <c r="E392" s="154"/>
      <c r="F392" s="154"/>
      <c r="G392" s="154"/>
      <c r="H392" s="154"/>
      <c r="I392" s="154"/>
      <c r="J392" s="154"/>
      <c r="K392" s="154"/>
      <c r="L392" s="154"/>
      <c r="M392" s="154"/>
      <c r="N392" s="154"/>
      <c r="O392" s="111"/>
      <c r="P392" s="138"/>
    </row>
    <row r="393" spans="1:19" s="20" customFormat="1" ht="15.95" hidden="1" customHeight="1">
      <c r="A393" s="18"/>
      <c r="B393" s="3" t="s">
        <v>44</v>
      </c>
      <c r="C393" s="137"/>
      <c r="D393" s="123">
        <v>1</v>
      </c>
      <c r="E393" s="137" t="s">
        <v>8</v>
      </c>
      <c r="F393" s="123">
        <v>1</v>
      </c>
      <c r="G393" s="123" t="s">
        <v>8</v>
      </c>
      <c r="H393" s="74">
        <v>20</v>
      </c>
      <c r="I393" s="123" t="s">
        <v>8</v>
      </c>
      <c r="J393" s="124">
        <v>14</v>
      </c>
      <c r="K393" s="123"/>
      <c r="L393" s="124"/>
      <c r="M393" s="3" t="s">
        <v>9</v>
      </c>
      <c r="N393" s="34">
        <f>ROUND(D393*F393*H393*J393,0)</f>
        <v>280</v>
      </c>
      <c r="O393" s="19"/>
      <c r="P393" s="138"/>
      <c r="S393" s="112"/>
    </row>
    <row r="394" spans="1:19" s="20" customFormat="1" ht="15.95" hidden="1" customHeight="1" thickBot="1">
      <c r="A394" s="18"/>
      <c r="B394" s="3" t="s">
        <v>22</v>
      </c>
      <c r="C394" s="137"/>
      <c r="D394" s="123">
        <v>1</v>
      </c>
      <c r="E394" s="137" t="s">
        <v>8</v>
      </c>
      <c r="F394" s="123">
        <v>1</v>
      </c>
      <c r="G394" s="123" t="s">
        <v>8</v>
      </c>
      <c r="H394" s="74">
        <v>20</v>
      </c>
      <c r="I394" s="123" t="s">
        <v>8</v>
      </c>
      <c r="J394" s="124">
        <v>6</v>
      </c>
      <c r="K394" s="123"/>
      <c r="L394" s="124"/>
      <c r="M394" s="3" t="s">
        <v>9</v>
      </c>
      <c r="N394" s="34">
        <f>ROUND(D394*F394*H394*J394,0)</f>
        <v>120</v>
      </c>
      <c r="O394" s="19"/>
      <c r="P394" s="138"/>
      <c r="S394" s="112"/>
    </row>
    <row r="395" spans="1:19" s="20" customFormat="1" ht="15.95" hidden="1" customHeight="1" thickBot="1">
      <c r="A395" s="18"/>
      <c r="C395" s="95"/>
      <c r="D395" s="128"/>
      <c r="E395" s="54"/>
      <c r="F395" s="128"/>
      <c r="G395" s="109"/>
      <c r="H395" s="31"/>
      <c r="I395" s="115"/>
      <c r="J395" s="28"/>
      <c r="K395" s="115"/>
      <c r="L395" s="28" t="s">
        <v>10</v>
      </c>
      <c r="M395" s="109"/>
      <c r="N395" s="30"/>
      <c r="O395" s="22"/>
      <c r="P395" s="138"/>
      <c r="S395" s="95"/>
    </row>
    <row r="396" spans="1:19" s="20" customFormat="1" ht="15.95" hidden="1" customHeight="1">
      <c r="A396" s="109"/>
      <c r="B396" s="57"/>
      <c r="C396" s="113">
        <f>N395</f>
        <v>0</v>
      </c>
      <c r="D396" s="128" t="s">
        <v>41</v>
      </c>
      <c r="E396" s="113"/>
      <c r="F396" s="128"/>
      <c r="G396" s="57" t="s">
        <v>12</v>
      </c>
      <c r="H396" s="115">
        <v>1029.05</v>
      </c>
      <c r="I396" s="115"/>
      <c r="J396" s="127"/>
      <c r="K396" s="115"/>
      <c r="L396" s="109" t="s">
        <v>67</v>
      </c>
      <c r="M396" s="109"/>
      <c r="N396" s="57"/>
      <c r="O396" s="138" t="s">
        <v>14</v>
      </c>
      <c r="P396" s="138">
        <f>(C396*H396/100)</f>
        <v>0</v>
      </c>
      <c r="S396" s="113"/>
    </row>
    <row r="397" spans="1:19" s="20" customFormat="1" ht="15.95" hidden="1" customHeight="1">
      <c r="A397" s="18"/>
      <c r="B397" s="128"/>
      <c r="C397" s="63"/>
      <c r="D397" s="128"/>
      <c r="E397" s="138"/>
      <c r="F397" s="128"/>
      <c r="G397" s="24"/>
      <c r="H397" s="115"/>
      <c r="I397" s="115"/>
      <c r="J397" s="127"/>
      <c r="K397" s="115"/>
      <c r="L397" s="109"/>
      <c r="M397" s="36"/>
      <c r="N397" s="111"/>
      <c r="O397" s="138"/>
      <c r="P397" s="138"/>
      <c r="Q397" s="57"/>
      <c r="S397" s="63"/>
    </row>
    <row r="398" spans="1:19" s="20" customFormat="1" ht="31.5" hidden="1" customHeight="1">
      <c r="A398" s="92"/>
      <c r="B398" s="154" t="s">
        <v>65</v>
      </c>
      <c r="C398" s="154"/>
      <c r="D398" s="154"/>
      <c r="E398" s="154"/>
      <c r="F398" s="154"/>
      <c r="G398" s="154"/>
      <c r="H398" s="154"/>
      <c r="I398" s="154"/>
      <c r="J398" s="154"/>
      <c r="K398" s="154"/>
      <c r="L398" s="154"/>
      <c r="M398" s="154"/>
      <c r="N398" s="154"/>
      <c r="O398" s="111"/>
      <c r="P398" s="138"/>
    </row>
    <row r="399" spans="1:19" s="20" customFormat="1" ht="15.95" hidden="1" customHeight="1">
      <c r="A399" s="18"/>
      <c r="B399" s="20" t="s">
        <v>66</v>
      </c>
      <c r="C399" s="112"/>
      <c r="D399" s="128">
        <v>1</v>
      </c>
      <c r="E399" s="53" t="s">
        <v>8</v>
      </c>
      <c r="F399" s="128">
        <v>1</v>
      </c>
      <c r="G399" s="128" t="s">
        <v>8</v>
      </c>
      <c r="H399" s="31">
        <v>25.25</v>
      </c>
      <c r="I399" s="128" t="s">
        <v>8</v>
      </c>
      <c r="J399" s="127">
        <v>26.37</v>
      </c>
      <c r="K399" s="128"/>
      <c r="L399" s="127"/>
      <c r="M399" s="20" t="s">
        <v>9</v>
      </c>
      <c r="N399" s="34">
        <f>ROUND(D399*F399*H399*J399,0)</f>
        <v>666</v>
      </c>
      <c r="O399" s="19"/>
      <c r="P399" s="138"/>
      <c r="S399" s="112"/>
    </row>
    <row r="400" spans="1:19" s="20" customFormat="1" ht="15.95" hidden="1" customHeight="1" thickBot="1">
      <c r="A400" s="18"/>
      <c r="B400" s="20" t="s">
        <v>159</v>
      </c>
      <c r="C400" s="112"/>
      <c r="D400" s="128">
        <v>1</v>
      </c>
      <c r="E400" s="53" t="s">
        <v>8</v>
      </c>
      <c r="F400" s="128">
        <v>1</v>
      </c>
      <c r="G400" s="128" t="s">
        <v>8</v>
      </c>
      <c r="H400" s="31">
        <v>12.25</v>
      </c>
      <c r="I400" s="128" t="s">
        <v>8</v>
      </c>
      <c r="J400" s="127">
        <v>7.25</v>
      </c>
      <c r="K400" s="128"/>
      <c r="L400" s="127"/>
      <c r="M400" s="20" t="s">
        <v>9</v>
      </c>
      <c r="N400" s="34">
        <f>ROUND(D400*F400*H400*J400,0)</f>
        <v>89</v>
      </c>
      <c r="O400" s="19"/>
      <c r="P400" s="138"/>
      <c r="S400" s="112"/>
    </row>
    <row r="401" spans="1:24" s="20" customFormat="1" ht="15.95" hidden="1" customHeight="1" thickBot="1">
      <c r="A401" s="18"/>
      <c r="C401" s="95"/>
      <c r="D401" s="128"/>
      <c r="E401" s="54"/>
      <c r="F401" s="128"/>
      <c r="G401" s="109"/>
      <c r="H401" s="31"/>
      <c r="I401" s="115"/>
      <c r="J401" s="28"/>
      <c r="K401" s="115"/>
      <c r="L401" s="28" t="s">
        <v>10</v>
      </c>
      <c r="M401" s="109"/>
      <c r="N401" s="30"/>
      <c r="O401" s="22"/>
      <c r="P401" s="138"/>
      <c r="S401" s="95"/>
    </row>
    <row r="402" spans="1:24" s="20" customFormat="1" ht="15.95" hidden="1" customHeight="1">
      <c r="A402" s="109"/>
      <c r="B402" s="57"/>
      <c r="C402" s="113">
        <f>N401</f>
        <v>0</v>
      </c>
      <c r="D402" s="128" t="s">
        <v>41</v>
      </c>
      <c r="E402" s="113"/>
      <c r="F402" s="128"/>
      <c r="G402" s="57" t="s">
        <v>12</v>
      </c>
      <c r="H402" s="115">
        <v>1887.4</v>
      </c>
      <c r="I402" s="115"/>
      <c r="J402" s="127"/>
      <c r="K402" s="115"/>
      <c r="L402" s="109" t="s">
        <v>67</v>
      </c>
      <c r="M402" s="109"/>
      <c r="N402" s="57"/>
      <c r="O402" s="138" t="s">
        <v>14</v>
      </c>
      <c r="P402" s="138">
        <f>(C402*H402/100)</f>
        <v>0</v>
      </c>
      <c r="S402" s="113"/>
    </row>
    <row r="403" spans="1:24" s="20" customFormat="1" ht="15.95" hidden="1" customHeight="1">
      <c r="A403" s="18"/>
      <c r="B403" s="155" t="s">
        <v>223</v>
      </c>
      <c r="C403" s="155"/>
      <c r="D403" s="155"/>
      <c r="E403" s="155"/>
      <c r="F403" s="155"/>
      <c r="G403" s="155"/>
      <c r="H403" s="155"/>
      <c r="I403" s="155"/>
      <c r="J403" s="155"/>
      <c r="K403" s="155"/>
      <c r="L403" s="155"/>
      <c r="M403" s="155"/>
      <c r="N403" s="155"/>
      <c r="O403" s="133"/>
      <c r="P403" s="138"/>
    </row>
    <row r="404" spans="1:24" s="20" customFormat="1" ht="15.95" hidden="1" customHeight="1" thickBot="1">
      <c r="A404" s="18"/>
      <c r="B404" s="110" t="s">
        <v>225</v>
      </c>
      <c r="C404" s="112"/>
      <c r="D404" s="128"/>
      <c r="E404" s="53"/>
      <c r="F404" s="128"/>
      <c r="G404" s="128"/>
      <c r="H404" s="31"/>
      <c r="I404" s="128"/>
      <c r="J404" s="127"/>
      <c r="K404" s="128"/>
      <c r="L404" s="127"/>
      <c r="M404" s="20" t="s">
        <v>9</v>
      </c>
      <c r="N404" s="34">
        <f>C396</f>
        <v>0</v>
      </c>
      <c r="O404" s="19"/>
      <c r="P404" s="138"/>
      <c r="S404" s="112"/>
    </row>
    <row r="405" spans="1:24" s="20" customFormat="1" ht="15.95" hidden="1" customHeight="1" thickBot="1">
      <c r="A405" s="18"/>
      <c r="B405" s="56"/>
      <c r="C405" s="53"/>
      <c r="D405" s="128"/>
      <c r="E405" s="53"/>
      <c r="F405" s="128"/>
      <c r="G405" s="128"/>
      <c r="H405" s="37"/>
      <c r="I405" s="128"/>
      <c r="J405" s="127"/>
      <c r="K405" s="128"/>
      <c r="L405" s="28" t="s">
        <v>10</v>
      </c>
      <c r="N405" s="30"/>
      <c r="O405" s="138"/>
      <c r="P405" s="138"/>
      <c r="S405" s="53"/>
    </row>
    <row r="406" spans="1:24" s="20" customFormat="1" ht="15.95" hidden="1" customHeight="1">
      <c r="A406" s="18"/>
      <c r="C406" s="58">
        <f>N405</f>
        <v>0</v>
      </c>
      <c r="D406" s="156" t="s">
        <v>41</v>
      </c>
      <c r="E406" s="157"/>
      <c r="F406" s="128"/>
      <c r="G406" s="24" t="s">
        <v>12</v>
      </c>
      <c r="H406" s="158">
        <v>3015.76</v>
      </c>
      <c r="I406" s="158"/>
      <c r="J406" s="158"/>
      <c r="K406" s="158"/>
      <c r="L406" s="109" t="s">
        <v>75</v>
      </c>
      <c r="M406" s="109"/>
      <c r="N406" s="95"/>
      <c r="O406" s="138" t="s">
        <v>14</v>
      </c>
      <c r="P406" s="138">
        <f>ROUND(C406*H406/100,0)</f>
        <v>0</v>
      </c>
      <c r="Q406" s="57"/>
      <c r="R406" s="57"/>
      <c r="S406" s="58"/>
      <c r="T406" s="57"/>
      <c r="U406" s="57"/>
      <c r="V406" s="57"/>
      <c r="W406" s="57"/>
      <c r="X406" s="57"/>
    </row>
    <row r="407" spans="1:24" s="57" customFormat="1" ht="15.95" hidden="1" customHeight="1">
      <c r="A407" s="18"/>
      <c r="B407" s="112" t="s">
        <v>129</v>
      </c>
      <c r="C407" s="112"/>
      <c r="D407" s="112"/>
      <c r="E407" s="112"/>
      <c r="F407" s="112"/>
      <c r="G407" s="112"/>
      <c r="H407" s="112"/>
      <c r="I407" s="112"/>
      <c r="J407" s="112"/>
      <c r="K407" s="112"/>
      <c r="L407" s="112"/>
      <c r="M407" s="112"/>
      <c r="N407" s="112"/>
      <c r="O407" s="138"/>
      <c r="P407" s="138"/>
      <c r="Q407" s="59"/>
      <c r="S407" s="112"/>
    </row>
    <row r="408" spans="1:24" s="20" customFormat="1" ht="15.95" hidden="1" customHeight="1">
      <c r="A408" s="18"/>
      <c r="B408" s="110" t="s">
        <v>207</v>
      </c>
      <c r="C408" s="112"/>
      <c r="D408" s="128">
        <v>1</v>
      </c>
      <c r="E408" s="53" t="s">
        <v>8</v>
      </c>
      <c r="F408" s="128">
        <v>1</v>
      </c>
      <c r="G408" s="128" t="s">
        <v>8</v>
      </c>
      <c r="H408" s="31">
        <v>56.75</v>
      </c>
      <c r="I408" s="128" t="s">
        <v>8</v>
      </c>
      <c r="J408" s="127">
        <v>28.62</v>
      </c>
      <c r="K408" s="128"/>
      <c r="L408" s="127"/>
      <c r="M408" s="20" t="s">
        <v>9</v>
      </c>
      <c r="N408" s="34">
        <f>ROUND(D408*F408*H408*J408,0)</f>
        <v>1624</v>
      </c>
      <c r="O408" s="19"/>
      <c r="P408" s="105"/>
      <c r="S408" s="112"/>
    </row>
    <row r="409" spans="1:24" s="20" customFormat="1" ht="15.95" hidden="1" customHeight="1">
      <c r="A409" s="18"/>
      <c r="B409" s="110" t="s">
        <v>211</v>
      </c>
      <c r="C409" s="112"/>
      <c r="D409" s="128">
        <v>1</v>
      </c>
      <c r="E409" s="53" t="s">
        <v>8</v>
      </c>
      <c r="F409" s="128">
        <v>1</v>
      </c>
      <c r="G409" s="128" t="s">
        <v>8</v>
      </c>
      <c r="H409" s="31">
        <v>27</v>
      </c>
      <c r="I409" s="128" t="s">
        <v>8</v>
      </c>
      <c r="J409" s="127">
        <v>23.25</v>
      </c>
      <c r="K409" s="128"/>
      <c r="L409" s="127"/>
      <c r="M409" s="20" t="s">
        <v>9</v>
      </c>
      <c r="N409" s="34">
        <f>ROUND(D409*F409*H409*J409,0)</f>
        <v>628</v>
      </c>
      <c r="O409" s="19"/>
      <c r="P409" s="105"/>
      <c r="S409" s="112"/>
    </row>
    <row r="410" spans="1:24" s="20" customFormat="1" ht="15.95" hidden="1" customHeight="1">
      <c r="A410" s="18"/>
      <c r="C410" s="53"/>
      <c r="D410" s="60"/>
      <c r="E410" s="53"/>
      <c r="F410" s="128"/>
      <c r="G410" s="128"/>
      <c r="H410" s="31"/>
      <c r="I410" s="128"/>
      <c r="J410" s="127"/>
      <c r="K410" s="128"/>
      <c r="L410" s="28" t="s">
        <v>10</v>
      </c>
      <c r="M410" s="36"/>
      <c r="N410" s="21"/>
      <c r="O410" s="22"/>
      <c r="P410" s="105"/>
      <c r="S410" s="53"/>
    </row>
    <row r="411" spans="1:24" s="20" customFormat="1" ht="15.95" hidden="1" customHeight="1">
      <c r="A411" s="18"/>
      <c r="C411" s="58">
        <f>N410</f>
        <v>0</v>
      </c>
      <c r="D411" s="156" t="s">
        <v>41</v>
      </c>
      <c r="E411" s="156"/>
      <c r="F411" s="128"/>
      <c r="G411" s="24" t="s">
        <v>12</v>
      </c>
      <c r="H411" s="158">
        <v>4411.82</v>
      </c>
      <c r="I411" s="158"/>
      <c r="J411" s="158"/>
      <c r="K411" s="158"/>
      <c r="L411" s="109" t="s">
        <v>75</v>
      </c>
      <c r="M411" s="109"/>
      <c r="N411" s="95"/>
      <c r="O411" s="138" t="s">
        <v>14</v>
      </c>
      <c r="P411" s="138">
        <f>ROUND(C411*H411/100,0)</f>
        <v>0</v>
      </c>
      <c r="Q411" s="57"/>
      <c r="R411" s="57"/>
      <c r="S411" s="58"/>
      <c r="T411" s="57"/>
      <c r="U411" s="57"/>
      <c r="V411" s="57"/>
      <c r="W411" s="57"/>
      <c r="X411" s="57"/>
    </row>
    <row r="412" spans="1:24" ht="15.95" hidden="1" customHeight="1">
      <c r="A412" s="1"/>
      <c r="B412" s="180" t="s">
        <v>283</v>
      </c>
      <c r="C412" s="180"/>
      <c r="D412" s="181"/>
      <c r="E412" s="180"/>
      <c r="F412" s="181"/>
      <c r="G412" s="180"/>
      <c r="H412" s="181"/>
      <c r="I412" s="180"/>
      <c r="J412" s="181"/>
      <c r="K412" s="180"/>
      <c r="L412" s="180"/>
      <c r="M412" s="180"/>
      <c r="N412" s="180"/>
      <c r="O412" s="180"/>
      <c r="P412" s="134"/>
      <c r="Q412" s="50"/>
      <c r="R412" s="50"/>
      <c r="S412" s="50"/>
      <c r="T412" s="50"/>
      <c r="U412" s="50"/>
      <c r="V412" s="50"/>
      <c r="W412" s="50"/>
      <c r="X412" s="50"/>
    </row>
    <row r="413" spans="1:24" ht="15.95" hidden="1" customHeight="1">
      <c r="A413" s="48"/>
      <c r="B413" s="3" t="s">
        <v>111</v>
      </c>
      <c r="C413" s="117"/>
      <c r="D413" s="128">
        <v>1</v>
      </c>
      <c r="E413" s="53" t="s">
        <v>8</v>
      </c>
      <c r="F413" s="128">
        <v>2</v>
      </c>
      <c r="G413" s="128" t="s">
        <v>8</v>
      </c>
      <c r="H413" s="31">
        <v>20</v>
      </c>
      <c r="I413" s="128" t="s">
        <v>8</v>
      </c>
      <c r="J413" s="127">
        <v>16</v>
      </c>
      <c r="K413" s="128"/>
      <c r="L413" s="127"/>
      <c r="M413" s="20" t="s">
        <v>9</v>
      </c>
      <c r="N413" s="34">
        <f>ROUND(D413*F413*H413*J413,0)</f>
        <v>640</v>
      </c>
      <c r="O413" s="2"/>
      <c r="P413" s="134"/>
      <c r="S413" s="117"/>
    </row>
    <row r="414" spans="1:24" ht="15.95" hidden="1" customHeight="1">
      <c r="A414" s="48"/>
      <c r="B414" s="3" t="s">
        <v>22</v>
      </c>
      <c r="C414" s="117"/>
      <c r="D414" s="128">
        <v>1</v>
      </c>
      <c r="E414" s="53" t="s">
        <v>8</v>
      </c>
      <c r="F414" s="128">
        <v>1</v>
      </c>
      <c r="G414" s="128" t="s">
        <v>8</v>
      </c>
      <c r="H414" s="31">
        <v>40.75</v>
      </c>
      <c r="I414" s="128" t="s">
        <v>8</v>
      </c>
      <c r="J414" s="127">
        <v>7</v>
      </c>
      <c r="K414" s="128"/>
      <c r="L414" s="127"/>
      <c r="M414" s="20" t="s">
        <v>9</v>
      </c>
      <c r="N414" s="34">
        <f>ROUND(D414*F414*H414*J414,0)</f>
        <v>285</v>
      </c>
      <c r="O414" s="2"/>
      <c r="P414" s="134"/>
      <c r="S414" s="117"/>
    </row>
    <row r="415" spans="1:24" ht="15.95" hidden="1" customHeight="1">
      <c r="A415" s="1"/>
      <c r="C415" s="137"/>
      <c r="D415" s="75"/>
      <c r="H415" s="74"/>
      <c r="I415" s="123"/>
      <c r="J415" s="124"/>
      <c r="K415" s="123"/>
      <c r="L415" s="15" t="s">
        <v>10</v>
      </c>
      <c r="M415" s="43"/>
      <c r="N415" s="85"/>
      <c r="O415" s="6"/>
      <c r="P415" s="105"/>
      <c r="S415" s="137"/>
    </row>
    <row r="416" spans="1:24" ht="15.95" hidden="1" customHeight="1">
      <c r="A416" s="1"/>
      <c r="C416" s="51">
        <f>N415</f>
        <v>0</v>
      </c>
      <c r="D416" s="166" t="s">
        <v>41</v>
      </c>
      <c r="E416" s="166"/>
      <c r="G416" s="8" t="s">
        <v>12</v>
      </c>
      <c r="H416" s="168">
        <v>425.84</v>
      </c>
      <c r="I416" s="168"/>
      <c r="J416" s="168"/>
      <c r="K416" s="168"/>
      <c r="L416" s="120" t="s">
        <v>75</v>
      </c>
      <c r="M416" s="120"/>
      <c r="O416" s="134" t="s">
        <v>14</v>
      </c>
      <c r="P416" s="134">
        <f>ROUND(C416*H416/100,0)</f>
        <v>0</v>
      </c>
      <c r="Q416" s="50"/>
      <c r="R416" s="50"/>
      <c r="S416" s="51"/>
      <c r="T416" s="50"/>
      <c r="U416" s="50"/>
      <c r="V416" s="50"/>
      <c r="W416" s="50"/>
      <c r="X416" s="50"/>
    </row>
    <row r="417" spans="1:24" ht="15.95" hidden="1" customHeight="1">
      <c r="A417" s="1"/>
      <c r="B417" s="180" t="s">
        <v>76</v>
      </c>
      <c r="C417" s="180"/>
      <c r="D417" s="181"/>
      <c r="E417" s="180"/>
      <c r="F417" s="181"/>
      <c r="G417" s="180"/>
      <c r="H417" s="181"/>
      <c r="I417" s="180"/>
      <c r="J417" s="181"/>
      <c r="K417" s="180"/>
      <c r="L417" s="180"/>
      <c r="M417" s="180"/>
      <c r="N417" s="180"/>
      <c r="O417" s="180"/>
      <c r="P417" s="134"/>
      <c r="Q417" s="50"/>
      <c r="R417" s="50"/>
      <c r="S417" s="50"/>
      <c r="T417" s="50"/>
      <c r="U417" s="50"/>
      <c r="V417" s="50"/>
      <c r="W417" s="50"/>
      <c r="X417" s="50"/>
    </row>
    <row r="418" spans="1:24" ht="15.95" hidden="1" customHeight="1">
      <c r="A418" s="48"/>
      <c r="B418" s="3" t="s">
        <v>111</v>
      </c>
      <c r="C418" s="117"/>
      <c r="D418" s="123">
        <v>1</v>
      </c>
      <c r="E418" s="137" t="s">
        <v>8</v>
      </c>
      <c r="F418" s="123">
        <v>2</v>
      </c>
      <c r="G418" s="123" t="s">
        <v>17</v>
      </c>
      <c r="H418" s="74">
        <v>20</v>
      </c>
      <c r="I418" s="123" t="s">
        <v>18</v>
      </c>
      <c r="J418" s="124">
        <v>14</v>
      </c>
      <c r="K418" s="123" t="s">
        <v>19</v>
      </c>
      <c r="L418" s="124">
        <v>11</v>
      </c>
      <c r="M418" s="3" t="s">
        <v>9</v>
      </c>
      <c r="N418" s="82">
        <f>ROUND(D418*F418*(H418+J418)*L418,0)</f>
        <v>748</v>
      </c>
      <c r="O418" s="2"/>
      <c r="P418" s="134"/>
      <c r="S418" s="117"/>
    </row>
    <row r="419" spans="1:24" ht="15.95" hidden="1" customHeight="1">
      <c r="A419" s="48"/>
      <c r="B419" s="3" t="s">
        <v>22</v>
      </c>
      <c r="C419" s="117"/>
      <c r="D419" s="123">
        <v>1</v>
      </c>
      <c r="E419" s="137" t="s">
        <v>8</v>
      </c>
      <c r="F419" s="123">
        <v>2</v>
      </c>
      <c r="G419" s="123" t="s">
        <v>17</v>
      </c>
      <c r="H419" s="74">
        <v>20</v>
      </c>
      <c r="I419" s="123" t="s">
        <v>18</v>
      </c>
      <c r="J419" s="124">
        <v>6</v>
      </c>
      <c r="K419" s="123" t="s">
        <v>19</v>
      </c>
      <c r="L419" s="124">
        <v>11</v>
      </c>
      <c r="M419" s="3" t="s">
        <v>9</v>
      </c>
      <c r="N419" s="82">
        <f>ROUND(D419*F419*(H419+J419)*L419,0)</f>
        <v>572</v>
      </c>
      <c r="O419" s="2"/>
      <c r="P419" s="134"/>
      <c r="S419" s="117"/>
    </row>
    <row r="420" spans="1:24" ht="15.95" hidden="1" customHeight="1">
      <c r="A420" s="48"/>
      <c r="B420" s="3" t="s">
        <v>182</v>
      </c>
      <c r="C420" s="117"/>
      <c r="D420" s="128">
        <v>1</v>
      </c>
      <c r="E420" s="53" t="s">
        <v>8</v>
      </c>
      <c r="F420" s="128">
        <v>1</v>
      </c>
      <c r="G420" s="128" t="s">
        <v>8</v>
      </c>
      <c r="H420" s="31">
        <v>22.25</v>
      </c>
      <c r="I420" s="128" t="s">
        <v>8</v>
      </c>
      <c r="J420" s="127">
        <v>12</v>
      </c>
      <c r="K420" s="128"/>
      <c r="L420" s="127"/>
      <c r="M420" s="20" t="s">
        <v>9</v>
      </c>
      <c r="N420" s="34">
        <f>ROUND(D420*F420*H420*J420,0)</f>
        <v>267</v>
      </c>
      <c r="O420" s="2"/>
      <c r="P420" s="134"/>
      <c r="S420" s="117"/>
    </row>
    <row r="421" spans="1:24" ht="15.95" hidden="1" customHeight="1">
      <c r="A421" s="48"/>
      <c r="B421" s="3" t="s">
        <v>180</v>
      </c>
      <c r="C421" s="117"/>
      <c r="D421" s="128">
        <v>1</v>
      </c>
      <c r="E421" s="53" t="s">
        <v>8</v>
      </c>
      <c r="F421" s="128">
        <v>2</v>
      </c>
      <c r="G421" s="128" t="s">
        <v>8</v>
      </c>
      <c r="H421" s="31">
        <v>8.5</v>
      </c>
      <c r="I421" s="128" t="s">
        <v>8</v>
      </c>
      <c r="J421" s="127">
        <v>12</v>
      </c>
      <c r="K421" s="128"/>
      <c r="L421" s="127"/>
      <c r="M421" s="20" t="s">
        <v>9</v>
      </c>
      <c r="N421" s="34">
        <f>ROUND(D421*F421*H421*J421,0)</f>
        <v>204</v>
      </c>
      <c r="O421" s="2"/>
      <c r="P421" s="134"/>
      <c r="S421" s="117"/>
    </row>
    <row r="422" spans="1:24" ht="15.95" hidden="1" customHeight="1">
      <c r="A422" s="48"/>
      <c r="B422" s="47"/>
      <c r="C422" s="137"/>
      <c r="H422" s="74"/>
      <c r="I422" s="123"/>
      <c r="J422" s="124"/>
      <c r="K422" s="123"/>
      <c r="L422" s="15" t="s">
        <v>10</v>
      </c>
      <c r="N422" s="85"/>
      <c r="O422" s="134"/>
      <c r="P422" s="134"/>
      <c r="S422" s="137"/>
    </row>
    <row r="423" spans="1:24" s="20" customFormat="1" ht="15.95" hidden="1" customHeight="1">
      <c r="A423" s="18"/>
      <c r="B423" s="33" t="s">
        <v>29</v>
      </c>
      <c r="C423" s="53"/>
      <c r="D423" s="128"/>
      <c r="E423" s="138"/>
      <c r="F423" s="128"/>
      <c r="G423" s="109"/>
      <c r="H423" s="31"/>
      <c r="I423" s="115"/>
      <c r="J423" s="127"/>
      <c r="K423" s="109"/>
      <c r="L423" s="127"/>
      <c r="M423" s="57"/>
      <c r="N423" s="57"/>
      <c r="O423" s="138"/>
      <c r="P423" s="138"/>
      <c r="Q423" s="57"/>
      <c r="S423" s="53"/>
    </row>
    <row r="424" spans="1:24" s="20" customFormat="1" ht="15.95" hidden="1" customHeight="1">
      <c r="A424" s="18"/>
      <c r="B424" s="20" t="s">
        <v>118</v>
      </c>
      <c r="C424" s="53"/>
      <c r="D424" s="128">
        <v>1</v>
      </c>
      <c r="E424" s="53" t="s">
        <v>8</v>
      </c>
      <c r="F424" s="128">
        <v>1</v>
      </c>
      <c r="G424" s="128" t="s">
        <v>8</v>
      </c>
      <c r="H424" s="31">
        <v>4</v>
      </c>
      <c r="I424" s="128" t="s">
        <v>8</v>
      </c>
      <c r="J424" s="127">
        <v>7</v>
      </c>
      <c r="K424" s="128" t="s">
        <v>8</v>
      </c>
      <c r="L424" s="127"/>
      <c r="M424" s="20" t="s">
        <v>9</v>
      </c>
      <c r="N424" s="34">
        <f>ROUND(D424*F424*H424*J424,0)</f>
        <v>28</v>
      </c>
      <c r="O424" s="22"/>
      <c r="P424" s="105"/>
      <c r="S424" s="53"/>
    </row>
    <row r="425" spans="1:24" s="20" customFormat="1" ht="15.95" hidden="1" customHeight="1">
      <c r="A425" s="18"/>
      <c r="B425" s="20" t="s">
        <v>224</v>
      </c>
      <c r="C425" s="53"/>
      <c r="D425" s="128">
        <v>1</v>
      </c>
      <c r="E425" s="53" t="s">
        <v>8</v>
      </c>
      <c r="F425" s="128">
        <v>3</v>
      </c>
      <c r="G425" s="128" t="s">
        <v>8</v>
      </c>
      <c r="H425" s="31">
        <v>5.67</v>
      </c>
      <c r="I425" s="128" t="s">
        <v>8</v>
      </c>
      <c r="J425" s="127">
        <v>8</v>
      </c>
      <c r="K425" s="128" t="s">
        <v>8</v>
      </c>
      <c r="L425" s="127"/>
      <c r="M425" s="20" t="s">
        <v>9</v>
      </c>
      <c r="N425" s="34">
        <f>ROUND(D425*F425*H425*J425,0)</f>
        <v>136</v>
      </c>
      <c r="O425" s="22"/>
      <c r="P425" s="105"/>
      <c r="S425" s="53"/>
    </row>
    <row r="426" spans="1:24" s="20" customFormat="1" ht="15.95" hidden="1" customHeight="1" thickBot="1">
      <c r="A426" s="18"/>
      <c r="B426" s="20" t="s">
        <v>31</v>
      </c>
      <c r="C426" s="53"/>
      <c r="D426" s="128">
        <v>1</v>
      </c>
      <c r="E426" s="53" t="s">
        <v>8</v>
      </c>
      <c r="F426" s="128">
        <v>1</v>
      </c>
      <c r="G426" s="128" t="s">
        <v>8</v>
      </c>
      <c r="H426" s="31">
        <v>4</v>
      </c>
      <c r="I426" s="128" t="s">
        <v>8</v>
      </c>
      <c r="J426" s="127">
        <v>4</v>
      </c>
      <c r="K426" s="128" t="s">
        <v>8</v>
      </c>
      <c r="L426" s="127"/>
      <c r="M426" s="20" t="s">
        <v>9</v>
      </c>
      <c r="N426" s="34">
        <f>ROUND(D426*F426*H426*J426,0)</f>
        <v>16</v>
      </c>
      <c r="O426" s="22"/>
      <c r="P426" s="105"/>
      <c r="S426" s="53"/>
    </row>
    <row r="427" spans="1:24" s="20" customFormat="1" ht="15.95" hidden="1" customHeight="1" thickBot="1">
      <c r="A427" s="18"/>
      <c r="B427" s="128"/>
      <c r="D427" s="128"/>
      <c r="E427" s="138"/>
      <c r="F427" s="128"/>
      <c r="G427" s="109"/>
      <c r="H427" s="31"/>
      <c r="I427" s="115"/>
      <c r="J427" s="127"/>
      <c r="K427" s="109"/>
      <c r="L427" s="28" t="s">
        <v>10</v>
      </c>
      <c r="M427" s="20" t="s">
        <v>9</v>
      </c>
      <c r="N427" s="30"/>
      <c r="O427" s="138"/>
      <c r="P427" s="65"/>
      <c r="Q427" s="57"/>
    </row>
    <row r="428" spans="1:24" s="20" customFormat="1" ht="15.95" hidden="1" customHeight="1">
      <c r="A428" s="18"/>
      <c r="B428" s="33" t="s">
        <v>37</v>
      </c>
      <c r="C428" s="53"/>
      <c r="D428" s="128"/>
      <c r="E428" s="138"/>
      <c r="F428" s="128"/>
      <c r="G428" s="109"/>
      <c r="H428" s="31"/>
      <c r="I428" s="115"/>
      <c r="J428" s="127"/>
      <c r="K428" s="115"/>
      <c r="L428" s="109"/>
      <c r="M428" s="109"/>
      <c r="N428" s="57"/>
      <c r="O428" s="55"/>
      <c r="P428" s="65"/>
      <c r="Q428" s="57"/>
      <c r="S428" s="53"/>
    </row>
    <row r="429" spans="1:24" s="20" customFormat="1" ht="15.95" hidden="1" customHeight="1">
      <c r="A429" s="18"/>
      <c r="C429" s="33"/>
      <c r="D429" s="160">
        <f>N422</f>
        <v>0</v>
      </c>
      <c r="E429" s="160"/>
      <c r="F429" s="160"/>
      <c r="G429" s="109" t="s">
        <v>38</v>
      </c>
      <c r="H429" s="35">
        <f>N427</f>
        <v>0</v>
      </c>
      <c r="I429" s="28" t="s">
        <v>9</v>
      </c>
      <c r="J429" s="153">
        <f>D429-H429</f>
        <v>0</v>
      </c>
      <c r="K429" s="153"/>
      <c r="L429" s="36" t="s">
        <v>39</v>
      </c>
      <c r="M429" s="109"/>
      <c r="N429" s="56"/>
      <c r="O429" s="138"/>
      <c r="P429" s="65"/>
      <c r="Q429" s="57"/>
      <c r="S429" s="33"/>
    </row>
    <row r="430" spans="1:24" ht="15.95" hidden="1" customHeight="1">
      <c r="A430" s="1"/>
      <c r="C430" s="51">
        <f>J429</f>
        <v>0</v>
      </c>
      <c r="D430" s="166" t="s">
        <v>41</v>
      </c>
      <c r="E430" s="166"/>
      <c r="G430" s="120" t="s">
        <v>12</v>
      </c>
      <c r="H430" s="121">
        <v>1043.9000000000001</v>
      </c>
      <c r="I430" s="121"/>
      <c r="J430" s="121"/>
      <c r="K430" s="121"/>
      <c r="L430" s="120" t="s">
        <v>75</v>
      </c>
      <c r="M430" s="120"/>
      <c r="O430" s="134" t="s">
        <v>14</v>
      </c>
      <c r="P430" s="134">
        <f>ROUND(C430*H430/100,0)</f>
        <v>0</v>
      </c>
      <c r="Q430" s="50"/>
      <c r="R430" s="50"/>
      <c r="S430" s="51"/>
      <c r="T430" s="50"/>
      <c r="U430" s="50"/>
      <c r="V430" s="50"/>
      <c r="W430" s="50"/>
      <c r="X430" s="50"/>
    </row>
    <row r="431" spans="1:24" ht="18.75" hidden="1" customHeight="1">
      <c r="A431" s="1"/>
      <c r="B431" s="164" t="s">
        <v>80</v>
      </c>
      <c r="C431" s="164"/>
      <c r="D431" s="164"/>
      <c r="E431" s="164"/>
      <c r="F431" s="164"/>
      <c r="G431" s="164"/>
      <c r="H431" s="164"/>
      <c r="I431" s="164"/>
      <c r="J431" s="164"/>
      <c r="K431" s="164"/>
      <c r="L431" s="164"/>
      <c r="M431" s="164"/>
      <c r="N431" s="164"/>
      <c r="O431" s="164"/>
      <c r="P431" s="134"/>
      <c r="Q431" s="50"/>
      <c r="R431" s="50"/>
      <c r="S431" s="50"/>
      <c r="T431" s="50"/>
      <c r="U431" s="50"/>
      <c r="V431" s="50"/>
      <c r="W431" s="50"/>
      <c r="X431" s="50"/>
    </row>
    <row r="432" spans="1:24" ht="15.95" hidden="1" customHeight="1">
      <c r="A432" s="48"/>
      <c r="B432" s="3" t="s">
        <v>81</v>
      </c>
      <c r="C432" s="137"/>
      <c r="D432" s="123">
        <v>1</v>
      </c>
      <c r="E432" s="137" t="s">
        <v>8</v>
      </c>
      <c r="F432" s="123">
        <v>2</v>
      </c>
      <c r="G432" s="123" t="s">
        <v>8</v>
      </c>
      <c r="H432" s="74">
        <v>4</v>
      </c>
      <c r="I432" s="123" t="s">
        <v>8</v>
      </c>
      <c r="J432" s="124">
        <v>7</v>
      </c>
      <c r="K432" s="123"/>
      <c r="L432" s="124"/>
      <c r="M432" s="3" t="s">
        <v>9</v>
      </c>
      <c r="N432" s="34">
        <f>ROUND(D432*F432*H432*J432,0)</f>
        <v>56</v>
      </c>
      <c r="O432" s="6"/>
      <c r="P432" s="105"/>
      <c r="S432" s="137"/>
    </row>
    <row r="433" spans="1:24" ht="15.95" hidden="1" customHeight="1" thickBot="1">
      <c r="A433" s="1"/>
      <c r="B433" s="3" t="s">
        <v>31</v>
      </c>
      <c r="C433" s="137"/>
      <c r="D433" s="123">
        <v>2</v>
      </c>
      <c r="E433" s="137" t="s">
        <v>8</v>
      </c>
      <c r="F433" s="123">
        <v>3</v>
      </c>
      <c r="G433" s="123" t="s">
        <v>8</v>
      </c>
      <c r="H433" s="74">
        <v>4</v>
      </c>
      <c r="I433" s="123" t="s">
        <v>8</v>
      </c>
      <c r="J433" s="124">
        <v>4</v>
      </c>
      <c r="K433" s="123"/>
      <c r="L433" s="124"/>
      <c r="M433" s="3" t="s">
        <v>9</v>
      </c>
      <c r="N433" s="34">
        <f>ROUND(D433*F433*H433*J433,0)</f>
        <v>96</v>
      </c>
      <c r="O433" s="6"/>
      <c r="P433" s="105"/>
      <c r="S433" s="137"/>
    </row>
    <row r="434" spans="1:24" ht="15.95" hidden="1" customHeight="1" thickBot="1">
      <c r="A434" s="1"/>
      <c r="C434" s="86"/>
      <c r="D434" s="120"/>
      <c r="H434" s="87"/>
      <c r="I434" s="46"/>
      <c r="J434" s="15"/>
      <c r="K434" s="46"/>
      <c r="L434" s="120" t="s">
        <v>10</v>
      </c>
      <c r="M434" s="46"/>
      <c r="N434" s="17"/>
      <c r="O434" s="134" t="s">
        <v>41</v>
      </c>
      <c r="P434" s="134"/>
      <c r="S434" s="86"/>
    </row>
    <row r="435" spans="1:24" ht="15.95" hidden="1" customHeight="1">
      <c r="A435" s="1"/>
      <c r="B435" s="50"/>
      <c r="C435" s="51">
        <f>N434</f>
        <v>0</v>
      </c>
      <c r="D435" s="177" t="s">
        <v>41</v>
      </c>
      <c r="E435" s="152"/>
      <c r="F435" s="46"/>
      <c r="G435" s="8" t="s">
        <v>12</v>
      </c>
      <c r="H435" s="168">
        <v>1160.06</v>
      </c>
      <c r="I435" s="168"/>
      <c r="J435" s="168"/>
      <c r="K435" s="121"/>
      <c r="L435" s="178" t="s">
        <v>75</v>
      </c>
      <c r="M435" s="178"/>
      <c r="N435" s="3"/>
      <c r="O435" s="134" t="s">
        <v>14</v>
      </c>
      <c r="P435" s="134">
        <f>ROUND(C435*H435/100,0)</f>
        <v>0</v>
      </c>
      <c r="S435" s="51"/>
    </row>
    <row r="436" spans="1:24" ht="35.25" hidden="1" customHeight="1">
      <c r="A436" s="83"/>
      <c r="B436" s="164" t="s">
        <v>82</v>
      </c>
      <c r="C436" s="164"/>
      <c r="D436" s="164"/>
      <c r="E436" s="164"/>
      <c r="F436" s="164"/>
      <c r="G436" s="164"/>
      <c r="H436" s="164"/>
      <c r="I436" s="164"/>
      <c r="J436" s="164"/>
      <c r="K436" s="164"/>
      <c r="L436" s="164"/>
      <c r="M436" s="164"/>
      <c r="N436" s="164"/>
      <c r="O436" s="164"/>
      <c r="P436" s="134"/>
      <c r="Q436" s="50"/>
      <c r="R436" s="50"/>
      <c r="S436" s="50"/>
      <c r="T436" s="50"/>
      <c r="U436" s="50"/>
      <c r="V436" s="50"/>
      <c r="W436" s="50"/>
      <c r="X436" s="50"/>
    </row>
    <row r="437" spans="1:24" ht="15.95" hidden="1" customHeight="1">
      <c r="A437" s="48"/>
      <c r="B437" s="3" t="s">
        <v>108</v>
      </c>
      <c r="C437" s="137"/>
      <c r="D437" s="123">
        <v>1</v>
      </c>
      <c r="E437" s="137" t="s">
        <v>8</v>
      </c>
      <c r="F437" s="123">
        <v>2</v>
      </c>
      <c r="G437" s="123" t="s">
        <v>8</v>
      </c>
      <c r="H437" s="74">
        <v>8</v>
      </c>
      <c r="I437" s="123" t="s">
        <v>8</v>
      </c>
      <c r="J437" s="124">
        <v>6</v>
      </c>
      <c r="K437" s="123"/>
      <c r="L437" s="124"/>
      <c r="M437" s="3" t="s">
        <v>9</v>
      </c>
      <c r="N437" s="34">
        <f>ROUND(D437*F437*H437*J437,0)</f>
        <v>96</v>
      </c>
      <c r="O437" s="6"/>
      <c r="P437" s="105"/>
      <c r="S437" s="137"/>
    </row>
    <row r="438" spans="1:24" s="20" customFormat="1" ht="15.95" hidden="1" customHeight="1">
      <c r="A438" s="18"/>
      <c r="B438" s="20" t="s">
        <v>188</v>
      </c>
      <c r="C438" s="53"/>
      <c r="D438" s="128">
        <v>2</v>
      </c>
      <c r="E438" s="53" t="s">
        <v>8</v>
      </c>
      <c r="F438" s="128">
        <v>2</v>
      </c>
      <c r="G438" s="128" t="s">
        <v>8</v>
      </c>
      <c r="H438" s="31">
        <v>14</v>
      </c>
      <c r="I438" s="128" t="s">
        <v>8</v>
      </c>
      <c r="J438" s="127">
        <v>2.33</v>
      </c>
      <c r="K438" s="128"/>
      <c r="L438" s="127"/>
      <c r="M438" s="20" t="s">
        <v>9</v>
      </c>
      <c r="N438" s="34">
        <f>ROUND(D438*F438*H438*J438,0)</f>
        <v>130</v>
      </c>
      <c r="O438" s="22"/>
      <c r="P438" s="105"/>
      <c r="S438" s="53"/>
    </row>
    <row r="439" spans="1:24" s="20" customFormat="1" ht="15.95" hidden="1" customHeight="1">
      <c r="A439" s="18"/>
      <c r="B439" s="20" t="s">
        <v>226</v>
      </c>
      <c r="C439" s="53"/>
      <c r="D439" s="128">
        <v>1</v>
      </c>
      <c r="E439" s="53" t="s">
        <v>8</v>
      </c>
      <c r="F439" s="128">
        <v>3</v>
      </c>
      <c r="G439" s="128" t="s">
        <v>8</v>
      </c>
      <c r="H439" s="31">
        <v>6</v>
      </c>
      <c r="I439" s="128" t="s">
        <v>8</v>
      </c>
      <c r="J439" s="127">
        <v>1.75</v>
      </c>
      <c r="K439" s="128"/>
      <c r="L439" s="127"/>
      <c r="M439" s="20" t="s">
        <v>9</v>
      </c>
      <c r="N439" s="34">
        <f>ROUND(D439*F439*H439*J439,0)</f>
        <v>32</v>
      </c>
      <c r="O439" s="22"/>
      <c r="P439" s="105"/>
      <c r="S439" s="53"/>
    </row>
    <row r="440" spans="1:24" s="20" customFormat="1" ht="15.95" hidden="1" customHeight="1">
      <c r="A440" s="18"/>
      <c r="B440" s="20" t="s">
        <v>227</v>
      </c>
      <c r="C440" s="53"/>
      <c r="D440" s="128">
        <v>2</v>
      </c>
      <c r="E440" s="53" t="s">
        <v>8</v>
      </c>
      <c r="F440" s="128">
        <v>7</v>
      </c>
      <c r="G440" s="128" t="s">
        <v>8</v>
      </c>
      <c r="H440" s="31">
        <v>18</v>
      </c>
      <c r="I440" s="128" t="s">
        <v>8</v>
      </c>
      <c r="J440" s="127">
        <v>0.17</v>
      </c>
      <c r="K440" s="128"/>
      <c r="L440" s="127"/>
      <c r="M440" s="20" t="s">
        <v>9</v>
      </c>
      <c r="N440" s="34">
        <f>ROUND(D440*F440*H440*J440,0)</f>
        <v>43</v>
      </c>
      <c r="O440" s="22"/>
      <c r="P440" s="105"/>
      <c r="S440" s="53"/>
    </row>
    <row r="441" spans="1:24" s="20" customFormat="1" ht="15.95" hidden="1" customHeight="1" thickBot="1">
      <c r="A441" s="18"/>
      <c r="B441" s="20" t="s">
        <v>228</v>
      </c>
      <c r="C441" s="53"/>
      <c r="D441" s="128">
        <v>1</v>
      </c>
      <c r="E441" s="53" t="s">
        <v>8</v>
      </c>
      <c r="F441" s="128">
        <v>3</v>
      </c>
      <c r="G441" s="128" t="s">
        <v>8</v>
      </c>
      <c r="H441" s="31">
        <v>28</v>
      </c>
      <c r="I441" s="128" t="s">
        <v>8</v>
      </c>
      <c r="J441" s="127">
        <v>0.17</v>
      </c>
      <c r="K441" s="128"/>
      <c r="L441" s="127"/>
      <c r="M441" s="20" t="s">
        <v>9</v>
      </c>
      <c r="N441" s="34">
        <f>ROUND(D441*F441*H441*J441,0)</f>
        <v>14</v>
      </c>
      <c r="O441" s="22"/>
      <c r="P441" s="105"/>
      <c r="S441" s="53"/>
    </row>
    <row r="442" spans="1:24" ht="15.95" hidden="1" customHeight="1" thickBot="1">
      <c r="A442" s="1"/>
      <c r="C442" s="86"/>
      <c r="D442" s="120"/>
      <c r="H442" s="87"/>
      <c r="I442" s="46"/>
      <c r="J442" s="15"/>
      <c r="K442" s="46"/>
      <c r="L442" s="120" t="s">
        <v>10</v>
      </c>
      <c r="M442" s="46"/>
      <c r="N442" s="17"/>
      <c r="O442" s="134" t="s">
        <v>41</v>
      </c>
      <c r="P442" s="134"/>
      <c r="S442" s="86"/>
    </row>
    <row r="443" spans="1:24" ht="15.95" hidden="1" customHeight="1">
      <c r="A443" s="1"/>
      <c r="B443" s="50"/>
      <c r="C443" s="51">
        <f>N442</f>
        <v>0</v>
      </c>
      <c r="D443" s="177" t="s">
        <v>41</v>
      </c>
      <c r="E443" s="152"/>
      <c r="F443" s="46"/>
      <c r="G443" s="8" t="s">
        <v>12</v>
      </c>
      <c r="H443" s="168">
        <v>674.6</v>
      </c>
      <c r="I443" s="168"/>
      <c r="J443" s="168"/>
      <c r="K443" s="121"/>
      <c r="L443" s="178" t="s">
        <v>75</v>
      </c>
      <c r="M443" s="178"/>
      <c r="N443" s="3"/>
      <c r="O443" s="134" t="s">
        <v>14</v>
      </c>
      <c r="P443" s="134">
        <f>ROUND(C443*H443/100,0)</f>
        <v>0</v>
      </c>
      <c r="S443" s="51"/>
    </row>
    <row r="444" spans="1:24" s="20" customFormat="1" ht="18" hidden="1" customHeight="1">
      <c r="A444" s="91"/>
      <c r="B444" s="187" t="s">
        <v>139</v>
      </c>
      <c r="C444" s="187"/>
      <c r="D444" s="187"/>
      <c r="E444" s="187"/>
      <c r="F444" s="187"/>
      <c r="G444" s="187"/>
      <c r="H444" s="187"/>
      <c r="I444" s="187"/>
      <c r="J444" s="187"/>
      <c r="K444" s="187"/>
      <c r="L444" s="187"/>
      <c r="M444" s="187"/>
      <c r="N444" s="187"/>
      <c r="O444" s="111"/>
      <c r="P444" s="138"/>
    </row>
    <row r="445" spans="1:24" s="20" customFormat="1" ht="15.95" hidden="1" customHeight="1" thickBot="1">
      <c r="A445" s="18"/>
      <c r="B445" s="20" t="s">
        <v>95</v>
      </c>
      <c r="C445" s="112"/>
      <c r="D445" s="128">
        <v>1</v>
      </c>
      <c r="E445" s="53" t="s">
        <v>8</v>
      </c>
      <c r="F445" s="128">
        <v>2</v>
      </c>
      <c r="G445" s="128" t="s">
        <v>8</v>
      </c>
      <c r="H445" s="31">
        <v>250</v>
      </c>
      <c r="I445" s="128" t="s">
        <v>8</v>
      </c>
      <c r="J445" s="127">
        <v>2.5</v>
      </c>
      <c r="K445" s="128"/>
      <c r="L445" s="127"/>
      <c r="M445" s="20" t="s">
        <v>9</v>
      </c>
      <c r="N445" s="34">
        <f>ROUND(D445*F445*H445*J445,0)</f>
        <v>1250</v>
      </c>
      <c r="O445" s="19"/>
      <c r="P445" s="138"/>
      <c r="S445" s="112"/>
    </row>
    <row r="446" spans="1:24" s="20" customFormat="1" ht="15.95" hidden="1" customHeight="1" thickBot="1">
      <c r="A446" s="109"/>
      <c r="C446" s="95"/>
      <c r="D446" s="128"/>
      <c r="E446" s="54"/>
      <c r="F446" s="128"/>
      <c r="G446" s="109"/>
      <c r="H446" s="31"/>
      <c r="I446" s="115"/>
      <c r="J446" s="28"/>
      <c r="K446" s="115"/>
      <c r="L446" s="28" t="s">
        <v>10</v>
      </c>
      <c r="M446" s="109"/>
      <c r="N446" s="30"/>
      <c r="O446" s="22"/>
      <c r="P446" s="138"/>
      <c r="S446" s="95"/>
    </row>
    <row r="447" spans="1:24" s="20" customFormat="1" ht="15.95" hidden="1" customHeight="1">
      <c r="A447" s="18"/>
      <c r="B447" s="57"/>
      <c r="C447" s="113">
        <f>N446</f>
        <v>0</v>
      </c>
      <c r="D447" s="128" t="s">
        <v>41</v>
      </c>
      <c r="E447" s="113"/>
      <c r="F447" s="128"/>
      <c r="G447" s="57" t="s">
        <v>12</v>
      </c>
      <c r="H447" s="115">
        <v>778.09</v>
      </c>
      <c r="I447" s="115"/>
      <c r="J447" s="127"/>
      <c r="K447" s="115"/>
      <c r="L447" s="109" t="s">
        <v>67</v>
      </c>
      <c r="M447" s="109"/>
      <c r="N447" s="57"/>
      <c r="O447" s="138" t="s">
        <v>14</v>
      </c>
      <c r="P447" s="138">
        <f>(C447*H447/100)</f>
        <v>0</v>
      </c>
      <c r="S447" s="113"/>
    </row>
    <row r="448" spans="1:24" ht="15.95" hidden="1" customHeight="1">
      <c r="A448" s="1"/>
      <c r="B448" s="50"/>
      <c r="C448" s="51"/>
      <c r="D448" s="125"/>
      <c r="E448" s="120"/>
      <c r="F448" s="46"/>
      <c r="G448" s="8"/>
      <c r="H448" s="121"/>
      <c r="I448" s="121"/>
      <c r="J448" s="121"/>
      <c r="K448" s="121"/>
      <c r="L448" s="122"/>
      <c r="M448" s="122"/>
      <c r="N448" s="3"/>
      <c r="O448" s="134"/>
      <c r="P448" s="134"/>
      <c r="S448" s="51"/>
    </row>
    <row r="449" spans="1:19" ht="15.95" hidden="1" customHeight="1">
      <c r="A449" s="1"/>
      <c r="B449" s="50"/>
      <c r="C449" s="51"/>
      <c r="D449" s="125"/>
      <c r="E449" s="120"/>
      <c r="F449" s="46"/>
      <c r="G449" s="8"/>
      <c r="H449" s="121"/>
      <c r="I449" s="121"/>
      <c r="J449" s="121"/>
      <c r="K449" s="121"/>
      <c r="L449" s="122"/>
      <c r="M449" s="122"/>
      <c r="N449" s="3"/>
      <c r="O449" s="134"/>
      <c r="P449" s="134"/>
      <c r="S449" s="51"/>
    </row>
    <row r="450" spans="1:19" s="20" customFormat="1" ht="82.5" hidden="1" customHeight="1">
      <c r="A450" s="92"/>
      <c r="B450" s="187" t="s">
        <v>70</v>
      </c>
      <c r="C450" s="187"/>
      <c r="D450" s="187"/>
      <c r="E450" s="187"/>
      <c r="F450" s="187"/>
      <c r="G450" s="187"/>
      <c r="H450" s="187"/>
      <c r="I450" s="187"/>
      <c r="J450" s="187"/>
      <c r="K450" s="187"/>
      <c r="L450" s="187"/>
      <c r="M450" s="187"/>
      <c r="N450" s="187"/>
      <c r="O450" s="111"/>
      <c r="P450" s="138"/>
    </row>
    <row r="451" spans="1:19" s="20" customFormat="1" ht="15.95" hidden="1" customHeight="1" thickBot="1">
      <c r="A451" s="18"/>
      <c r="B451" s="20" t="s">
        <v>144</v>
      </c>
      <c r="C451" s="112"/>
      <c r="D451" s="128">
        <v>1</v>
      </c>
      <c r="E451" s="53" t="s">
        <v>8</v>
      </c>
      <c r="F451" s="128">
        <v>20</v>
      </c>
      <c r="G451" s="128" t="s">
        <v>8</v>
      </c>
      <c r="H451" s="31">
        <v>3</v>
      </c>
      <c r="I451" s="128" t="s">
        <v>8</v>
      </c>
      <c r="J451" s="127">
        <v>1</v>
      </c>
      <c r="K451" s="128"/>
      <c r="L451" s="127"/>
      <c r="M451" s="20" t="s">
        <v>9</v>
      </c>
      <c r="N451" s="34">
        <f>ROUND(D451*F451*H451*J451,0)</f>
        <v>60</v>
      </c>
      <c r="O451" s="19"/>
      <c r="P451" s="138"/>
      <c r="S451" s="112"/>
    </row>
    <row r="452" spans="1:19" s="20" customFormat="1" ht="15.95" hidden="1" customHeight="1" thickBot="1">
      <c r="A452" s="109"/>
      <c r="C452" s="95"/>
      <c r="D452" s="128"/>
      <c r="E452" s="54"/>
      <c r="F452" s="128"/>
      <c r="G452" s="109"/>
      <c r="H452" s="31"/>
      <c r="I452" s="115"/>
      <c r="J452" s="28"/>
      <c r="K452" s="115"/>
      <c r="L452" s="28" t="s">
        <v>10</v>
      </c>
      <c r="M452" s="109"/>
      <c r="N452" s="30"/>
      <c r="O452" s="22"/>
      <c r="P452" s="138"/>
      <c r="S452" s="95"/>
    </row>
    <row r="453" spans="1:19" s="20" customFormat="1" ht="15.95" hidden="1" customHeight="1">
      <c r="A453" s="18"/>
      <c r="B453" s="57"/>
      <c r="C453" s="113">
        <f>N452</f>
        <v>0</v>
      </c>
      <c r="D453" s="128" t="s">
        <v>41</v>
      </c>
      <c r="E453" s="113"/>
      <c r="F453" s="128"/>
      <c r="G453" s="57" t="s">
        <v>12</v>
      </c>
      <c r="H453" s="115">
        <v>395</v>
      </c>
      <c r="I453" s="115"/>
      <c r="J453" s="127"/>
      <c r="K453" s="115"/>
      <c r="L453" s="109" t="s">
        <v>64</v>
      </c>
      <c r="M453" s="109"/>
      <c r="N453" s="57"/>
      <c r="O453" s="138" t="s">
        <v>14</v>
      </c>
      <c r="P453" s="138">
        <f>(C453*H453)</f>
        <v>0</v>
      </c>
      <c r="S453" s="113"/>
    </row>
    <row r="454" spans="1:19" s="20" customFormat="1" ht="15.95" hidden="1" customHeight="1">
      <c r="A454" s="18"/>
      <c r="B454" s="57"/>
      <c r="C454" s="58"/>
      <c r="D454" s="131"/>
      <c r="E454" s="109"/>
      <c r="F454" s="55"/>
      <c r="G454" s="24"/>
      <c r="H454" s="115"/>
      <c r="I454" s="115"/>
      <c r="J454" s="115"/>
      <c r="K454" s="115"/>
      <c r="L454" s="131"/>
      <c r="M454" s="109"/>
      <c r="O454" s="138"/>
      <c r="P454" s="138"/>
      <c r="S454" s="58"/>
    </row>
    <row r="455" spans="1:19" ht="15.95" hidden="1" customHeight="1">
      <c r="A455" s="18"/>
      <c r="B455" s="198" t="s">
        <v>15</v>
      </c>
      <c r="C455" s="198"/>
      <c r="D455" s="198"/>
      <c r="E455" s="198"/>
      <c r="F455" s="198"/>
      <c r="G455" s="198"/>
      <c r="H455" s="198"/>
      <c r="I455" s="198"/>
      <c r="J455" s="198"/>
      <c r="K455" s="198"/>
      <c r="L455" s="198"/>
      <c r="M455" s="198"/>
      <c r="N455" s="198"/>
      <c r="O455" s="198"/>
      <c r="P455" s="134"/>
      <c r="S455" s="3"/>
    </row>
    <row r="456" spans="1:19" ht="15.95" hidden="1" customHeight="1">
      <c r="A456" s="1"/>
      <c r="B456" s="73" t="s">
        <v>16</v>
      </c>
      <c r="C456" s="117"/>
      <c r="D456" s="123">
        <v>1</v>
      </c>
      <c r="E456" s="137" t="s">
        <v>8</v>
      </c>
      <c r="F456" s="123">
        <v>2</v>
      </c>
      <c r="G456" s="123" t="s">
        <v>17</v>
      </c>
      <c r="H456" s="74">
        <v>30</v>
      </c>
      <c r="I456" s="123" t="s">
        <v>18</v>
      </c>
      <c r="J456" s="124">
        <v>19.920000000000002</v>
      </c>
      <c r="K456" s="123" t="s">
        <v>19</v>
      </c>
      <c r="L456" s="124">
        <v>11</v>
      </c>
      <c r="M456" s="3" t="s">
        <v>9</v>
      </c>
      <c r="N456" s="82">
        <f>ROUND(D456*F456*(H456+J456)*L456,0)</f>
        <v>1098</v>
      </c>
      <c r="O456" s="2"/>
      <c r="P456" s="134"/>
      <c r="S456" s="117"/>
    </row>
    <row r="457" spans="1:19" ht="15.95" hidden="1" customHeight="1">
      <c r="A457" s="1"/>
      <c r="B457" s="73" t="s">
        <v>20</v>
      </c>
      <c r="C457" s="117"/>
      <c r="D457" s="123">
        <v>1</v>
      </c>
      <c r="E457" s="137" t="s">
        <v>8</v>
      </c>
      <c r="F457" s="123">
        <v>2</v>
      </c>
      <c r="G457" s="123" t="s">
        <v>17</v>
      </c>
      <c r="H457" s="74">
        <v>24</v>
      </c>
      <c r="I457" s="123" t="s">
        <v>18</v>
      </c>
      <c r="J457" s="124">
        <v>19.920000000000002</v>
      </c>
      <c r="K457" s="123" t="s">
        <v>19</v>
      </c>
      <c r="L457" s="124">
        <v>11</v>
      </c>
      <c r="M457" s="3" t="s">
        <v>9</v>
      </c>
      <c r="N457" s="82">
        <f>ROUND(D457*F457*(H457+J457)*L457,0)</f>
        <v>966</v>
      </c>
      <c r="O457" s="2"/>
      <c r="P457" s="134"/>
      <c r="S457" s="117"/>
    </row>
    <row r="458" spans="1:19" ht="15.95" hidden="1" customHeight="1">
      <c r="A458" s="1"/>
      <c r="B458" s="73" t="s">
        <v>21</v>
      </c>
      <c r="C458" s="117"/>
      <c r="D458" s="123">
        <v>1</v>
      </c>
      <c r="E458" s="137" t="s">
        <v>8</v>
      </c>
      <c r="F458" s="123">
        <v>2</v>
      </c>
      <c r="G458" s="123" t="s">
        <v>17</v>
      </c>
      <c r="H458" s="74">
        <v>12</v>
      </c>
      <c r="I458" s="123" t="s">
        <v>18</v>
      </c>
      <c r="J458" s="124">
        <v>11.75</v>
      </c>
      <c r="K458" s="123" t="s">
        <v>19</v>
      </c>
      <c r="L458" s="124">
        <v>11</v>
      </c>
      <c r="M458" s="3" t="s">
        <v>9</v>
      </c>
      <c r="N458" s="82">
        <f>ROUND(D458*F458*(H458+J458)*L458,0)</f>
        <v>523</v>
      </c>
      <c r="O458" s="2"/>
      <c r="P458" s="134"/>
      <c r="S458" s="117"/>
    </row>
    <row r="459" spans="1:19" ht="15.95" hidden="1" customHeight="1">
      <c r="A459" s="1"/>
      <c r="B459" s="73" t="s">
        <v>22</v>
      </c>
      <c r="C459" s="117"/>
      <c r="D459" s="123">
        <v>1</v>
      </c>
      <c r="E459" s="137" t="s">
        <v>8</v>
      </c>
      <c r="F459" s="123">
        <v>2</v>
      </c>
      <c r="G459" s="123" t="s">
        <v>17</v>
      </c>
      <c r="H459" s="74">
        <v>64.58</v>
      </c>
      <c r="I459" s="123" t="s">
        <v>18</v>
      </c>
      <c r="J459" s="124">
        <v>6.92</v>
      </c>
      <c r="K459" s="123" t="s">
        <v>19</v>
      </c>
      <c r="L459" s="124">
        <v>11</v>
      </c>
      <c r="M459" s="3" t="s">
        <v>9</v>
      </c>
      <c r="N459" s="82">
        <f>ROUND(D459*F459*(H459+J459)*L459,0)</f>
        <v>1573</v>
      </c>
      <c r="O459" s="2"/>
      <c r="P459" s="134"/>
      <c r="S459" s="117"/>
    </row>
    <row r="460" spans="1:19" ht="15.95" hidden="1" customHeight="1">
      <c r="A460" s="1"/>
      <c r="B460" s="73" t="s">
        <v>23</v>
      </c>
      <c r="C460" s="117"/>
      <c r="D460" s="123">
        <v>1</v>
      </c>
      <c r="E460" s="137" t="s">
        <v>8</v>
      </c>
      <c r="F460" s="123">
        <v>2</v>
      </c>
      <c r="G460" s="123" t="s">
        <v>17</v>
      </c>
      <c r="H460" s="74">
        <v>13.92</v>
      </c>
      <c r="I460" s="123" t="s">
        <v>18</v>
      </c>
      <c r="J460" s="124">
        <v>19.920000000000002</v>
      </c>
      <c r="K460" s="123" t="s">
        <v>19</v>
      </c>
      <c r="L460" s="124">
        <v>11</v>
      </c>
      <c r="M460" s="3" t="s">
        <v>9</v>
      </c>
      <c r="N460" s="82">
        <f>ROUND(D460*F460*(H460+J460)*L460,0)</f>
        <v>744</v>
      </c>
      <c r="O460" s="2"/>
      <c r="P460" s="134"/>
      <c r="S460" s="117"/>
    </row>
    <row r="461" spans="1:19" ht="15.95" hidden="1" customHeight="1">
      <c r="A461" s="1"/>
      <c r="B461" s="73" t="s">
        <v>24</v>
      </c>
      <c r="C461" s="117"/>
      <c r="D461" s="123">
        <v>1</v>
      </c>
      <c r="E461" s="137" t="s">
        <v>8</v>
      </c>
      <c r="F461" s="123">
        <v>2</v>
      </c>
      <c r="G461" s="123" t="s">
        <v>8</v>
      </c>
      <c r="H461" s="74">
        <v>12.83</v>
      </c>
      <c r="I461" s="123" t="s">
        <v>8</v>
      </c>
      <c r="J461" s="124">
        <v>11</v>
      </c>
      <c r="K461" s="123"/>
      <c r="L461" s="124"/>
      <c r="M461" s="3" t="s">
        <v>9</v>
      </c>
      <c r="N461" s="42">
        <f>ROUND(D461*F461*H461*J461,0)</f>
        <v>282</v>
      </c>
      <c r="O461" s="2"/>
      <c r="P461" s="134"/>
      <c r="S461" s="117"/>
    </row>
    <row r="462" spans="1:19" ht="15.95" hidden="1" customHeight="1">
      <c r="A462" s="1"/>
      <c r="B462" s="73" t="s">
        <v>25</v>
      </c>
      <c r="C462" s="117"/>
      <c r="D462" s="123">
        <v>1</v>
      </c>
      <c r="E462" s="137" t="s">
        <v>8</v>
      </c>
      <c r="F462" s="123">
        <v>1</v>
      </c>
      <c r="G462" s="123" t="s">
        <v>17</v>
      </c>
      <c r="H462" s="74">
        <v>12.92</v>
      </c>
      <c r="I462" s="123" t="s">
        <v>18</v>
      </c>
      <c r="J462" s="124">
        <v>49.92</v>
      </c>
      <c r="K462" s="123" t="s">
        <v>19</v>
      </c>
      <c r="L462" s="124">
        <v>23</v>
      </c>
      <c r="M462" s="3" t="s">
        <v>9</v>
      </c>
      <c r="N462" s="82">
        <f>ROUND(D462*F462*(H462+J462)*L462,0)</f>
        <v>1445</v>
      </c>
      <c r="O462" s="2"/>
      <c r="P462" s="134"/>
      <c r="S462" s="117"/>
    </row>
    <row r="463" spans="1:19" ht="15.95" hidden="1" customHeight="1">
      <c r="A463" s="1"/>
      <c r="B463" s="3" t="s">
        <v>26</v>
      </c>
      <c r="C463" s="117"/>
      <c r="D463" s="123">
        <v>1</v>
      </c>
      <c r="E463" s="137" t="s">
        <v>8</v>
      </c>
      <c r="F463" s="123">
        <v>2</v>
      </c>
      <c r="G463" s="123" t="s">
        <v>8</v>
      </c>
      <c r="H463" s="74">
        <v>6.92</v>
      </c>
      <c r="I463" s="123" t="s">
        <v>8</v>
      </c>
      <c r="J463" s="124">
        <v>8</v>
      </c>
      <c r="K463" s="123"/>
      <c r="L463" s="124"/>
      <c r="M463" s="3" t="s">
        <v>9</v>
      </c>
      <c r="N463" s="42">
        <f>ROUND(D463*F463*H463*J463,0)</f>
        <v>111</v>
      </c>
      <c r="O463" s="2"/>
      <c r="P463" s="134"/>
      <c r="S463" s="117"/>
    </row>
    <row r="464" spans="1:19" ht="15.95" hidden="1" customHeight="1">
      <c r="A464" s="1"/>
      <c r="B464" s="73" t="s">
        <v>27</v>
      </c>
      <c r="C464" s="117"/>
      <c r="D464" s="123">
        <v>1</v>
      </c>
      <c r="E464" s="137" t="s">
        <v>8</v>
      </c>
      <c r="F464" s="123">
        <v>2</v>
      </c>
      <c r="G464" s="123" t="s">
        <v>17</v>
      </c>
      <c r="H464" s="74">
        <v>23.92</v>
      </c>
      <c r="I464" s="123" t="s">
        <v>18</v>
      </c>
      <c r="J464" s="124">
        <v>19.829999999999998</v>
      </c>
      <c r="K464" s="123" t="s">
        <v>19</v>
      </c>
      <c r="L464" s="124">
        <v>10.75</v>
      </c>
      <c r="M464" s="3" t="s">
        <v>9</v>
      </c>
      <c r="N464" s="82">
        <f>ROUND(D464*F464*(H464+J464)*L464,0)</f>
        <v>941</v>
      </c>
      <c r="O464" s="2"/>
      <c r="P464" s="134"/>
      <c r="S464" s="117"/>
    </row>
    <row r="465" spans="1:19" ht="15.95" hidden="1" customHeight="1">
      <c r="A465" s="1"/>
      <c r="B465" s="73" t="s">
        <v>28</v>
      </c>
      <c r="C465" s="117"/>
      <c r="D465" s="123">
        <v>1</v>
      </c>
      <c r="E465" s="137" t="s">
        <v>8</v>
      </c>
      <c r="F465" s="123">
        <v>2</v>
      </c>
      <c r="G465" s="123" t="s">
        <v>17</v>
      </c>
      <c r="H465" s="74">
        <v>30</v>
      </c>
      <c r="I465" s="123" t="s">
        <v>18</v>
      </c>
      <c r="J465" s="124">
        <v>19.829999999999998</v>
      </c>
      <c r="K465" s="123" t="s">
        <v>19</v>
      </c>
      <c r="L465" s="124">
        <v>10.75</v>
      </c>
      <c r="M465" s="3" t="s">
        <v>9</v>
      </c>
      <c r="N465" s="82">
        <f>ROUND(D465*F465*(H465+J465)*L465,0)</f>
        <v>1071</v>
      </c>
      <c r="O465" s="2"/>
      <c r="P465" s="134"/>
      <c r="S465" s="117"/>
    </row>
    <row r="466" spans="1:19" ht="15.95" hidden="1" customHeight="1">
      <c r="A466" s="1"/>
      <c r="B466" s="73" t="s">
        <v>22</v>
      </c>
      <c r="C466" s="117"/>
      <c r="D466" s="123">
        <v>1</v>
      </c>
      <c r="E466" s="137" t="s">
        <v>8</v>
      </c>
      <c r="F466" s="123">
        <v>2</v>
      </c>
      <c r="G466" s="123" t="s">
        <v>17</v>
      </c>
      <c r="H466" s="74">
        <v>55.83</v>
      </c>
      <c r="I466" s="123" t="s">
        <v>18</v>
      </c>
      <c r="J466" s="124">
        <v>6.92</v>
      </c>
      <c r="K466" s="123" t="s">
        <v>19</v>
      </c>
      <c r="L466" s="124">
        <v>10.75</v>
      </c>
      <c r="M466" s="3" t="s">
        <v>9</v>
      </c>
      <c r="N466" s="82">
        <f>ROUND(D466*F466*(H466+J466)*L466,0)</f>
        <v>1349</v>
      </c>
      <c r="O466" s="2"/>
      <c r="P466" s="134"/>
      <c r="S466" s="117"/>
    </row>
    <row r="467" spans="1:19" ht="15.95" hidden="1" customHeight="1">
      <c r="A467" s="1"/>
      <c r="C467" s="137"/>
      <c r="D467" s="75"/>
      <c r="H467" s="74"/>
      <c r="I467" s="123"/>
      <c r="J467" s="124"/>
      <c r="K467" s="123"/>
      <c r="L467" s="15" t="s">
        <v>10</v>
      </c>
      <c r="M467" s="43"/>
      <c r="N467" s="5"/>
      <c r="O467" s="6"/>
      <c r="P467" s="105"/>
      <c r="S467" s="137"/>
    </row>
    <row r="468" spans="1:19" ht="15.95" hidden="1" customHeight="1">
      <c r="A468" s="1"/>
      <c r="B468" s="77" t="s">
        <v>29</v>
      </c>
      <c r="C468" s="137"/>
      <c r="E468" s="134"/>
      <c r="G468" s="120"/>
      <c r="H468" s="74"/>
      <c r="I468" s="121"/>
      <c r="J468" s="124"/>
      <c r="K468" s="120"/>
      <c r="L468" s="124"/>
      <c r="M468" s="50"/>
      <c r="N468" s="50"/>
      <c r="O468" s="134"/>
      <c r="P468" s="134"/>
      <c r="Q468" s="50"/>
      <c r="S468" s="137"/>
    </row>
    <row r="469" spans="1:19" ht="15.95" hidden="1" customHeight="1">
      <c r="A469" s="1"/>
      <c r="B469" s="3" t="s">
        <v>30</v>
      </c>
      <c r="C469" s="137"/>
      <c r="D469" s="123">
        <v>1</v>
      </c>
      <c r="E469" s="137" t="s">
        <v>8</v>
      </c>
      <c r="F469" s="123">
        <v>6</v>
      </c>
      <c r="G469" s="123" t="s">
        <v>8</v>
      </c>
      <c r="H469" s="74">
        <v>4</v>
      </c>
      <c r="I469" s="123" t="s">
        <v>8</v>
      </c>
      <c r="J469" s="124">
        <v>6.75</v>
      </c>
      <c r="K469" s="123"/>
      <c r="L469" s="124"/>
      <c r="M469" s="3" t="s">
        <v>9</v>
      </c>
      <c r="N469" s="42">
        <f>ROUND(D469*F469*H469*J469,0)</f>
        <v>162</v>
      </c>
      <c r="O469" s="6"/>
      <c r="P469" s="106"/>
      <c r="S469" s="137"/>
    </row>
    <row r="470" spans="1:19" ht="15.95" hidden="1" customHeight="1">
      <c r="A470" s="1"/>
      <c r="B470" s="3" t="s">
        <v>31</v>
      </c>
      <c r="C470" s="137"/>
      <c r="D470" s="123">
        <v>1</v>
      </c>
      <c r="E470" s="137" t="s">
        <v>8</v>
      </c>
      <c r="F470" s="123">
        <v>6</v>
      </c>
      <c r="G470" s="123" t="s">
        <v>8</v>
      </c>
      <c r="H470" s="74">
        <v>4</v>
      </c>
      <c r="I470" s="123" t="s">
        <v>8</v>
      </c>
      <c r="J470" s="124">
        <v>4</v>
      </c>
      <c r="K470" s="123"/>
      <c r="L470" s="124"/>
      <c r="M470" s="3" t="s">
        <v>9</v>
      </c>
      <c r="N470" s="42">
        <f>ROUND(D470*F470*H470*J470,0)</f>
        <v>96</v>
      </c>
      <c r="O470" s="6"/>
      <c r="P470" s="106"/>
      <c r="S470" s="137"/>
    </row>
    <row r="471" spans="1:19" ht="15.95" hidden="1" customHeight="1">
      <c r="A471" s="1"/>
      <c r="B471" s="3" t="s">
        <v>32</v>
      </c>
      <c r="C471" s="137"/>
      <c r="D471" s="123">
        <v>1</v>
      </c>
      <c r="E471" s="137" t="s">
        <v>8</v>
      </c>
      <c r="F471" s="123">
        <v>2</v>
      </c>
      <c r="G471" s="123" t="s">
        <v>8</v>
      </c>
      <c r="H471" s="74">
        <v>2.5</v>
      </c>
      <c r="I471" s="123" t="s">
        <v>8</v>
      </c>
      <c r="J471" s="124">
        <v>6.75</v>
      </c>
      <c r="K471" s="123"/>
      <c r="L471" s="124"/>
      <c r="M471" s="3" t="s">
        <v>9</v>
      </c>
      <c r="N471" s="42">
        <f>ROUND(D471*F471*H471*J471,0)</f>
        <v>34</v>
      </c>
      <c r="O471" s="6"/>
      <c r="P471" s="106"/>
      <c r="S471" s="137"/>
    </row>
    <row r="472" spans="1:19" ht="15.95" hidden="1" customHeight="1">
      <c r="A472" s="1"/>
      <c r="B472" s="3" t="s">
        <v>33</v>
      </c>
      <c r="C472" s="137"/>
      <c r="D472" s="123">
        <v>1</v>
      </c>
      <c r="E472" s="137" t="s">
        <v>8</v>
      </c>
      <c r="F472" s="123">
        <v>4</v>
      </c>
      <c r="G472" s="123" t="s">
        <v>8</v>
      </c>
      <c r="H472" s="74">
        <v>8</v>
      </c>
      <c r="I472" s="123" t="s">
        <v>8</v>
      </c>
      <c r="J472" s="124">
        <v>4</v>
      </c>
      <c r="K472" s="123"/>
      <c r="L472" s="124"/>
      <c r="M472" s="3" t="s">
        <v>9</v>
      </c>
      <c r="N472" s="42">
        <f>ROUND(D472*F472*H472*J472,0)</f>
        <v>128</v>
      </c>
      <c r="O472" s="6"/>
      <c r="P472" s="106"/>
      <c r="S472" s="137"/>
    </row>
    <row r="473" spans="1:19" ht="15.95" hidden="1" customHeight="1">
      <c r="A473" s="1"/>
      <c r="B473" s="3" t="s">
        <v>34</v>
      </c>
      <c r="C473" s="137"/>
      <c r="D473" s="123">
        <v>1</v>
      </c>
      <c r="E473" s="137" t="s">
        <v>8</v>
      </c>
      <c r="F473" s="123">
        <v>3</v>
      </c>
      <c r="G473" s="123" t="s">
        <v>8</v>
      </c>
      <c r="H473" s="74">
        <v>7.5</v>
      </c>
      <c r="I473" s="123" t="s">
        <v>8</v>
      </c>
      <c r="J473" s="124">
        <v>7</v>
      </c>
      <c r="K473" s="123"/>
      <c r="L473" s="124"/>
      <c r="M473" s="3" t="s">
        <v>9</v>
      </c>
      <c r="N473" s="42">
        <f>ROUND(D473*F473*H473*J473,0)</f>
        <v>158</v>
      </c>
      <c r="O473" s="6"/>
      <c r="P473" s="106"/>
      <c r="S473" s="137"/>
    </row>
    <row r="474" spans="1:19" ht="15.95" hidden="1" customHeight="1">
      <c r="A474" s="1"/>
      <c r="B474" s="73" t="s">
        <v>20</v>
      </c>
      <c r="C474" s="117"/>
      <c r="D474" s="123">
        <v>1</v>
      </c>
      <c r="E474" s="137" t="s">
        <v>8</v>
      </c>
      <c r="F474" s="123">
        <v>1</v>
      </c>
      <c r="G474" s="123" t="s">
        <v>17</v>
      </c>
      <c r="H474" s="74" t="s">
        <v>35</v>
      </c>
      <c r="I474" s="123" t="s">
        <v>18</v>
      </c>
      <c r="J474" s="124">
        <v>5.75</v>
      </c>
      <c r="K474" s="123" t="s">
        <v>19</v>
      </c>
      <c r="L474" s="124">
        <v>4.25</v>
      </c>
      <c r="M474" s="3" t="s">
        <v>9</v>
      </c>
      <c r="N474" s="82">
        <v>86</v>
      </c>
      <c r="O474" s="2"/>
      <c r="P474" s="134"/>
      <c r="S474" s="117"/>
    </row>
    <row r="475" spans="1:19" ht="15.95" hidden="1" customHeight="1">
      <c r="A475" s="1"/>
      <c r="B475" s="3" t="s">
        <v>36</v>
      </c>
      <c r="C475" s="137"/>
      <c r="D475" s="123">
        <v>1</v>
      </c>
      <c r="E475" s="137" t="s">
        <v>8</v>
      </c>
      <c r="F475" s="123">
        <v>6</v>
      </c>
      <c r="G475" s="123" t="s">
        <v>8</v>
      </c>
      <c r="H475" s="74">
        <v>0.75</v>
      </c>
      <c r="I475" s="123" t="s">
        <v>8</v>
      </c>
      <c r="J475" s="124">
        <v>23</v>
      </c>
      <c r="K475" s="123"/>
      <c r="L475" s="124"/>
      <c r="M475" s="3" t="s">
        <v>9</v>
      </c>
      <c r="N475" s="42">
        <f>ROUND(D475*F475*H475*J475,0)</f>
        <v>104</v>
      </c>
      <c r="O475" s="6"/>
      <c r="P475" s="106"/>
      <c r="S475" s="137"/>
    </row>
    <row r="476" spans="1:19" ht="15.95" hidden="1" customHeight="1" thickBot="1">
      <c r="A476" s="1"/>
      <c r="B476" s="73" t="s">
        <v>20</v>
      </c>
      <c r="C476" s="117"/>
      <c r="D476" s="123">
        <v>1</v>
      </c>
      <c r="E476" s="137" t="s">
        <v>8</v>
      </c>
      <c r="F476" s="123">
        <v>2</v>
      </c>
      <c r="G476" s="123" t="s">
        <v>8</v>
      </c>
      <c r="H476" s="74">
        <v>0.75</v>
      </c>
      <c r="I476" s="123" t="s">
        <v>8</v>
      </c>
      <c r="J476" s="124">
        <v>18.25</v>
      </c>
      <c r="K476" s="123"/>
      <c r="L476" s="124"/>
      <c r="M476" s="3" t="s">
        <v>9</v>
      </c>
      <c r="N476" s="42">
        <f>ROUND(D476*F476*H476*J476,0)</f>
        <v>27</v>
      </c>
      <c r="O476" s="2"/>
      <c r="P476" s="134"/>
      <c r="S476" s="117"/>
    </row>
    <row r="477" spans="1:19" ht="15.95" hidden="1" customHeight="1" thickBot="1">
      <c r="A477" s="1"/>
      <c r="B477" s="123"/>
      <c r="C477" s="3"/>
      <c r="E477" s="134"/>
      <c r="G477" s="120"/>
      <c r="H477" s="74"/>
      <c r="I477" s="121"/>
      <c r="J477" s="124"/>
      <c r="K477" s="120"/>
      <c r="L477" s="15" t="s">
        <v>10</v>
      </c>
      <c r="M477" s="3" t="s">
        <v>9</v>
      </c>
      <c r="N477" s="17"/>
      <c r="O477" s="134"/>
      <c r="P477" s="86"/>
      <c r="Q477" s="50"/>
      <c r="S477" s="3"/>
    </row>
    <row r="478" spans="1:19" ht="15.95" hidden="1" customHeight="1">
      <c r="A478" s="1"/>
      <c r="B478" s="77" t="s">
        <v>37</v>
      </c>
      <c r="C478" s="137"/>
      <c r="E478" s="134"/>
      <c r="G478" s="120"/>
      <c r="H478" s="74"/>
      <c r="I478" s="121"/>
      <c r="J478" s="124"/>
      <c r="K478" s="121"/>
      <c r="L478" s="120"/>
      <c r="M478" s="120"/>
      <c r="N478" s="50"/>
      <c r="O478" s="46"/>
      <c r="P478" s="86"/>
      <c r="Q478" s="50"/>
      <c r="S478" s="137"/>
    </row>
    <row r="479" spans="1:19" ht="15.95" hidden="1" customHeight="1">
      <c r="A479" s="1"/>
      <c r="C479" s="77"/>
      <c r="D479" s="175">
        <f>N467</f>
        <v>0</v>
      </c>
      <c r="E479" s="175"/>
      <c r="F479" s="175"/>
      <c r="G479" s="120" t="s">
        <v>38</v>
      </c>
      <c r="H479" s="79">
        <f>N477</f>
        <v>0</v>
      </c>
      <c r="I479" s="15" t="s">
        <v>9</v>
      </c>
      <c r="J479" s="176">
        <f>D479-H479</f>
        <v>0</v>
      </c>
      <c r="K479" s="176"/>
      <c r="L479" s="43" t="s">
        <v>39</v>
      </c>
      <c r="M479" s="120"/>
      <c r="N479" s="47"/>
      <c r="O479" s="134"/>
      <c r="P479" s="86"/>
      <c r="Q479" s="50"/>
      <c r="S479" s="77"/>
    </row>
    <row r="480" spans="1:19" ht="15.95" hidden="1" customHeight="1">
      <c r="A480" s="1"/>
      <c r="B480" s="3" t="s">
        <v>40</v>
      </c>
      <c r="C480" s="165">
        <f>J479*50%</f>
        <v>0</v>
      </c>
      <c r="D480" s="166"/>
      <c r="E480" s="165"/>
      <c r="F480" s="7" t="s">
        <v>41</v>
      </c>
      <c r="G480" s="8" t="s">
        <v>12</v>
      </c>
      <c r="H480" s="76">
        <v>226.88</v>
      </c>
      <c r="I480" s="121"/>
      <c r="J480" s="121"/>
      <c r="K480" s="121"/>
      <c r="L480" s="152" t="s">
        <v>42</v>
      </c>
      <c r="M480" s="152"/>
      <c r="O480" s="9" t="s">
        <v>14</v>
      </c>
      <c r="P480" s="134">
        <f>ROUND(C480*H480/100,0)</f>
        <v>0</v>
      </c>
      <c r="S480" s="118"/>
    </row>
    <row r="481" spans="1:19" ht="15.95" hidden="1" customHeight="1">
      <c r="A481" s="1"/>
      <c r="B481" s="164" t="s">
        <v>43</v>
      </c>
      <c r="C481" s="164"/>
      <c r="D481" s="164"/>
      <c r="E481" s="164"/>
      <c r="F481" s="164"/>
      <c r="G481" s="164"/>
      <c r="H481" s="164"/>
      <c r="I481" s="164"/>
      <c r="J481" s="164"/>
      <c r="K481" s="164"/>
      <c r="L481" s="164"/>
      <c r="M481" s="164"/>
      <c r="N481" s="164"/>
      <c r="O481" s="164"/>
      <c r="P481" s="134"/>
      <c r="S481" s="3"/>
    </row>
    <row r="482" spans="1:19" ht="15.95" hidden="1" customHeight="1">
      <c r="A482" s="1"/>
      <c r="B482" s="3" t="s">
        <v>44</v>
      </c>
      <c r="C482" s="117"/>
      <c r="D482" s="123">
        <v>1</v>
      </c>
      <c r="E482" s="137" t="s">
        <v>8</v>
      </c>
      <c r="F482" s="123">
        <v>1</v>
      </c>
      <c r="G482" s="123" t="s">
        <v>8</v>
      </c>
      <c r="H482" s="74">
        <v>30</v>
      </c>
      <c r="I482" s="123" t="s">
        <v>8</v>
      </c>
      <c r="J482" s="124">
        <v>19.920000000000002</v>
      </c>
      <c r="K482" s="123"/>
      <c r="L482" s="124"/>
      <c r="M482" s="3" t="s">
        <v>9</v>
      </c>
      <c r="N482" s="42">
        <f t="shared" ref="N482:N488" si="36">ROUND(D482*F482*H482*J482,0)</f>
        <v>598</v>
      </c>
      <c r="O482" s="2"/>
      <c r="P482" s="107"/>
      <c r="S482" s="117"/>
    </row>
    <row r="483" spans="1:19" ht="15.95" hidden="1" customHeight="1">
      <c r="A483" s="1"/>
      <c r="B483" s="3" t="s">
        <v>20</v>
      </c>
      <c r="C483" s="117"/>
      <c r="D483" s="123">
        <v>1</v>
      </c>
      <c r="E483" s="137" t="s">
        <v>8</v>
      </c>
      <c r="F483" s="123">
        <v>1</v>
      </c>
      <c r="G483" s="123" t="s">
        <v>8</v>
      </c>
      <c r="H483" s="74">
        <v>24</v>
      </c>
      <c r="I483" s="123" t="s">
        <v>8</v>
      </c>
      <c r="J483" s="124">
        <v>19.920000000000002</v>
      </c>
      <c r="K483" s="123"/>
      <c r="L483" s="124"/>
      <c r="M483" s="3" t="s">
        <v>9</v>
      </c>
      <c r="N483" s="42">
        <f t="shared" si="36"/>
        <v>478</v>
      </c>
      <c r="O483" s="2"/>
      <c r="P483" s="134"/>
      <c r="S483" s="117"/>
    </row>
    <row r="484" spans="1:19" ht="15.95" hidden="1" customHeight="1">
      <c r="A484" s="1"/>
      <c r="B484" s="3" t="s">
        <v>45</v>
      </c>
      <c r="C484" s="117"/>
      <c r="D484" s="123">
        <v>3</v>
      </c>
      <c r="E484" s="137" t="s">
        <v>8</v>
      </c>
      <c r="F484" s="123">
        <v>2</v>
      </c>
      <c r="G484" s="123" t="s">
        <v>8</v>
      </c>
      <c r="H484" s="74">
        <v>19.920000000000002</v>
      </c>
      <c r="I484" s="123" t="s">
        <v>8</v>
      </c>
      <c r="J484" s="124">
        <v>2</v>
      </c>
      <c r="K484" s="123"/>
      <c r="L484" s="124"/>
      <c r="M484" s="3" t="s">
        <v>9</v>
      </c>
      <c r="N484" s="42">
        <f t="shared" si="36"/>
        <v>239</v>
      </c>
      <c r="O484" s="2"/>
      <c r="P484" s="134"/>
      <c r="S484" s="117"/>
    </row>
    <row r="485" spans="1:19" ht="15.95" hidden="1" customHeight="1">
      <c r="A485" s="1"/>
      <c r="B485" s="3" t="s">
        <v>46</v>
      </c>
      <c r="C485" s="117"/>
      <c r="D485" s="123">
        <v>1</v>
      </c>
      <c r="E485" s="137" t="s">
        <v>8</v>
      </c>
      <c r="F485" s="123">
        <v>1</v>
      </c>
      <c r="G485" s="123" t="s">
        <v>8</v>
      </c>
      <c r="H485" s="74">
        <v>13.92</v>
      </c>
      <c r="I485" s="123" t="s">
        <v>8</v>
      </c>
      <c r="J485" s="124">
        <v>19.920000000000002</v>
      </c>
      <c r="K485" s="123"/>
      <c r="L485" s="124"/>
      <c r="M485" s="3" t="s">
        <v>9</v>
      </c>
      <c r="N485" s="42">
        <f t="shared" si="36"/>
        <v>277</v>
      </c>
      <c r="O485" s="2"/>
      <c r="P485" s="134"/>
      <c r="S485" s="117"/>
    </row>
    <row r="486" spans="1:19" ht="15.95" hidden="1" customHeight="1">
      <c r="A486" s="1"/>
      <c r="B486" s="3" t="s">
        <v>21</v>
      </c>
      <c r="C486" s="117"/>
      <c r="D486" s="123">
        <v>1</v>
      </c>
      <c r="E486" s="137" t="s">
        <v>8</v>
      </c>
      <c r="F486" s="123">
        <v>1</v>
      </c>
      <c r="G486" s="123" t="s">
        <v>8</v>
      </c>
      <c r="H486" s="74">
        <v>12</v>
      </c>
      <c r="I486" s="123" t="s">
        <v>8</v>
      </c>
      <c r="J486" s="124">
        <v>11.75</v>
      </c>
      <c r="K486" s="123"/>
      <c r="L486" s="124"/>
      <c r="M486" s="3" t="s">
        <v>9</v>
      </c>
      <c r="N486" s="42">
        <f t="shared" si="36"/>
        <v>141</v>
      </c>
      <c r="O486" s="2"/>
      <c r="P486" s="134"/>
      <c r="S486" s="117"/>
    </row>
    <row r="487" spans="1:19" ht="15.95" hidden="1" customHeight="1">
      <c r="A487" s="1"/>
      <c r="B487" s="3" t="s">
        <v>47</v>
      </c>
      <c r="C487" s="117"/>
      <c r="D487" s="123">
        <v>1</v>
      </c>
      <c r="E487" s="137" t="s">
        <v>8</v>
      </c>
      <c r="F487" s="123">
        <v>1</v>
      </c>
      <c r="G487" s="123" t="s">
        <v>8</v>
      </c>
      <c r="H487" s="74">
        <v>12.83</v>
      </c>
      <c r="I487" s="123" t="s">
        <v>8</v>
      </c>
      <c r="J487" s="124">
        <v>6.92</v>
      </c>
      <c r="K487" s="123"/>
      <c r="L487" s="124"/>
      <c r="M487" s="3" t="s">
        <v>9</v>
      </c>
      <c r="N487" s="42">
        <f t="shared" si="36"/>
        <v>89</v>
      </c>
      <c r="O487" s="2"/>
      <c r="P487" s="134"/>
      <c r="S487" s="117"/>
    </row>
    <row r="488" spans="1:19" ht="15.95" hidden="1" customHeight="1">
      <c r="A488" s="1"/>
      <c r="B488" s="3" t="s">
        <v>48</v>
      </c>
      <c r="C488" s="117"/>
      <c r="D488" s="123">
        <v>1</v>
      </c>
      <c r="E488" s="137" t="s">
        <v>8</v>
      </c>
      <c r="F488" s="123">
        <v>1</v>
      </c>
      <c r="G488" s="123" t="s">
        <v>8</v>
      </c>
      <c r="H488" s="74">
        <v>84.83</v>
      </c>
      <c r="I488" s="123" t="s">
        <v>8</v>
      </c>
      <c r="J488" s="124">
        <v>6.92</v>
      </c>
      <c r="K488" s="123"/>
      <c r="L488" s="124"/>
      <c r="M488" s="3" t="s">
        <v>9</v>
      </c>
      <c r="N488" s="42">
        <f t="shared" si="36"/>
        <v>587</v>
      </c>
      <c r="O488" s="2"/>
      <c r="P488" s="134"/>
      <c r="S488" s="117"/>
    </row>
    <row r="489" spans="1:19" ht="15.95" hidden="1" customHeight="1">
      <c r="A489" s="1"/>
      <c r="B489" s="3" t="s">
        <v>27</v>
      </c>
      <c r="C489" s="117"/>
      <c r="D489" s="123">
        <v>1</v>
      </c>
      <c r="E489" s="137" t="s">
        <v>8</v>
      </c>
      <c r="F489" s="123">
        <v>1</v>
      </c>
      <c r="G489" s="123" t="s">
        <v>8</v>
      </c>
      <c r="H489" s="74">
        <v>23.92</v>
      </c>
      <c r="I489" s="123" t="s">
        <v>8</v>
      </c>
      <c r="J489" s="124">
        <v>19.829999999999998</v>
      </c>
      <c r="K489" s="123"/>
      <c r="L489" s="124"/>
      <c r="M489" s="3" t="s">
        <v>9</v>
      </c>
      <c r="N489" s="42">
        <f>ROUND(D489*F489*H489*J489,0)</f>
        <v>474</v>
      </c>
      <c r="O489" s="2"/>
      <c r="P489" s="134"/>
      <c r="S489" s="117"/>
    </row>
    <row r="490" spans="1:19" ht="15.95" hidden="1" customHeight="1">
      <c r="A490" s="1"/>
      <c r="B490" s="3" t="s">
        <v>28</v>
      </c>
      <c r="C490" s="117"/>
      <c r="D490" s="123">
        <v>1</v>
      </c>
      <c r="E490" s="137" t="s">
        <v>8</v>
      </c>
      <c r="F490" s="123">
        <v>1</v>
      </c>
      <c r="G490" s="123" t="s">
        <v>8</v>
      </c>
      <c r="H490" s="74">
        <v>30</v>
      </c>
      <c r="I490" s="123" t="s">
        <v>8</v>
      </c>
      <c r="J490" s="124">
        <v>19.829999999999998</v>
      </c>
      <c r="K490" s="123"/>
      <c r="L490" s="124"/>
      <c r="M490" s="3" t="s">
        <v>9</v>
      </c>
      <c r="N490" s="42">
        <f>ROUND(D490*F490*H490*J490,0)</f>
        <v>595</v>
      </c>
      <c r="O490" s="2"/>
      <c r="P490" s="134"/>
      <c r="S490" s="117"/>
    </row>
    <row r="491" spans="1:19" ht="15.95" hidden="1" customHeight="1">
      <c r="A491" s="1"/>
      <c r="B491" s="3" t="s">
        <v>22</v>
      </c>
      <c r="C491" s="117"/>
      <c r="D491" s="123">
        <v>1</v>
      </c>
      <c r="E491" s="137" t="s">
        <v>8</v>
      </c>
      <c r="F491" s="123">
        <v>1</v>
      </c>
      <c r="G491" s="123" t="s">
        <v>8</v>
      </c>
      <c r="H491" s="74">
        <v>55.83</v>
      </c>
      <c r="I491" s="123" t="s">
        <v>8</v>
      </c>
      <c r="J491" s="124">
        <v>6.92</v>
      </c>
      <c r="K491" s="123"/>
      <c r="L491" s="124"/>
      <c r="M491" s="3" t="s">
        <v>9</v>
      </c>
      <c r="N491" s="42">
        <f>ROUND(D491*F491*H491*J491,0)</f>
        <v>386</v>
      </c>
      <c r="O491" s="2"/>
      <c r="P491" s="134"/>
      <c r="S491" s="117"/>
    </row>
    <row r="492" spans="1:19" ht="15.95" hidden="1" customHeight="1">
      <c r="A492" s="1"/>
      <c r="B492" s="3" t="s">
        <v>49</v>
      </c>
      <c r="C492" s="117"/>
      <c r="D492" s="123">
        <v>1</v>
      </c>
      <c r="E492" s="137" t="s">
        <v>8</v>
      </c>
      <c r="F492" s="123">
        <v>1</v>
      </c>
      <c r="G492" s="123" t="s">
        <v>17</v>
      </c>
      <c r="H492" s="74">
        <v>59.58</v>
      </c>
      <c r="I492" s="123" t="s">
        <v>18</v>
      </c>
      <c r="J492" s="124">
        <v>24.58</v>
      </c>
      <c r="K492" s="123" t="s">
        <v>19</v>
      </c>
      <c r="L492" s="124">
        <v>2</v>
      </c>
      <c r="M492" s="3" t="s">
        <v>9</v>
      </c>
      <c r="N492" s="82">
        <f>ROUND(D492*F492*(H492+J492)*L492,0)</f>
        <v>168</v>
      </c>
      <c r="O492" s="2"/>
      <c r="P492" s="134"/>
      <c r="S492" s="117"/>
    </row>
    <row r="493" spans="1:19" ht="15.95" hidden="1" customHeight="1">
      <c r="A493" s="1"/>
      <c r="C493" s="137"/>
      <c r="D493" s="75"/>
      <c r="H493" s="74"/>
      <c r="I493" s="123"/>
      <c r="J493" s="124"/>
      <c r="K493" s="123"/>
      <c r="L493" s="15" t="s">
        <v>10</v>
      </c>
      <c r="M493" s="43"/>
      <c r="N493" s="5"/>
      <c r="O493" s="6"/>
      <c r="P493" s="105"/>
      <c r="S493" s="137"/>
    </row>
    <row r="494" spans="1:19" ht="15.95" hidden="1" customHeight="1">
      <c r="A494" s="1"/>
      <c r="B494" s="77" t="s">
        <v>29</v>
      </c>
      <c r="C494" s="137"/>
      <c r="E494" s="134"/>
      <c r="G494" s="120"/>
      <c r="H494" s="74"/>
      <c r="I494" s="121"/>
      <c r="J494" s="124"/>
      <c r="K494" s="120"/>
      <c r="L494" s="124"/>
      <c r="M494" s="50"/>
      <c r="N494" s="50"/>
      <c r="O494" s="134"/>
      <c r="P494" s="134"/>
      <c r="Q494" s="50"/>
      <c r="S494" s="137"/>
    </row>
    <row r="495" spans="1:19" ht="15.95" hidden="1" customHeight="1" thickBot="1">
      <c r="A495" s="1"/>
      <c r="B495" s="3" t="s">
        <v>50</v>
      </c>
      <c r="C495" s="137"/>
      <c r="D495" s="123">
        <v>1</v>
      </c>
      <c r="E495" s="137" t="s">
        <v>8</v>
      </c>
      <c r="F495" s="123">
        <v>1</v>
      </c>
      <c r="G495" s="123" t="s">
        <v>8</v>
      </c>
      <c r="H495" s="74">
        <v>12.75</v>
      </c>
      <c r="I495" s="123" t="s">
        <v>8</v>
      </c>
      <c r="J495" s="124">
        <v>7.75</v>
      </c>
      <c r="K495" s="123"/>
      <c r="L495" s="124"/>
      <c r="M495" s="3" t="s">
        <v>9</v>
      </c>
      <c r="N495" s="42">
        <f>ROUND(D495*F495*H495*J495,0)</f>
        <v>99</v>
      </c>
      <c r="O495" s="6"/>
      <c r="P495" s="106"/>
      <c r="S495" s="137"/>
    </row>
    <row r="496" spans="1:19" ht="15.95" hidden="1" customHeight="1" thickBot="1">
      <c r="A496" s="1"/>
      <c r="B496" s="123"/>
      <c r="C496" s="3"/>
      <c r="E496" s="134"/>
      <c r="G496" s="120"/>
      <c r="H496" s="74"/>
      <c r="I496" s="121"/>
      <c r="J496" s="124"/>
      <c r="K496" s="120"/>
      <c r="L496" s="15" t="s">
        <v>10</v>
      </c>
      <c r="M496" s="3" t="s">
        <v>9</v>
      </c>
      <c r="N496" s="17"/>
      <c r="O496" s="134"/>
      <c r="P496" s="86"/>
      <c r="Q496" s="50"/>
      <c r="S496" s="3"/>
    </row>
    <row r="497" spans="1:19" ht="15.95" hidden="1" customHeight="1">
      <c r="A497" s="1"/>
      <c r="B497" s="77" t="s">
        <v>37</v>
      </c>
      <c r="C497" s="137"/>
      <c r="E497" s="134"/>
      <c r="G497" s="120"/>
      <c r="H497" s="74"/>
      <c r="I497" s="121"/>
      <c r="J497" s="124"/>
      <c r="K497" s="121"/>
      <c r="L497" s="120"/>
      <c r="M497" s="120"/>
      <c r="N497" s="50"/>
      <c r="O497" s="46"/>
      <c r="P497" s="86"/>
      <c r="Q497" s="50"/>
      <c r="S497" s="137"/>
    </row>
    <row r="498" spans="1:19" ht="15.95" hidden="1" customHeight="1">
      <c r="A498" s="1"/>
      <c r="C498" s="77"/>
      <c r="D498" s="175">
        <f>N493</f>
        <v>0</v>
      </c>
      <c r="E498" s="175"/>
      <c r="F498" s="175"/>
      <c r="G498" s="120" t="s">
        <v>38</v>
      </c>
      <c r="H498" s="79">
        <f>N496</f>
        <v>0</v>
      </c>
      <c r="I498" s="15" t="s">
        <v>9</v>
      </c>
      <c r="J498" s="176">
        <f>D498-H498</f>
        <v>0</v>
      </c>
      <c r="K498" s="176"/>
      <c r="L498" s="43" t="s">
        <v>39</v>
      </c>
      <c r="M498" s="120"/>
      <c r="N498" s="47"/>
      <c r="O498" s="134"/>
      <c r="P498" s="86"/>
      <c r="Q498" s="50"/>
      <c r="S498" s="77"/>
    </row>
    <row r="499" spans="1:19" ht="15.95" hidden="1" customHeight="1">
      <c r="A499" s="1"/>
      <c r="B499" s="3" t="s">
        <v>40</v>
      </c>
      <c r="C499" s="165">
        <f>J498*50%</f>
        <v>0</v>
      </c>
      <c r="D499" s="166"/>
      <c r="E499" s="165"/>
      <c r="F499" s="7" t="s">
        <v>41</v>
      </c>
      <c r="G499" s="8" t="s">
        <v>12</v>
      </c>
      <c r="H499" s="76">
        <v>75.63</v>
      </c>
      <c r="I499" s="121"/>
      <c r="J499" s="121"/>
      <c r="K499" s="121"/>
      <c r="L499" s="152" t="s">
        <v>42</v>
      </c>
      <c r="M499" s="152"/>
      <c r="O499" s="9" t="s">
        <v>14</v>
      </c>
      <c r="P499" s="134">
        <f>ROUND(C499*H499/100,0)</f>
        <v>0</v>
      </c>
      <c r="S499" s="118"/>
    </row>
    <row r="500" spans="1:19" ht="15.95" hidden="1" customHeight="1">
      <c r="A500" s="1"/>
      <c r="B500" s="52"/>
      <c r="C500" s="51"/>
      <c r="D500" s="125"/>
      <c r="E500" s="120"/>
      <c r="F500" s="46"/>
      <c r="G500" s="8"/>
      <c r="H500" s="121"/>
      <c r="I500" s="121"/>
      <c r="J500" s="121"/>
      <c r="K500" s="121"/>
      <c r="L500" s="122"/>
      <c r="M500" s="122"/>
      <c r="N500" s="3"/>
      <c r="O500" s="134"/>
      <c r="P500" s="134"/>
      <c r="S500" s="51"/>
    </row>
    <row r="501" spans="1:19" s="20" customFormat="1" ht="15.95" hidden="1" customHeight="1">
      <c r="A501" s="18"/>
      <c r="B501" s="128"/>
      <c r="C501" s="63"/>
      <c r="D501" s="128"/>
      <c r="E501" s="138"/>
      <c r="F501" s="128"/>
      <c r="G501" s="24"/>
      <c r="H501" s="115"/>
      <c r="I501" s="115"/>
      <c r="J501" s="127"/>
      <c r="K501" s="115"/>
      <c r="L501" s="109"/>
      <c r="M501" s="36"/>
      <c r="N501" s="111"/>
      <c r="O501" s="138"/>
      <c r="P501" s="138"/>
      <c r="Q501" s="57"/>
      <c r="S501" s="63"/>
    </row>
    <row r="502" spans="1:19" s="20" customFormat="1" ht="15.95" hidden="1" customHeight="1">
      <c r="A502" s="18"/>
      <c r="B502" s="169" t="s">
        <v>15</v>
      </c>
      <c r="C502" s="169"/>
      <c r="D502" s="169"/>
      <c r="E502" s="169"/>
      <c r="F502" s="169"/>
      <c r="G502" s="169"/>
      <c r="H502" s="169"/>
      <c r="I502" s="169"/>
      <c r="J502" s="169"/>
      <c r="K502" s="169"/>
      <c r="L502" s="169"/>
      <c r="M502" s="169"/>
      <c r="N502" s="169"/>
      <c r="O502" s="169"/>
      <c r="P502" s="138"/>
    </row>
    <row r="503" spans="1:19" s="20" customFormat="1" ht="15.95" hidden="1" customHeight="1">
      <c r="A503" s="18"/>
      <c r="B503" s="110" t="s">
        <v>86</v>
      </c>
      <c r="C503" s="112"/>
      <c r="D503" s="128">
        <v>1</v>
      </c>
      <c r="E503" s="53" t="s">
        <v>8</v>
      </c>
      <c r="F503" s="128">
        <v>2</v>
      </c>
      <c r="G503" s="128" t="s">
        <v>17</v>
      </c>
      <c r="H503" s="31">
        <v>29.75</v>
      </c>
      <c r="I503" s="128" t="s">
        <v>18</v>
      </c>
      <c r="J503" s="127">
        <v>19.829999999999998</v>
      </c>
      <c r="K503" s="128" t="s">
        <v>19</v>
      </c>
      <c r="L503" s="127">
        <v>11</v>
      </c>
      <c r="M503" s="20" t="s">
        <v>9</v>
      </c>
      <c r="N503" s="32">
        <f t="shared" ref="N503:N508" si="37">ROUND(D503*F503*(H503+J503)*L503,0)</f>
        <v>1091</v>
      </c>
      <c r="O503" s="19"/>
      <c r="P503" s="138"/>
      <c r="S503" s="112"/>
    </row>
    <row r="504" spans="1:19" s="20" customFormat="1" ht="15.95" hidden="1" customHeight="1">
      <c r="A504" s="18"/>
      <c r="B504" s="110" t="s">
        <v>85</v>
      </c>
      <c r="C504" s="112"/>
      <c r="D504" s="128">
        <v>3</v>
      </c>
      <c r="E504" s="53" t="s">
        <v>8</v>
      </c>
      <c r="F504" s="128">
        <v>2</v>
      </c>
      <c r="G504" s="128" t="s">
        <v>17</v>
      </c>
      <c r="H504" s="31">
        <v>23.75</v>
      </c>
      <c r="I504" s="128" t="s">
        <v>18</v>
      </c>
      <c r="J504" s="127">
        <v>19.829999999999998</v>
      </c>
      <c r="K504" s="128" t="s">
        <v>19</v>
      </c>
      <c r="L504" s="127">
        <v>11</v>
      </c>
      <c r="M504" s="20" t="s">
        <v>9</v>
      </c>
      <c r="N504" s="32">
        <f t="shared" si="37"/>
        <v>2876</v>
      </c>
      <c r="O504" s="19"/>
      <c r="P504" s="138"/>
      <c r="S504" s="112"/>
    </row>
    <row r="505" spans="1:19" s="20" customFormat="1" ht="15.95" hidden="1" customHeight="1">
      <c r="A505" s="18"/>
      <c r="B505" s="110" t="s">
        <v>89</v>
      </c>
      <c r="C505" s="112"/>
      <c r="D505" s="128">
        <v>1</v>
      </c>
      <c r="E505" s="53" t="s">
        <v>8</v>
      </c>
      <c r="F505" s="128">
        <v>2</v>
      </c>
      <c r="G505" s="128" t="s">
        <v>17</v>
      </c>
      <c r="H505" s="31">
        <v>105</v>
      </c>
      <c r="I505" s="128" t="s">
        <v>18</v>
      </c>
      <c r="J505" s="127">
        <v>6.83</v>
      </c>
      <c r="K505" s="128" t="s">
        <v>19</v>
      </c>
      <c r="L505" s="127">
        <v>11</v>
      </c>
      <c r="M505" s="20" t="s">
        <v>9</v>
      </c>
      <c r="N505" s="32">
        <f t="shared" si="37"/>
        <v>2460</v>
      </c>
      <c r="O505" s="19"/>
      <c r="P505" s="138"/>
      <c r="S505" s="112"/>
    </row>
    <row r="506" spans="1:19" s="20" customFormat="1" ht="15.95" hidden="1" customHeight="1">
      <c r="A506" s="18"/>
      <c r="B506" s="110" t="s">
        <v>20</v>
      </c>
      <c r="C506" s="112"/>
      <c r="D506" s="128">
        <v>1</v>
      </c>
      <c r="E506" s="53" t="s">
        <v>8</v>
      </c>
      <c r="F506" s="128">
        <v>2</v>
      </c>
      <c r="G506" s="128" t="s">
        <v>17</v>
      </c>
      <c r="H506" s="31">
        <v>26.25</v>
      </c>
      <c r="I506" s="128" t="s">
        <v>18</v>
      </c>
      <c r="J506" s="127">
        <v>6.83</v>
      </c>
      <c r="K506" s="128" t="s">
        <v>19</v>
      </c>
      <c r="L506" s="127">
        <v>11</v>
      </c>
      <c r="M506" s="20" t="s">
        <v>9</v>
      </c>
      <c r="N506" s="32">
        <f t="shared" si="37"/>
        <v>728</v>
      </c>
      <c r="O506" s="19"/>
      <c r="P506" s="138"/>
      <c r="S506" s="112"/>
    </row>
    <row r="507" spans="1:19" s="20" customFormat="1" ht="15.95" hidden="1" customHeight="1">
      <c r="A507" s="18"/>
      <c r="B507" s="110" t="s">
        <v>106</v>
      </c>
      <c r="C507" s="112"/>
      <c r="D507" s="128">
        <v>1</v>
      </c>
      <c r="E507" s="53" t="s">
        <v>8</v>
      </c>
      <c r="F507" s="128">
        <v>2</v>
      </c>
      <c r="G507" s="128" t="s">
        <v>17</v>
      </c>
      <c r="H507" s="31">
        <v>11.58</v>
      </c>
      <c r="I507" s="128" t="s">
        <v>18</v>
      </c>
      <c r="J507" s="127">
        <v>7</v>
      </c>
      <c r="K507" s="128" t="s">
        <v>19</v>
      </c>
      <c r="L507" s="127">
        <v>7.75</v>
      </c>
      <c r="M507" s="20" t="s">
        <v>9</v>
      </c>
      <c r="N507" s="32">
        <f t="shared" si="37"/>
        <v>288</v>
      </c>
      <c r="O507" s="19"/>
      <c r="P507" s="138"/>
      <c r="S507" s="112"/>
    </row>
    <row r="508" spans="1:19" s="20" customFormat="1" ht="15.95" hidden="1" customHeight="1">
      <c r="A508" s="18"/>
      <c r="B508" s="110" t="s">
        <v>87</v>
      </c>
      <c r="C508" s="112"/>
      <c r="D508" s="128">
        <v>1</v>
      </c>
      <c r="E508" s="53" t="s">
        <v>8</v>
      </c>
      <c r="F508" s="128">
        <v>2</v>
      </c>
      <c r="G508" s="128" t="s">
        <v>17</v>
      </c>
      <c r="H508" s="31">
        <v>11.83</v>
      </c>
      <c r="I508" s="128" t="s">
        <v>18</v>
      </c>
      <c r="J508" s="127">
        <v>11.83</v>
      </c>
      <c r="K508" s="128" t="s">
        <v>19</v>
      </c>
      <c r="L508" s="127">
        <v>11</v>
      </c>
      <c r="M508" s="20" t="s">
        <v>9</v>
      </c>
      <c r="N508" s="32">
        <f t="shared" si="37"/>
        <v>521</v>
      </c>
      <c r="O508" s="19"/>
      <c r="P508" s="138"/>
      <c r="S508" s="112"/>
    </row>
    <row r="509" spans="1:19" s="20" customFormat="1" ht="15.95" hidden="1" customHeight="1">
      <c r="A509" s="18"/>
      <c r="C509" s="53"/>
      <c r="D509" s="60"/>
      <c r="E509" s="53"/>
      <c r="F509" s="128"/>
      <c r="G509" s="128"/>
      <c r="H509" s="31"/>
      <c r="I509" s="128"/>
      <c r="J509" s="127"/>
      <c r="K509" s="128"/>
      <c r="L509" s="28" t="s">
        <v>10</v>
      </c>
      <c r="M509" s="36"/>
      <c r="N509" s="21"/>
      <c r="O509" s="22"/>
      <c r="P509" s="105"/>
      <c r="S509" s="53"/>
    </row>
    <row r="510" spans="1:19" s="20" customFormat="1" ht="15.95" hidden="1" customHeight="1">
      <c r="A510" s="18"/>
      <c r="B510" s="33" t="s">
        <v>29</v>
      </c>
      <c r="C510" s="53"/>
      <c r="D510" s="128"/>
      <c r="E510" s="138"/>
      <c r="F510" s="128"/>
      <c r="G510" s="109"/>
      <c r="H510" s="31"/>
      <c r="I510" s="115"/>
      <c r="J510" s="127"/>
      <c r="K510" s="109"/>
      <c r="L510" s="127"/>
      <c r="M510" s="57"/>
      <c r="N510" s="57"/>
      <c r="O510" s="138"/>
      <c r="P510" s="138"/>
      <c r="Q510" s="57"/>
      <c r="S510" s="53"/>
    </row>
    <row r="511" spans="1:19" s="20" customFormat="1" ht="15.95" hidden="1" customHeight="1">
      <c r="A511" s="18"/>
      <c r="B511" s="20" t="s">
        <v>81</v>
      </c>
      <c r="C511" s="53"/>
      <c r="D511" s="128">
        <v>1</v>
      </c>
      <c r="E511" s="53" t="s">
        <v>8</v>
      </c>
      <c r="F511" s="128">
        <v>6</v>
      </c>
      <c r="G511" s="128" t="s">
        <v>8</v>
      </c>
      <c r="H511" s="31">
        <v>4</v>
      </c>
      <c r="I511" s="128" t="s">
        <v>8</v>
      </c>
      <c r="J511" s="127">
        <v>7</v>
      </c>
      <c r="K511" s="128"/>
      <c r="L511" s="127"/>
      <c r="M511" s="20" t="s">
        <v>9</v>
      </c>
      <c r="N511" s="34">
        <f>ROUND(D511*F511*H511*J511,0)</f>
        <v>168</v>
      </c>
      <c r="O511" s="22"/>
      <c r="P511" s="105"/>
      <c r="S511" s="53"/>
    </row>
    <row r="512" spans="1:19" s="20" customFormat="1" ht="15.95" hidden="1" customHeight="1">
      <c r="A512" s="18"/>
      <c r="B512" s="20" t="s">
        <v>31</v>
      </c>
      <c r="C512" s="53"/>
      <c r="D512" s="128">
        <v>1</v>
      </c>
      <c r="E512" s="53" t="s">
        <v>8</v>
      </c>
      <c r="F512" s="128">
        <v>5</v>
      </c>
      <c r="G512" s="128" t="s">
        <v>8</v>
      </c>
      <c r="H512" s="31">
        <v>4</v>
      </c>
      <c r="I512" s="128" t="s">
        <v>8</v>
      </c>
      <c r="J512" s="127">
        <v>4</v>
      </c>
      <c r="K512" s="128"/>
      <c r="L512" s="127"/>
      <c r="M512" s="20" t="s">
        <v>9</v>
      </c>
      <c r="N512" s="34">
        <f>ROUND(D512*F512*H512*J512,0)</f>
        <v>80</v>
      </c>
      <c r="O512" s="22"/>
      <c r="P512" s="105"/>
      <c r="S512" s="53"/>
    </row>
    <row r="513" spans="1:19" s="20" customFormat="1" ht="15.95" hidden="1" customHeight="1" thickBot="1">
      <c r="A513" s="18"/>
      <c r="B513" s="20" t="s">
        <v>20</v>
      </c>
      <c r="C513" s="53"/>
      <c r="D513" s="128">
        <v>1</v>
      </c>
      <c r="E513" s="53" t="s">
        <v>8</v>
      </c>
      <c r="F513" s="128">
        <v>2</v>
      </c>
      <c r="G513" s="128" t="s">
        <v>8</v>
      </c>
      <c r="H513" s="31">
        <v>3</v>
      </c>
      <c r="I513" s="128" t="s">
        <v>8</v>
      </c>
      <c r="J513" s="127">
        <v>4</v>
      </c>
      <c r="K513" s="128"/>
      <c r="L513" s="127"/>
      <c r="M513" s="20" t="s">
        <v>9</v>
      </c>
      <c r="N513" s="34">
        <f>ROUND(D513*F513*H513*J513,0)</f>
        <v>24</v>
      </c>
      <c r="O513" s="22"/>
      <c r="P513" s="105"/>
      <c r="S513" s="53"/>
    </row>
    <row r="514" spans="1:19" s="20" customFormat="1" ht="15.95" hidden="1" customHeight="1" thickBot="1">
      <c r="A514" s="18"/>
      <c r="B514" s="128"/>
      <c r="D514" s="128"/>
      <c r="E514" s="138"/>
      <c r="F514" s="128"/>
      <c r="G514" s="109"/>
      <c r="H514" s="31"/>
      <c r="I514" s="115"/>
      <c r="J514" s="127"/>
      <c r="K514" s="109"/>
      <c r="L514" s="28" t="s">
        <v>10</v>
      </c>
      <c r="M514" s="20" t="s">
        <v>9</v>
      </c>
      <c r="N514" s="30"/>
      <c r="O514" s="138"/>
      <c r="P514" s="65"/>
      <c r="Q514" s="57"/>
    </row>
    <row r="515" spans="1:19" s="20" customFormat="1" ht="15.95" hidden="1" customHeight="1">
      <c r="A515" s="18"/>
      <c r="B515" s="33" t="s">
        <v>37</v>
      </c>
      <c r="C515" s="53"/>
      <c r="D515" s="128"/>
      <c r="E515" s="138"/>
      <c r="F515" s="128"/>
      <c r="G515" s="109"/>
      <c r="H515" s="31"/>
      <c r="I515" s="115"/>
      <c r="J515" s="127"/>
      <c r="K515" s="115"/>
      <c r="L515" s="109"/>
      <c r="M515" s="109"/>
      <c r="N515" s="57"/>
      <c r="O515" s="55"/>
      <c r="P515" s="65"/>
      <c r="Q515" s="57"/>
      <c r="S515" s="53"/>
    </row>
    <row r="516" spans="1:19" s="20" customFormat="1" ht="15.95" hidden="1" customHeight="1">
      <c r="A516" s="18"/>
      <c r="C516" s="33"/>
      <c r="D516" s="160">
        <f>N509</f>
        <v>0</v>
      </c>
      <c r="E516" s="160"/>
      <c r="F516" s="160"/>
      <c r="G516" s="109" t="s">
        <v>38</v>
      </c>
      <c r="H516" s="35">
        <f>N514</f>
        <v>0</v>
      </c>
      <c r="I516" s="28" t="s">
        <v>9</v>
      </c>
      <c r="J516" s="153">
        <f>D516-H516</f>
        <v>0</v>
      </c>
      <c r="K516" s="153"/>
      <c r="L516" s="36" t="s">
        <v>39</v>
      </c>
      <c r="M516" s="109"/>
      <c r="N516" s="56"/>
      <c r="O516" s="138"/>
      <c r="P516" s="65"/>
      <c r="Q516" s="57"/>
      <c r="S516" s="33"/>
    </row>
    <row r="517" spans="1:19" s="20" customFormat="1" ht="15.95" hidden="1" customHeight="1">
      <c r="A517" s="18"/>
      <c r="B517" s="20" t="s">
        <v>40</v>
      </c>
      <c r="C517" s="170">
        <f>J516*50%</f>
        <v>0</v>
      </c>
      <c r="D517" s="156"/>
      <c r="E517" s="170"/>
      <c r="F517" s="23" t="s">
        <v>41</v>
      </c>
      <c r="G517" s="24" t="s">
        <v>12</v>
      </c>
      <c r="H517" s="62">
        <v>226.88</v>
      </c>
      <c r="I517" s="115"/>
      <c r="J517" s="115"/>
      <c r="K517" s="115"/>
      <c r="L517" s="171" t="s">
        <v>42</v>
      </c>
      <c r="M517" s="171"/>
      <c r="N517" s="95"/>
      <c r="O517" s="25" t="s">
        <v>14</v>
      </c>
      <c r="P517" s="138">
        <f>ROUND(C517*H517/100,0)</f>
        <v>0</v>
      </c>
      <c r="S517" s="113"/>
    </row>
    <row r="518" spans="1:19" s="20" customFormat="1" ht="15.95" hidden="1" customHeight="1">
      <c r="A518" s="18"/>
      <c r="B518" s="169" t="s">
        <v>112</v>
      </c>
      <c r="C518" s="169"/>
      <c r="D518" s="169"/>
      <c r="E518" s="169"/>
      <c r="F518" s="169"/>
      <c r="G518" s="169"/>
      <c r="H518" s="169"/>
      <c r="I518" s="169"/>
      <c r="J518" s="169"/>
      <c r="K518" s="169"/>
      <c r="L518" s="169"/>
      <c r="M518" s="169"/>
      <c r="N518" s="169"/>
      <c r="O518" s="169"/>
      <c r="P518" s="138"/>
    </row>
    <row r="519" spans="1:19" s="20" customFormat="1" ht="15.95" hidden="1" customHeight="1">
      <c r="A519" s="18"/>
      <c r="B519" s="110" t="s">
        <v>85</v>
      </c>
      <c r="C519" s="112"/>
      <c r="D519" s="128">
        <v>1</v>
      </c>
      <c r="E519" s="53" t="s">
        <v>8</v>
      </c>
      <c r="F519" s="128">
        <v>5</v>
      </c>
      <c r="G519" s="128" t="s">
        <v>8</v>
      </c>
      <c r="H519" s="31">
        <v>20</v>
      </c>
      <c r="I519" s="128" t="s">
        <v>8</v>
      </c>
      <c r="J519" s="127">
        <v>16</v>
      </c>
      <c r="K519" s="128"/>
      <c r="L519" s="127"/>
      <c r="M519" s="20" t="s">
        <v>9</v>
      </c>
      <c r="N519" s="34">
        <f>ROUND(D519*F519*H519*J519,0)</f>
        <v>1600</v>
      </c>
      <c r="O519" s="19"/>
      <c r="P519" s="138"/>
      <c r="S519" s="112"/>
    </row>
    <row r="520" spans="1:19" s="20" customFormat="1" ht="15.95" hidden="1" customHeight="1">
      <c r="A520" s="18"/>
      <c r="B520" s="20" t="s">
        <v>22</v>
      </c>
      <c r="C520" s="112"/>
      <c r="D520" s="128">
        <v>1</v>
      </c>
      <c r="E520" s="53" t="s">
        <v>8</v>
      </c>
      <c r="F520" s="128">
        <v>1</v>
      </c>
      <c r="G520" s="128" t="s">
        <v>8</v>
      </c>
      <c r="H520" s="31">
        <v>56</v>
      </c>
      <c r="I520" s="128" t="s">
        <v>8</v>
      </c>
      <c r="J520" s="127">
        <v>5.75</v>
      </c>
      <c r="K520" s="128"/>
      <c r="L520" s="127"/>
      <c r="M520" s="20" t="s">
        <v>9</v>
      </c>
      <c r="N520" s="34">
        <f>ROUND(D520*F520*H520*J520,0)</f>
        <v>322</v>
      </c>
      <c r="O520" s="19"/>
      <c r="P520" s="138"/>
      <c r="S520" s="112"/>
    </row>
    <row r="521" spans="1:19" s="20" customFormat="1" ht="15.95" hidden="1" customHeight="1">
      <c r="A521" s="18"/>
      <c r="B521" s="20" t="s">
        <v>20</v>
      </c>
      <c r="C521" s="112"/>
      <c r="D521" s="128">
        <v>1</v>
      </c>
      <c r="E521" s="53" t="s">
        <v>8</v>
      </c>
      <c r="F521" s="128">
        <v>1</v>
      </c>
      <c r="G521" s="128" t="s">
        <v>8</v>
      </c>
      <c r="H521" s="31">
        <v>24.5</v>
      </c>
      <c r="I521" s="128" t="s">
        <v>8</v>
      </c>
      <c r="J521" s="127">
        <v>6</v>
      </c>
      <c r="K521" s="128"/>
      <c r="L521" s="127"/>
      <c r="M521" s="20" t="s">
        <v>9</v>
      </c>
      <c r="N521" s="34">
        <f>ROUND(D521*F521*H521*J521,0)</f>
        <v>147</v>
      </c>
      <c r="O521" s="19"/>
      <c r="P521" s="138"/>
      <c r="S521" s="112"/>
    </row>
    <row r="522" spans="1:19" s="20" customFormat="1" ht="15.95" hidden="1" customHeight="1">
      <c r="A522" s="18"/>
      <c r="B522" s="20" t="s">
        <v>87</v>
      </c>
      <c r="C522" s="112"/>
      <c r="D522" s="128">
        <v>1</v>
      </c>
      <c r="E522" s="53" t="s">
        <v>8</v>
      </c>
      <c r="F522" s="128">
        <v>1</v>
      </c>
      <c r="G522" s="128" t="s">
        <v>8</v>
      </c>
      <c r="H522" s="31">
        <v>15.17</v>
      </c>
      <c r="I522" s="128" t="s">
        <v>8</v>
      </c>
      <c r="J522" s="127">
        <v>9.83</v>
      </c>
      <c r="K522" s="128"/>
      <c r="L522" s="127"/>
      <c r="M522" s="20" t="s">
        <v>9</v>
      </c>
      <c r="N522" s="34">
        <f>ROUND(D522*F522*H522*J522,0)</f>
        <v>149</v>
      </c>
      <c r="O522" s="19"/>
      <c r="P522" s="138"/>
      <c r="S522" s="112"/>
    </row>
    <row r="523" spans="1:19" s="20" customFormat="1" ht="15.95" hidden="1" customHeight="1">
      <c r="A523" s="18"/>
      <c r="C523" s="53"/>
      <c r="D523" s="60"/>
      <c r="E523" s="53"/>
      <c r="F523" s="128"/>
      <c r="G523" s="128"/>
      <c r="H523" s="31"/>
      <c r="I523" s="128"/>
      <c r="J523" s="127"/>
      <c r="K523" s="128"/>
      <c r="L523" s="28" t="s">
        <v>10</v>
      </c>
      <c r="M523" s="36"/>
      <c r="N523" s="21"/>
      <c r="O523" s="22"/>
      <c r="P523" s="105"/>
      <c r="S523" s="53"/>
    </row>
    <row r="524" spans="1:19" s="20" customFormat="1" ht="15.95" hidden="1" customHeight="1">
      <c r="A524" s="18"/>
      <c r="B524" s="61"/>
      <c r="C524" s="170">
        <f>N523</f>
        <v>0</v>
      </c>
      <c r="D524" s="156"/>
      <c r="E524" s="170"/>
      <c r="F524" s="23" t="s">
        <v>41</v>
      </c>
      <c r="G524" s="24" t="s">
        <v>12</v>
      </c>
      <c r="H524" s="62">
        <v>786.5</v>
      </c>
      <c r="I524" s="115"/>
      <c r="J524" s="115"/>
      <c r="K524" s="115"/>
      <c r="L524" s="171" t="s">
        <v>42</v>
      </c>
      <c r="M524" s="171"/>
      <c r="N524" s="95"/>
      <c r="O524" s="25" t="s">
        <v>14</v>
      </c>
      <c r="P524" s="138">
        <f>ROUND(C524*H524/100,0)</f>
        <v>0</v>
      </c>
      <c r="S524" s="113"/>
    </row>
    <row r="525" spans="1:19" s="27" customFormat="1" ht="15.95" hidden="1" customHeight="1">
      <c r="A525" s="40"/>
      <c r="B525" s="188" t="s">
        <v>51</v>
      </c>
      <c r="C525" s="188"/>
      <c r="D525" s="188"/>
      <c r="E525" s="188"/>
      <c r="F525" s="188"/>
      <c r="G525" s="188"/>
      <c r="H525" s="188"/>
      <c r="I525" s="188"/>
      <c r="J525" s="188"/>
      <c r="K525" s="188"/>
      <c r="L525" s="188"/>
      <c r="M525" s="188"/>
      <c r="N525" s="188"/>
      <c r="O525" s="188"/>
      <c r="P525" s="108"/>
    </row>
    <row r="526" spans="1:19" s="20" customFormat="1" ht="15.95" hidden="1" customHeight="1">
      <c r="A526" s="18"/>
      <c r="B526" s="20" t="s">
        <v>113</v>
      </c>
      <c r="D526" s="128"/>
      <c r="E526" s="53"/>
      <c r="F526" s="128"/>
      <c r="G526" s="128"/>
      <c r="H526" s="31"/>
      <c r="I526" s="128"/>
      <c r="J526" s="127"/>
      <c r="K526" s="128"/>
      <c r="L526" s="127"/>
      <c r="M526" s="20" t="s">
        <v>9</v>
      </c>
      <c r="N526" s="34">
        <f>N519*0.33</f>
        <v>528</v>
      </c>
      <c r="P526" s="105"/>
    </row>
    <row r="527" spans="1:19" s="20" customFormat="1" ht="15.95" hidden="1" customHeight="1">
      <c r="A527" s="18"/>
      <c r="C527" s="53"/>
      <c r="D527" s="60"/>
      <c r="E527" s="53"/>
      <c r="F527" s="128"/>
      <c r="G527" s="128"/>
      <c r="H527" s="31"/>
      <c r="I527" s="128"/>
      <c r="J527" s="127"/>
      <c r="K527" s="128"/>
      <c r="L527" s="28" t="s">
        <v>10</v>
      </c>
      <c r="M527" s="36"/>
      <c r="N527" s="21"/>
      <c r="O527" s="22"/>
      <c r="P527" s="105"/>
      <c r="S527" s="53"/>
    </row>
    <row r="528" spans="1:19" s="20" customFormat="1" ht="15.95" hidden="1" customHeight="1">
      <c r="A528" s="18"/>
      <c r="B528" s="138"/>
      <c r="C528" s="170">
        <f>N527</f>
        <v>0</v>
      </c>
      <c r="D528" s="156"/>
      <c r="E528" s="170"/>
      <c r="F528" s="23" t="s">
        <v>11</v>
      </c>
      <c r="G528" s="24" t="s">
        <v>12</v>
      </c>
      <c r="H528" s="115">
        <v>14429.25</v>
      </c>
      <c r="I528" s="115"/>
      <c r="J528" s="115"/>
      <c r="K528" s="115"/>
      <c r="L528" s="171" t="s">
        <v>13</v>
      </c>
      <c r="M528" s="171"/>
      <c r="N528" s="95"/>
      <c r="O528" s="25" t="s">
        <v>14</v>
      </c>
      <c r="P528" s="138">
        <f>ROUND(C528*H528/100,0)</f>
        <v>0</v>
      </c>
      <c r="S528" s="113"/>
    </row>
    <row r="529" spans="1:24" s="20" customFormat="1" ht="15.95" hidden="1" customHeight="1">
      <c r="A529" s="18"/>
      <c r="C529" s="113"/>
      <c r="D529" s="114"/>
      <c r="E529" s="113"/>
      <c r="F529" s="23"/>
      <c r="G529" s="24"/>
      <c r="H529" s="115"/>
      <c r="I529" s="115"/>
      <c r="J529" s="115"/>
      <c r="K529" s="115"/>
      <c r="L529" s="109"/>
      <c r="M529" s="109"/>
      <c r="N529" s="95"/>
      <c r="O529" s="25"/>
      <c r="P529" s="138"/>
      <c r="S529" s="113"/>
    </row>
    <row r="530" spans="1:24" s="20" customFormat="1" ht="15.95" hidden="1" customHeight="1">
      <c r="A530" s="18"/>
      <c r="B530" s="57"/>
      <c r="C530" s="113"/>
      <c r="D530" s="128"/>
      <c r="E530" s="113"/>
      <c r="F530" s="128"/>
      <c r="G530" s="57"/>
      <c r="H530" s="115"/>
      <c r="I530" s="115"/>
      <c r="J530" s="127"/>
      <c r="K530" s="115"/>
      <c r="L530" s="109"/>
      <c r="M530" s="109"/>
      <c r="N530" s="57"/>
      <c r="O530" s="138"/>
      <c r="P530" s="138"/>
      <c r="S530" s="113"/>
    </row>
    <row r="531" spans="1:24" s="20" customFormat="1" ht="15.95" hidden="1" customHeight="1">
      <c r="A531" s="40"/>
      <c r="B531" s="169" t="s">
        <v>116</v>
      </c>
      <c r="C531" s="169"/>
      <c r="D531" s="169"/>
      <c r="E531" s="169"/>
      <c r="F531" s="169"/>
      <c r="G531" s="169"/>
      <c r="H531" s="169"/>
      <c r="I531" s="169"/>
      <c r="J531" s="169"/>
      <c r="K531" s="169"/>
      <c r="L531" s="169"/>
      <c r="M531" s="169"/>
      <c r="N531" s="169"/>
      <c r="O531" s="169"/>
      <c r="P531" s="138"/>
      <c r="Q531" s="57"/>
      <c r="R531" s="57"/>
      <c r="S531" s="57"/>
      <c r="T531" s="57"/>
      <c r="U531" s="57"/>
      <c r="V531" s="57"/>
      <c r="W531" s="57"/>
      <c r="X531" s="57"/>
    </row>
    <row r="532" spans="1:24" s="20" customFormat="1" ht="15.95" hidden="1" customHeight="1" thickBot="1">
      <c r="A532" s="18"/>
      <c r="B532" s="20" t="s">
        <v>84</v>
      </c>
      <c r="C532" s="53"/>
      <c r="D532" s="128">
        <v>1</v>
      </c>
      <c r="E532" s="53" t="s">
        <v>8</v>
      </c>
      <c r="F532" s="128">
        <v>2</v>
      </c>
      <c r="G532" s="128" t="s">
        <v>17</v>
      </c>
      <c r="H532" s="31">
        <v>78.5</v>
      </c>
      <c r="I532" s="128" t="s">
        <v>18</v>
      </c>
      <c r="J532" s="127">
        <v>42.25</v>
      </c>
      <c r="K532" s="128" t="s">
        <v>19</v>
      </c>
      <c r="L532" s="127">
        <v>11.5</v>
      </c>
      <c r="M532" s="20" t="s">
        <v>9</v>
      </c>
      <c r="N532" s="32">
        <f>ROUND(D532*F532*(H532+J532)*L532,0)</f>
        <v>2777</v>
      </c>
      <c r="O532" s="22"/>
      <c r="P532" s="105"/>
      <c r="S532" s="53"/>
    </row>
    <row r="533" spans="1:24" s="20" customFormat="1" ht="15.95" hidden="1" customHeight="1" thickBot="1">
      <c r="A533" s="18"/>
      <c r="C533" s="65"/>
      <c r="D533" s="109"/>
      <c r="E533" s="53"/>
      <c r="F533" s="128"/>
      <c r="G533" s="128"/>
      <c r="H533" s="41"/>
      <c r="I533" s="55"/>
      <c r="J533" s="28"/>
      <c r="K533" s="55"/>
      <c r="L533" s="109" t="s">
        <v>10</v>
      </c>
      <c r="M533" s="55"/>
      <c r="N533" s="30"/>
      <c r="O533" s="138"/>
      <c r="P533" s="138"/>
      <c r="S533" s="65"/>
    </row>
    <row r="534" spans="1:24" s="20" customFormat="1" ht="15.95" hidden="1" customHeight="1">
      <c r="A534" s="18"/>
      <c r="B534" s="33" t="s">
        <v>29</v>
      </c>
      <c r="C534" s="53"/>
      <c r="D534" s="128"/>
      <c r="E534" s="138"/>
      <c r="F534" s="128"/>
      <c r="G534" s="109"/>
      <c r="H534" s="31"/>
      <c r="I534" s="115"/>
      <c r="J534" s="127"/>
      <c r="K534" s="109"/>
      <c r="L534" s="127"/>
      <c r="M534" s="57"/>
      <c r="N534" s="57"/>
      <c r="O534" s="138"/>
      <c r="P534" s="138"/>
      <c r="Q534" s="57"/>
      <c r="S534" s="53"/>
    </row>
    <row r="535" spans="1:24" s="20" customFormat="1" ht="15.95" hidden="1" customHeight="1">
      <c r="A535" s="18"/>
      <c r="B535" s="20" t="s">
        <v>117</v>
      </c>
      <c r="C535" s="53"/>
      <c r="D535" s="128">
        <v>1</v>
      </c>
      <c r="E535" s="53" t="s">
        <v>8</v>
      </c>
      <c r="F535" s="128">
        <v>11</v>
      </c>
      <c r="G535" s="128" t="s">
        <v>8</v>
      </c>
      <c r="H535" s="31">
        <v>4</v>
      </c>
      <c r="I535" s="128" t="s">
        <v>8</v>
      </c>
      <c r="J535" s="127">
        <v>4</v>
      </c>
      <c r="K535" s="128"/>
      <c r="L535" s="127"/>
      <c r="M535" s="20" t="s">
        <v>9</v>
      </c>
      <c r="N535" s="34">
        <f>ROUND(D535*F535*H535*J535,0)</f>
        <v>176</v>
      </c>
      <c r="O535" s="22"/>
      <c r="P535" s="105"/>
      <c r="S535" s="53"/>
    </row>
    <row r="536" spans="1:24" s="20" customFormat="1" ht="15.95" hidden="1" customHeight="1">
      <c r="A536" s="18"/>
      <c r="B536" s="20" t="s">
        <v>34</v>
      </c>
      <c r="C536" s="53"/>
      <c r="D536" s="128">
        <v>1</v>
      </c>
      <c r="E536" s="53" t="s">
        <v>8</v>
      </c>
      <c r="F536" s="128">
        <v>5</v>
      </c>
      <c r="G536" s="128" t="s">
        <v>8</v>
      </c>
      <c r="H536" s="31">
        <v>7.5</v>
      </c>
      <c r="I536" s="128" t="s">
        <v>8</v>
      </c>
      <c r="J536" s="127">
        <v>7.75</v>
      </c>
      <c r="K536" s="128"/>
      <c r="L536" s="127"/>
      <c r="M536" s="20" t="s">
        <v>9</v>
      </c>
      <c r="N536" s="34">
        <f>ROUND(D536*F536*H536*J536,0)</f>
        <v>291</v>
      </c>
      <c r="O536" s="22"/>
      <c r="P536" s="105"/>
      <c r="S536" s="53"/>
    </row>
    <row r="537" spans="1:24" s="20" customFormat="1" ht="15.95" hidden="1" customHeight="1">
      <c r="A537" s="18"/>
      <c r="B537" s="20" t="s">
        <v>34</v>
      </c>
      <c r="C537" s="53"/>
      <c r="D537" s="128">
        <v>1</v>
      </c>
      <c r="E537" s="53" t="s">
        <v>8</v>
      </c>
      <c r="F537" s="128">
        <v>4</v>
      </c>
      <c r="G537" s="128" t="s">
        <v>8</v>
      </c>
      <c r="H537" s="31">
        <v>5.5</v>
      </c>
      <c r="I537" s="128" t="s">
        <v>8</v>
      </c>
      <c r="J537" s="127">
        <v>8.5</v>
      </c>
      <c r="K537" s="128"/>
      <c r="L537" s="127"/>
      <c r="M537" s="20" t="s">
        <v>9</v>
      </c>
      <c r="N537" s="34">
        <f>ROUND(D537*F537*H537*J537,0)</f>
        <v>187</v>
      </c>
      <c r="O537" s="22"/>
      <c r="P537" s="105"/>
      <c r="S537" s="53"/>
    </row>
    <row r="538" spans="1:24" s="20" customFormat="1" ht="15.95" hidden="1" customHeight="1" thickBot="1">
      <c r="A538" s="18"/>
      <c r="B538" s="20" t="s">
        <v>34</v>
      </c>
      <c r="C538" s="53"/>
      <c r="D538" s="128">
        <v>1</v>
      </c>
      <c r="E538" s="53" t="s">
        <v>8</v>
      </c>
      <c r="F538" s="128">
        <v>1</v>
      </c>
      <c r="G538" s="128" t="s">
        <v>8</v>
      </c>
      <c r="H538" s="31">
        <v>7.5</v>
      </c>
      <c r="I538" s="128" t="s">
        <v>8</v>
      </c>
      <c r="J538" s="127">
        <v>8.5</v>
      </c>
      <c r="K538" s="128"/>
      <c r="L538" s="127"/>
      <c r="M538" s="20" t="s">
        <v>9</v>
      </c>
      <c r="N538" s="34">
        <f>ROUND(D538*F538*H538*J538,0)</f>
        <v>64</v>
      </c>
      <c r="O538" s="22"/>
      <c r="P538" s="105"/>
      <c r="S538" s="53"/>
    </row>
    <row r="539" spans="1:24" s="20" customFormat="1" ht="15.95" hidden="1" customHeight="1" thickBot="1">
      <c r="A539" s="18"/>
      <c r="B539" s="128"/>
      <c r="D539" s="128"/>
      <c r="E539" s="138"/>
      <c r="F539" s="128"/>
      <c r="G539" s="109"/>
      <c r="H539" s="31"/>
      <c r="I539" s="115"/>
      <c r="J539" s="127"/>
      <c r="K539" s="109"/>
      <c r="L539" s="28" t="s">
        <v>10</v>
      </c>
      <c r="M539" s="20" t="s">
        <v>9</v>
      </c>
      <c r="N539" s="30"/>
      <c r="O539" s="138"/>
      <c r="P539" s="65"/>
      <c r="Q539" s="57"/>
    </row>
    <row r="540" spans="1:24" s="20" customFormat="1" ht="15.95" hidden="1" customHeight="1">
      <c r="A540" s="18"/>
      <c r="B540" s="33" t="s">
        <v>37</v>
      </c>
      <c r="C540" s="53"/>
      <c r="D540" s="128"/>
      <c r="E540" s="138"/>
      <c r="F540" s="128"/>
      <c r="G540" s="109"/>
      <c r="H540" s="31"/>
      <c r="I540" s="115"/>
      <c r="J540" s="127"/>
      <c r="K540" s="115"/>
      <c r="L540" s="109"/>
      <c r="M540" s="109"/>
      <c r="N540" s="57"/>
      <c r="O540" s="55"/>
      <c r="P540" s="65"/>
      <c r="Q540" s="57"/>
      <c r="S540" s="53"/>
    </row>
    <row r="541" spans="1:24" s="20" customFormat="1" ht="15.95" hidden="1" customHeight="1">
      <c r="A541" s="18"/>
      <c r="C541" s="33"/>
      <c r="D541" s="160">
        <f>N533</f>
        <v>0</v>
      </c>
      <c r="E541" s="160"/>
      <c r="F541" s="160"/>
      <c r="G541" s="109" t="s">
        <v>38</v>
      </c>
      <c r="H541" s="35">
        <f>N539</f>
        <v>0</v>
      </c>
      <c r="I541" s="28" t="s">
        <v>9</v>
      </c>
      <c r="J541" s="153">
        <f>D541-H541</f>
        <v>0</v>
      </c>
      <c r="K541" s="153"/>
      <c r="L541" s="36" t="s">
        <v>39</v>
      </c>
      <c r="M541" s="109"/>
      <c r="N541" s="56"/>
      <c r="O541" s="138"/>
      <c r="P541" s="65"/>
      <c r="Q541" s="57"/>
      <c r="S541" s="33"/>
    </row>
    <row r="542" spans="1:24" s="20" customFormat="1" ht="15.95" hidden="1" customHeight="1">
      <c r="A542" s="18"/>
      <c r="C542" s="170">
        <f>J541</f>
        <v>0</v>
      </c>
      <c r="D542" s="156"/>
      <c r="E542" s="170"/>
      <c r="F542" s="23" t="s">
        <v>41</v>
      </c>
      <c r="G542" s="24" t="s">
        <v>12</v>
      </c>
      <c r="H542" s="158">
        <v>1498.58</v>
      </c>
      <c r="I542" s="158"/>
      <c r="J542" s="158"/>
      <c r="K542" s="115"/>
      <c r="L542" s="171" t="s">
        <v>42</v>
      </c>
      <c r="M542" s="171"/>
      <c r="N542" s="95"/>
      <c r="O542" s="25" t="s">
        <v>14</v>
      </c>
      <c r="P542" s="138">
        <f>ROUND(C542*H542/100,0)</f>
        <v>0</v>
      </c>
      <c r="S542" s="113"/>
    </row>
    <row r="543" spans="1:24" s="57" customFormat="1" ht="15.95" hidden="1" customHeight="1">
      <c r="A543" s="18"/>
      <c r="B543" s="169" t="s">
        <v>74</v>
      </c>
      <c r="C543" s="169"/>
      <c r="D543" s="169"/>
      <c r="E543" s="169"/>
      <c r="F543" s="169"/>
      <c r="G543" s="169"/>
      <c r="H543" s="169"/>
      <c r="I543" s="169"/>
      <c r="J543" s="169"/>
      <c r="K543" s="169"/>
      <c r="L543" s="169"/>
      <c r="M543" s="169"/>
      <c r="N543" s="169"/>
      <c r="O543" s="138"/>
      <c r="P543" s="138"/>
      <c r="Q543" s="59"/>
    </row>
    <row r="544" spans="1:24" s="20" customFormat="1" ht="15.95" hidden="1" customHeight="1">
      <c r="A544" s="18"/>
      <c r="B544" s="110" t="s">
        <v>72</v>
      </c>
      <c r="C544" s="112"/>
      <c r="D544" s="128">
        <v>1</v>
      </c>
      <c r="E544" s="53" t="s">
        <v>8</v>
      </c>
      <c r="F544" s="128">
        <v>1</v>
      </c>
      <c r="G544" s="128" t="s">
        <v>8</v>
      </c>
      <c r="H544" s="31">
        <v>100</v>
      </c>
      <c r="I544" s="128" t="s">
        <v>8</v>
      </c>
      <c r="J544" s="127">
        <v>4.58</v>
      </c>
      <c r="K544" s="128"/>
      <c r="L544" s="127"/>
      <c r="M544" s="20" t="s">
        <v>9</v>
      </c>
      <c r="N544" s="34">
        <f>ROUND(D544*F544*H544*J544,0)</f>
        <v>458</v>
      </c>
      <c r="O544" s="19"/>
      <c r="P544" s="105"/>
      <c r="S544" s="112"/>
    </row>
    <row r="545" spans="1:24" s="20" customFormat="1" ht="15.95" hidden="1" customHeight="1">
      <c r="A545" s="18"/>
      <c r="C545" s="53"/>
      <c r="D545" s="60"/>
      <c r="E545" s="53"/>
      <c r="F545" s="128"/>
      <c r="G545" s="128"/>
      <c r="H545" s="31"/>
      <c r="I545" s="128"/>
      <c r="J545" s="127"/>
      <c r="K545" s="128"/>
      <c r="L545" s="28" t="s">
        <v>10</v>
      </c>
      <c r="M545" s="36"/>
      <c r="N545" s="21"/>
      <c r="O545" s="22"/>
      <c r="P545" s="105"/>
      <c r="S545" s="53"/>
    </row>
    <row r="546" spans="1:24" s="20" customFormat="1" ht="15.95" hidden="1" customHeight="1">
      <c r="A546" s="18"/>
      <c r="C546" s="58">
        <f>N545</f>
        <v>0</v>
      </c>
      <c r="D546" s="156" t="s">
        <v>41</v>
      </c>
      <c r="E546" s="156"/>
      <c r="F546" s="128"/>
      <c r="G546" s="24" t="s">
        <v>12</v>
      </c>
      <c r="H546" s="158">
        <v>1287.44</v>
      </c>
      <c r="I546" s="158"/>
      <c r="J546" s="158"/>
      <c r="K546" s="158"/>
      <c r="L546" s="109" t="s">
        <v>75</v>
      </c>
      <c r="M546" s="109"/>
      <c r="N546" s="95"/>
      <c r="O546" s="138" t="s">
        <v>14</v>
      </c>
      <c r="P546" s="138">
        <f>ROUND(C546*H546/100,0)</f>
        <v>0</v>
      </c>
      <c r="Q546" s="57"/>
      <c r="R546" s="57"/>
      <c r="S546" s="58"/>
      <c r="T546" s="57"/>
      <c r="U546" s="57"/>
      <c r="V546" s="57"/>
      <c r="W546" s="57"/>
      <c r="X546" s="57"/>
    </row>
    <row r="547" spans="1:24" s="20" customFormat="1" ht="15.95" hidden="1" customHeight="1">
      <c r="A547" s="18"/>
      <c r="B547" s="169" t="s">
        <v>123</v>
      </c>
      <c r="C547" s="169"/>
      <c r="D547" s="169"/>
      <c r="E547" s="169"/>
      <c r="F547" s="169"/>
      <c r="G547" s="169"/>
      <c r="H547" s="169"/>
      <c r="I547" s="169"/>
      <c r="J547" s="169"/>
      <c r="K547" s="169"/>
      <c r="L547" s="169"/>
      <c r="M547" s="169"/>
      <c r="N547" s="169"/>
      <c r="O547" s="169"/>
      <c r="P547" s="138"/>
    </row>
    <row r="548" spans="1:24" s="20" customFormat="1" ht="15.95" hidden="1" customHeight="1">
      <c r="A548" s="18"/>
      <c r="B548" s="20" t="s">
        <v>124</v>
      </c>
      <c r="C548" s="112"/>
      <c r="D548" s="128"/>
      <c r="E548" s="53"/>
      <c r="F548" s="128"/>
      <c r="G548" s="128"/>
      <c r="H548" s="31"/>
      <c r="I548" s="128"/>
      <c r="J548" s="127"/>
      <c r="K548" s="128"/>
      <c r="L548" s="127"/>
      <c r="M548" s="20" t="s">
        <v>9</v>
      </c>
      <c r="N548" s="34" t="e">
        <f>#REF!*2</f>
        <v>#REF!</v>
      </c>
      <c r="O548" s="19"/>
      <c r="P548" s="138"/>
      <c r="S548" s="112"/>
    </row>
    <row r="549" spans="1:24" s="20" customFormat="1" ht="15.95" hidden="1" customHeight="1">
      <c r="A549" s="18"/>
      <c r="C549" s="53"/>
      <c r="D549" s="60"/>
      <c r="E549" s="53"/>
      <c r="F549" s="128"/>
      <c r="G549" s="128"/>
      <c r="H549" s="31"/>
      <c r="I549" s="128"/>
      <c r="J549" s="127"/>
      <c r="K549" s="128"/>
      <c r="L549" s="28" t="s">
        <v>10</v>
      </c>
      <c r="M549" s="36"/>
      <c r="N549" s="21"/>
      <c r="O549" s="22"/>
      <c r="P549" s="105"/>
      <c r="S549" s="53"/>
    </row>
    <row r="550" spans="1:24" s="20" customFormat="1" ht="15.95" hidden="1" customHeight="1">
      <c r="A550" s="18"/>
      <c r="C550" s="170">
        <f>N549</f>
        <v>0</v>
      </c>
      <c r="D550" s="156"/>
      <c r="E550" s="170"/>
      <c r="F550" s="23" t="s">
        <v>41</v>
      </c>
      <c r="G550" s="24" t="s">
        <v>12</v>
      </c>
      <c r="H550" s="62">
        <v>1270.83</v>
      </c>
      <c r="I550" s="115"/>
      <c r="J550" s="115"/>
      <c r="K550" s="115"/>
      <c r="L550" s="171" t="s">
        <v>42</v>
      </c>
      <c r="M550" s="171"/>
      <c r="N550" s="95"/>
      <c r="O550" s="25" t="s">
        <v>14</v>
      </c>
      <c r="P550" s="138">
        <f>ROUND(C550*H550/100,0)</f>
        <v>0</v>
      </c>
      <c r="S550" s="113"/>
    </row>
    <row r="551" spans="1:24" s="20" customFormat="1" ht="15.95" hidden="1" customHeight="1">
      <c r="A551" s="18"/>
      <c r="B551" s="169" t="s">
        <v>123</v>
      </c>
      <c r="C551" s="169"/>
      <c r="D551" s="169"/>
      <c r="E551" s="169"/>
      <c r="F551" s="169"/>
      <c r="G551" s="169"/>
      <c r="H551" s="169"/>
      <c r="I551" s="169"/>
      <c r="J551" s="169"/>
      <c r="K551" s="169"/>
      <c r="L551" s="169"/>
      <c r="M551" s="169"/>
      <c r="N551" s="169"/>
      <c r="O551" s="169"/>
      <c r="P551" s="138"/>
    </row>
    <row r="552" spans="1:24" s="20" customFormat="1" ht="15.95" hidden="1" customHeight="1">
      <c r="A552" s="18"/>
      <c r="B552" s="20" t="s">
        <v>130</v>
      </c>
      <c r="C552" s="112"/>
      <c r="D552" s="128"/>
      <c r="E552" s="53"/>
      <c r="F552" s="128"/>
      <c r="G552" s="128"/>
      <c r="H552" s="31"/>
      <c r="I552" s="128"/>
      <c r="J552" s="127"/>
      <c r="K552" s="128"/>
      <c r="L552" s="127"/>
      <c r="M552" s="20" t="s">
        <v>9</v>
      </c>
      <c r="N552" s="34" t="e">
        <f>#REF!*2</f>
        <v>#REF!</v>
      </c>
      <c r="O552" s="19"/>
      <c r="P552" s="138"/>
      <c r="S552" s="112"/>
    </row>
    <row r="553" spans="1:24" s="20" customFormat="1" ht="15.95" hidden="1" customHeight="1">
      <c r="A553" s="18"/>
      <c r="C553" s="53"/>
      <c r="D553" s="60"/>
      <c r="E553" s="53"/>
      <c r="F553" s="128"/>
      <c r="G553" s="128"/>
      <c r="H553" s="31"/>
      <c r="I553" s="128"/>
      <c r="J553" s="127"/>
      <c r="K553" s="128"/>
      <c r="L553" s="28" t="s">
        <v>10</v>
      </c>
      <c r="M553" s="36"/>
      <c r="N553" s="21"/>
      <c r="O553" s="22"/>
      <c r="P553" s="105"/>
      <c r="S553" s="53"/>
    </row>
    <row r="554" spans="1:24" s="20" customFormat="1" ht="15.95" hidden="1" customHeight="1">
      <c r="A554" s="18"/>
      <c r="C554" s="170">
        <f>N553</f>
        <v>0</v>
      </c>
      <c r="D554" s="156"/>
      <c r="E554" s="170"/>
      <c r="F554" s="23" t="s">
        <v>41</v>
      </c>
      <c r="G554" s="24" t="s">
        <v>12</v>
      </c>
      <c r="H554" s="62">
        <v>1270.83</v>
      </c>
      <c r="I554" s="115"/>
      <c r="J554" s="115"/>
      <c r="K554" s="115"/>
      <c r="L554" s="171" t="s">
        <v>42</v>
      </c>
      <c r="M554" s="171"/>
      <c r="N554" s="95"/>
      <c r="O554" s="25" t="s">
        <v>14</v>
      </c>
      <c r="P554" s="138">
        <f>ROUND(C554*H554/100,0)</f>
        <v>0</v>
      </c>
      <c r="S554" s="113"/>
    </row>
    <row r="555" spans="1:24" s="20" customFormat="1" ht="15.95" hidden="1" customHeight="1">
      <c r="A555" s="18"/>
      <c r="B555" s="169" t="s">
        <v>137</v>
      </c>
      <c r="C555" s="169"/>
      <c r="D555" s="169"/>
      <c r="E555" s="169"/>
      <c r="F555" s="169"/>
      <c r="G555" s="169"/>
      <c r="H555" s="169"/>
      <c r="I555" s="169"/>
      <c r="J555" s="169"/>
      <c r="K555" s="169"/>
      <c r="L555" s="169"/>
      <c r="M555" s="169"/>
      <c r="N555" s="169"/>
      <c r="O555" s="169"/>
      <c r="P555" s="138"/>
    </row>
    <row r="556" spans="1:24" s="20" customFormat="1" ht="15.95" hidden="1" customHeight="1">
      <c r="A556" s="18"/>
      <c r="B556" s="39" t="s">
        <v>132</v>
      </c>
      <c r="C556" s="53"/>
      <c r="D556" s="128"/>
      <c r="E556" s="53"/>
      <c r="F556" s="128"/>
      <c r="G556" s="128"/>
      <c r="H556" s="31"/>
      <c r="I556" s="128"/>
      <c r="J556" s="127"/>
      <c r="K556" s="128"/>
      <c r="L556" s="127"/>
      <c r="N556" s="34"/>
      <c r="P556" s="105"/>
      <c r="S556" s="53"/>
    </row>
    <row r="557" spans="1:24" s="20" customFormat="1" ht="15.95" hidden="1" customHeight="1">
      <c r="A557" s="18"/>
      <c r="B557" s="20" t="s">
        <v>133</v>
      </c>
      <c r="C557" s="53"/>
      <c r="D557" s="128">
        <v>1</v>
      </c>
      <c r="E557" s="53" t="s">
        <v>8</v>
      </c>
      <c r="F557" s="128">
        <v>2</v>
      </c>
      <c r="G557" s="128" t="s">
        <v>8</v>
      </c>
      <c r="H557" s="31">
        <v>90</v>
      </c>
      <c r="I557" s="128" t="s">
        <v>8</v>
      </c>
      <c r="J557" s="127">
        <v>10</v>
      </c>
      <c r="K557" s="128" t="s">
        <v>8</v>
      </c>
      <c r="L557" s="127">
        <v>0.67</v>
      </c>
      <c r="M557" s="20" t="s">
        <v>9</v>
      </c>
      <c r="N557" s="34">
        <f>ROUND(D557*F557*H557*J557*L557,0)</f>
        <v>1206</v>
      </c>
      <c r="P557" s="105"/>
      <c r="S557" s="53"/>
    </row>
    <row r="558" spans="1:24" s="20" customFormat="1" ht="15.95" hidden="1" customHeight="1">
      <c r="A558" s="18"/>
      <c r="C558" s="53"/>
      <c r="D558" s="60"/>
      <c r="E558" s="53"/>
      <c r="F558" s="128"/>
      <c r="G558" s="128"/>
      <c r="H558" s="31"/>
      <c r="I558" s="128"/>
      <c r="J558" s="127"/>
      <c r="K558" s="128"/>
      <c r="L558" s="28" t="s">
        <v>10</v>
      </c>
      <c r="M558" s="36"/>
      <c r="N558" s="21"/>
      <c r="O558" s="22"/>
      <c r="P558" s="105"/>
      <c r="S558" s="53"/>
    </row>
    <row r="559" spans="1:24" s="20" customFormat="1" ht="15.95" hidden="1" customHeight="1">
      <c r="A559" s="18"/>
      <c r="B559" s="138"/>
      <c r="C559" s="170">
        <f>N558</f>
        <v>0</v>
      </c>
      <c r="D559" s="156"/>
      <c r="E559" s="170"/>
      <c r="F559" s="23" t="s">
        <v>11</v>
      </c>
      <c r="G559" s="24" t="s">
        <v>12</v>
      </c>
      <c r="H559" s="88">
        <v>13051.5</v>
      </c>
      <c r="I559" s="115"/>
      <c r="J559" s="115"/>
      <c r="K559" s="115"/>
      <c r="L559" s="171" t="s">
        <v>13</v>
      </c>
      <c r="M559" s="171"/>
      <c r="N559" s="95"/>
      <c r="O559" s="25" t="s">
        <v>14</v>
      </c>
      <c r="P559" s="138">
        <f>ROUND(C559*H559/100,0)</f>
        <v>0</v>
      </c>
      <c r="S559" s="113"/>
    </row>
    <row r="560" spans="1:24" s="20" customFormat="1" ht="15.95" hidden="1" customHeight="1">
      <c r="A560" s="18"/>
      <c r="B560" s="169" t="s">
        <v>138</v>
      </c>
      <c r="C560" s="169"/>
      <c r="D560" s="169"/>
      <c r="E560" s="169"/>
      <c r="F560" s="169"/>
      <c r="G560" s="169"/>
      <c r="H560" s="169"/>
      <c r="I560" s="169"/>
      <c r="J560" s="169"/>
      <c r="K560" s="169"/>
      <c r="L560" s="169"/>
      <c r="M560" s="169"/>
      <c r="N560" s="169"/>
      <c r="O560" s="169"/>
      <c r="P560" s="138"/>
    </row>
    <row r="561" spans="1:19" s="20" customFormat="1" ht="15.95" hidden="1" customHeight="1">
      <c r="A561" s="18"/>
      <c r="B561" s="39"/>
      <c r="C561" s="53"/>
      <c r="D561" s="128"/>
      <c r="E561" s="53"/>
      <c r="F561" s="128"/>
      <c r="G561" s="128"/>
      <c r="H561" s="31"/>
      <c r="I561" s="128"/>
      <c r="J561" s="127"/>
      <c r="K561" s="128"/>
      <c r="L561" s="127"/>
      <c r="N561" s="34"/>
      <c r="P561" s="105"/>
      <c r="S561" s="53"/>
    </row>
    <row r="562" spans="1:19" s="20" customFormat="1" ht="15.95" hidden="1" customHeight="1">
      <c r="A562" s="18"/>
      <c r="B562" s="20" t="s">
        <v>134</v>
      </c>
      <c r="C562" s="53"/>
      <c r="D562" s="128">
        <v>1</v>
      </c>
      <c r="E562" s="53" t="s">
        <v>8</v>
      </c>
      <c r="F562" s="128">
        <v>1</v>
      </c>
      <c r="G562" s="128" t="s">
        <v>8</v>
      </c>
      <c r="H562" s="31">
        <v>66</v>
      </c>
      <c r="I562" s="128" t="s">
        <v>8</v>
      </c>
      <c r="J562" s="127">
        <v>12</v>
      </c>
      <c r="K562" s="128" t="s">
        <v>8</v>
      </c>
      <c r="L562" s="127">
        <v>1</v>
      </c>
      <c r="M562" s="20" t="s">
        <v>9</v>
      </c>
      <c r="N562" s="34">
        <f>ROUND(D562*F562*H562*J562*L562,0)</f>
        <v>792</v>
      </c>
      <c r="P562" s="105"/>
      <c r="S562" s="53"/>
    </row>
    <row r="563" spans="1:19" s="20" customFormat="1" ht="15.95" hidden="1" customHeight="1">
      <c r="A563" s="18"/>
      <c r="C563" s="53"/>
      <c r="D563" s="60"/>
      <c r="E563" s="53"/>
      <c r="F563" s="128"/>
      <c r="G563" s="128"/>
      <c r="H563" s="31"/>
      <c r="I563" s="128"/>
      <c r="J563" s="127"/>
      <c r="K563" s="128"/>
      <c r="L563" s="28" t="s">
        <v>10</v>
      </c>
      <c r="M563" s="36"/>
      <c r="N563" s="21"/>
      <c r="O563" s="22"/>
      <c r="P563" s="105"/>
      <c r="S563" s="53"/>
    </row>
    <row r="564" spans="1:19" s="20" customFormat="1" ht="15.95" hidden="1" customHeight="1">
      <c r="A564" s="18"/>
      <c r="B564" s="138"/>
      <c r="C564" s="170">
        <f>N563</f>
        <v>0</v>
      </c>
      <c r="D564" s="156"/>
      <c r="E564" s="170"/>
      <c r="F564" s="23" t="s">
        <v>11</v>
      </c>
      <c r="G564" s="24" t="s">
        <v>12</v>
      </c>
      <c r="H564" s="62">
        <v>3327.5</v>
      </c>
      <c r="I564" s="115"/>
      <c r="J564" s="115"/>
      <c r="K564" s="115"/>
      <c r="L564" s="171" t="s">
        <v>13</v>
      </c>
      <c r="M564" s="171"/>
      <c r="N564" s="95"/>
      <c r="O564" s="25" t="s">
        <v>14</v>
      </c>
      <c r="P564" s="138">
        <f>ROUND(C564*H564/100,0)</f>
        <v>0</v>
      </c>
      <c r="S564" s="113"/>
    </row>
    <row r="565" spans="1:19" s="20" customFormat="1" ht="15.95" hidden="1" customHeight="1">
      <c r="A565" s="40"/>
      <c r="B565" s="154" t="s">
        <v>142</v>
      </c>
      <c r="C565" s="154"/>
      <c r="D565" s="154"/>
      <c r="E565" s="154"/>
      <c r="F565" s="154"/>
      <c r="G565" s="154"/>
      <c r="H565" s="154"/>
      <c r="I565" s="154"/>
      <c r="J565" s="154"/>
      <c r="K565" s="154"/>
      <c r="L565" s="154"/>
      <c r="M565" s="154"/>
      <c r="N565" s="154"/>
      <c r="O565" s="111"/>
      <c r="P565" s="138"/>
    </row>
    <row r="566" spans="1:19" s="20" customFormat="1" ht="15.95" hidden="1" customHeight="1">
      <c r="A566" s="18"/>
      <c r="B566" s="20" t="s">
        <v>140</v>
      </c>
      <c r="C566" s="112"/>
      <c r="D566" s="128">
        <v>1</v>
      </c>
      <c r="E566" s="53" t="s">
        <v>8</v>
      </c>
      <c r="F566" s="128">
        <v>2</v>
      </c>
      <c r="G566" s="128" t="s">
        <v>8</v>
      </c>
      <c r="H566" s="31">
        <v>81.75</v>
      </c>
      <c r="I566" s="128" t="s">
        <v>8</v>
      </c>
      <c r="J566" s="127">
        <v>0.75</v>
      </c>
      <c r="K566" s="128"/>
      <c r="L566" s="127"/>
      <c r="M566" s="20" t="s">
        <v>9</v>
      </c>
      <c r="N566" s="34">
        <f>ROUND(D566*F566*H566*J566,0)</f>
        <v>123</v>
      </c>
      <c r="O566" s="19"/>
      <c r="P566" s="138"/>
      <c r="S566" s="112"/>
    </row>
    <row r="567" spans="1:19" s="20" customFormat="1" ht="15.95" hidden="1" customHeight="1" thickBot="1">
      <c r="A567" s="18"/>
      <c r="B567" s="20" t="s">
        <v>141</v>
      </c>
      <c r="C567" s="112"/>
      <c r="D567" s="128">
        <v>1</v>
      </c>
      <c r="E567" s="53" t="s">
        <v>8</v>
      </c>
      <c r="F567" s="128">
        <v>7</v>
      </c>
      <c r="G567" s="128" t="s">
        <v>8</v>
      </c>
      <c r="H567" s="31">
        <v>16</v>
      </c>
      <c r="I567" s="128" t="s">
        <v>8</v>
      </c>
      <c r="J567" s="127">
        <v>0.75</v>
      </c>
      <c r="K567" s="128"/>
      <c r="L567" s="127"/>
      <c r="M567" s="20" t="s">
        <v>9</v>
      </c>
      <c r="N567" s="34">
        <f>ROUND(D567*F567*H567*J567,0)</f>
        <v>84</v>
      </c>
      <c r="O567" s="19"/>
      <c r="P567" s="138"/>
      <c r="S567" s="112"/>
    </row>
    <row r="568" spans="1:19" s="20" customFormat="1" ht="15.95" hidden="1" customHeight="1" thickBot="1">
      <c r="A568" s="109"/>
      <c r="C568" s="95"/>
      <c r="D568" s="128"/>
      <c r="E568" s="54"/>
      <c r="F568" s="128"/>
      <c r="G568" s="109"/>
      <c r="H568" s="31"/>
      <c r="I568" s="115"/>
      <c r="J568" s="28"/>
      <c r="K568" s="115"/>
      <c r="L568" s="28" t="s">
        <v>10</v>
      </c>
      <c r="M568" s="109"/>
      <c r="N568" s="30"/>
      <c r="O568" s="22"/>
      <c r="P568" s="138"/>
      <c r="S568" s="95"/>
    </row>
    <row r="569" spans="1:19" s="20" customFormat="1" ht="15.95" hidden="1" customHeight="1">
      <c r="A569" s="18"/>
      <c r="B569" s="57"/>
      <c r="C569" s="113">
        <f>N568</f>
        <v>0</v>
      </c>
      <c r="D569" s="128" t="s">
        <v>41</v>
      </c>
      <c r="E569" s="113"/>
      <c r="F569" s="128"/>
      <c r="G569" s="57" t="s">
        <v>12</v>
      </c>
      <c r="H569" s="115">
        <v>10.7</v>
      </c>
      <c r="I569" s="115"/>
      <c r="J569" s="127"/>
      <c r="K569" s="115"/>
      <c r="L569" s="109" t="s">
        <v>64</v>
      </c>
      <c r="M569" s="109"/>
      <c r="N569" s="57"/>
      <c r="O569" s="138" t="s">
        <v>14</v>
      </c>
      <c r="P569" s="138">
        <f>(C569*H569)</f>
        <v>0</v>
      </c>
      <c r="S569" s="113"/>
    </row>
    <row r="570" spans="1:19" ht="15.95" hidden="1" customHeight="1">
      <c r="P570" s="134"/>
    </row>
    <row r="571" spans="1:19" ht="15.95" hidden="1" customHeight="1">
      <c r="P571" s="134"/>
    </row>
    <row r="572" spans="1:19" ht="15.95" customHeight="1">
      <c r="N572" s="135" t="s">
        <v>176</v>
      </c>
      <c r="P572" s="134">
        <f>SUM(P5:P290)</f>
        <v>2126779.6617000001</v>
      </c>
    </row>
    <row r="573" spans="1:19" ht="15.95" customHeight="1">
      <c r="C573" s="3"/>
      <c r="D573" s="3"/>
      <c r="E573" s="3"/>
      <c r="F573" s="3"/>
      <c r="G573" s="3"/>
      <c r="H573" s="3"/>
      <c r="N573" s="135" t="s">
        <v>177</v>
      </c>
      <c r="P573" s="134">
        <f>P243</f>
        <v>68605.03</v>
      </c>
    </row>
    <row r="574" spans="1:19" ht="15.95" customHeight="1">
      <c r="C574" s="3"/>
      <c r="D574" s="3"/>
      <c r="E574" s="3"/>
      <c r="F574" s="3"/>
      <c r="G574" s="3"/>
      <c r="H574" s="3"/>
      <c r="N574" s="135" t="s">
        <v>178</v>
      </c>
      <c r="P574" s="134">
        <f>P301</f>
        <v>13080</v>
      </c>
    </row>
    <row r="575" spans="1:19" ht="15.95" customHeight="1">
      <c r="C575" s="3"/>
      <c r="D575" s="3"/>
      <c r="E575" s="3"/>
      <c r="F575" s="3"/>
      <c r="G575" s="3"/>
      <c r="H575" s="3"/>
      <c r="N575" s="135" t="s">
        <v>179</v>
      </c>
      <c r="P575" s="134">
        <f>P572-P573</f>
        <v>2058174.6317</v>
      </c>
    </row>
    <row r="576" spans="1:19" ht="15.95" hidden="1" customHeight="1">
      <c r="P576" s="134"/>
    </row>
    <row r="577" spans="1:15" ht="15.95" hidden="1" customHeight="1"/>
    <row r="578" spans="1:15" ht="15.95" hidden="1" customHeight="1"/>
    <row r="579" spans="1:15" ht="15.95" hidden="1" customHeight="1"/>
    <row r="580" spans="1:15" ht="15.95" hidden="1" customHeight="1"/>
    <row r="581" spans="1:15" ht="15.95" hidden="1" customHeight="1">
      <c r="B581" s="123"/>
    </row>
    <row r="582" spans="1:15" ht="15.95" hidden="1" customHeight="1">
      <c r="B582" s="123"/>
    </row>
    <row r="583" spans="1:15" ht="15.95" hidden="1" customHeight="1"/>
    <row r="584" spans="1:15" ht="15.95" customHeight="1">
      <c r="B584" s="123"/>
      <c r="H584" s="123"/>
    </row>
    <row r="585" spans="1:15" ht="15.95" customHeight="1">
      <c r="H585" s="123"/>
    </row>
    <row r="586" spans="1:15" s="142" customFormat="1" ht="15.95" customHeight="1">
      <c r="A586" s="140" t="s">
        <v>307</v>
      </c>
      <c r="B586" s="141"/>
      <c r="L586" s="142" t="s">
        <v>308</v>
      </c>
    </row>
    <row r="587" spans="1:15" s="142" customFormat="1" ht="15.95" customHeight="1">
      <c r="A587" s="141"/>
      <c r="B587" s="141"/>
      <c r="L587" s="142" t="s">
        <v>309</v>
      </c>
    </row>
    <row r="588" spans="1:15" s="142" customFormat="1" ht="15.95" customHeight="1">
      <c r="A588" s="141"/>
      <c r="B588" s="141"/>
    </row>
    <row r="589" spans="1:15" s="142" customFormat="1" ht="15.95" customHeight="1">
      <c r="A589" s="208"/>
      <c r="B589" s="209" t="s">
        <v>310</v>
      </c>
      <c r="C589" s="208"/>
      <c r="D589" s="208"/>
      <c r="E589" s="208"/>
      <c r="F589" s="208"/>
      <c r="G589" s="208"/>
      <c r="H589" s="208"/>
      <c r="I589" s="208"/>
      <c r="J589" s="208"/>
      <c r="K589" s="208"/>
      <c r="L589" s="208"/>
      <c r="M589" s="208"/>
      <c r="N589" s="208"/>
      <c r="O589" s="208"/>
    </row>
    <row r="590" spans="1:15" s="142" customFormat="1" ht="15.95" customHeight="1">
      <c r="A590" s="208"/>
      <c r="B590" s="209" t="s">
        <v>311</v>
      </c>
      <c r="C590" s="208"/>
      <c r="D590" s="208"/>
      <c r="E590" s="208"/>
      <c r="F590" s="208"/>
      <c r="G590" s="208"/>
      <c r="H590" s="208"/>
      <c r="I590" s="208"/>
      <c r="J590" s="208"/>
      <c r="K590" s="208"/>
      <c r="L590" s="208"/>
      <c r="M590" s="208"/>
      <c r="N590" s="208"/>
      <c r="O590" s="208"/>
    </row>
    <row r="591" spans="1:15" s="142" customFormat="1" ht="15.95" customHeight="1">
      <c r="A591" s="208"/>
      <c r="B591" s="209" t="s">
        <v>312</v>
      </c>
      <c r="C591" s="208"/>
      <c r="D591" s="208"/>
      <c r="E591" s="208"/>
      <c r="F591" s="208"/>
      <c r="G591" s="208"/>
      <c r="H591" s="208"/>
      <c r="I591" s="208"/>
      <c r="J591" s="208"/>
      <c r="K591" s="208"/>
      <c r="L591" s="208"/>
      <c r="M591" s="208"/>
      <c r="N591" s="208"/>
      <c r="O591" s="208"/>
    </row>
    <row r="592" spans="1:15" s="142" customFormat="1" ht="15.95" customHeight="1">
      <c r="A592" s="210"/>
      <c r="B592" s="210"/>
      <c r="D592" s="210"/>
      <c r="E592" s="210"/>
      <c r="F592" s="210"/>
      <c r="G592" s="210"/>
      <c r="H592" s="210"/>
      <c r="I592" s="210"/>
      <c r="J592" s="210"/>
      <c r="K592" s="211" t="s">
        <v>313</v>
      </c>
      <c r="L592" s="212"/>
      <c r="M592" s="212"/>
      <c r="N592" s="212"/>
      <c r="O592" s="210"/>
    </row>
    <row r="593" spans="1:19" s="143" customFormat="1" ht="15.95" customHeight="1">
      <c r="A593" s="213" t="s">
        <v>314</v>
      </c>
      <c r="B593" s="213"/>
      <c r="C593" s="213"/>
      <c r="D593" s="213"/>
      <c r="E593" s="213"/>
      <c r="F593" s="213"/>
      <c r="G593" s="213"/>
      <c r="H593" s="213"/>
      <c r="I593" s="213"/>
      <c r="J593" s="213"/>
      <c r="K593" s="213"/>
      <c r="L593" s="213"/>
      <c r="M593" s="213"/>
      <c r="N593" s="213"/>
      <c r="O593" s="213"/>
      <c r="P593" s="213"/>
    </row>
    <row r="594" spans="1:19" s="143" customFormat="1" ht="15.95" customHeight="1">
      <c r="A594" s="214"/>
      <c r="B594" s="214"/>
      <c r="C594" s="214"/>
      <c r="D594" s="214"/>
      <c r="E594" s="214"/>
      <c r="F594" s="214"/>
      <c r="G594" s="214"/>
      <c r="H594" s="214"/>
      <c r="I594" s="214"/>
      <c r="J594" s="214"/>
      <c r="K594" s="214"/>
      <c r="L594" s="214"/>
      <c r="M594" s="214"/>
      <c r="N594" s="214"/>
      <c r="O594" s="214"/>
    </row>
    <row r="595" spans="1:19" s="143" customFormat="1" ht="15.95" customHeight="1">
      <c r="B595" s="144"/>
      <c r="C595" s="144"/>
      <c r="D595" s="144"/>
      <c r="E595" s="144"/>
      <c r="F595" s="144"/>
    </row>
    <row r="596" spans="1:19" s="142" customFormat="1" ht="15.95" customHeight="1">
      <c r="A596" s="141"/>
      <c r="B596" s="141" t="s">
        <v>315</v>
      </c>
      <c r="C596" s="145"/>
      <c r="N596" s="145" t="s">
        <v>316</v>
      </c>
    </row>
    <row r="597" spans="1:19" s="142" customFormat="1" ht="15.95" customHeight="1">
      <c r="A597" s="141"/>
      <c r="B597" s="141"/>
      <c r="C597" s="145"/>
      <c r="N597" s="145" t="s">
        <v>317</v>
      </c>
    </row>
    <row r="598" spans="1:19" s="142" customFormat="1" ht="15.95" customHeight="1">
      <c r="A598" s="141"/>
      <c r="B598" s="141"/>
      <c r="C598" s="145"/>
      <c r="N598" s="145" t="s">
        <v>318</v>
      </c>
    </row>
    <row r="599" spans="1:19" ht="15.95" customHeight="1">
      <c r="S599" s="3"/>
    </row>
    <row r="600" spans="1:19" ht="15.95" customHeight="1"/>
    <row r="601" spans="1:19" ht="15.95" customHeight="1"/>
    <row r="602" spans="1:19" ht="15.95" customHeight="1"/>
    <row r="603" spans="1:19" ht="15.95" customHeight="1"/>
    <row r="604" spans="1:19" ht="15.95" customHeight="1"/>
    <row r="605" spans="1:19" ht="15.95" customHeight="1"/>
    <row r="606" spans="1:19" ht="15.95" customHeight="1"/>
    <row r="607" spans="1:19" ht="15.95" customHeight="1"/>
    <row r="608" spans="1:19" ht="15.95" customHeight="1"/>
    <row r="609" ht="15.95" customHeight="1"/>
    <row r="610" ht="15.95" customHeight="1"/>
    <row r="611" ht="15.95" customHeight="1"/>
    <row r="612" ht="15.95" customHeight="1"/>
    <row r="613" ht="15.95" customHeight="1"/>
    <row r="614" ht="15.95" customHeight="1"/>
    <row r="615" ht="15.95" customHeight="1"/>
    <row r="616" ht="15.95" customHeight="1"/>
    <row r="617" ht="15.95" customHeight="1"/>
    <row r="618" ht="15.95" customHeight="1"/>
    <row r="619" ht="15.95" customHeight="1"/>
    <row r="620" ht="15.95" customHeight="1"/>
    <row r="621" ht="15.95" customHeight="1"/>
    <row r="622" ht="15.95" customHeight="1"/>
    <row r="623" ht="15.95" customHeight="1"/>
    <row r="624" ht="15.95" customHeight="1"/>
    <row r="625" ht="15.95" customHeight="1"/>
    <row r="626" ht="15.95" customHeight="1"/>
    <row r="627" ht="15.95" customHeight="1"/>
    <row r="628" ht="15.95" customHeight="1"/>
    <row r="629" ht="15.95" customHeight="1"/>
    <row r="630" ht="15.95" customHeight="1"/>
    <row r="631" ht="15.95" customHeight="1"/>
    <row r="632" ht="15.95" customHeight="1"/>
    <row r="633" ht="15.95" customHeight="1"/>
    <row r="634" ht="15.95" customHeight="1"/>
    <row r="635" ht="15.95" customHeight="1"/>
    <row r="636" ht="15.95" customHeight="1"/>
    <row r="637" ht="15.95" customHeight="1"/>
    <row r="638" ht="15.95" customHeight="1"/>
    <row r="639" ht="15.95" customHeight="1"/>
    <row r="640" ht="15.95" customHeight="1"/>
    <row r="641" ht="15.95" customHeight="1"/>
    <row r="642" ht="15.95" customHeight="1"/>
    <row r="643" ht="15.95" customHeight="1"/>
    <row r="644" ht="15.95" customHeight="1"/>
    <row r="645" ht="15.95" customHeight="1"/>
    <row r="646" ht="15.95" customHeight="1"/>
    <row r="647" ht="15.95" customHeight="1"/>
    <row r="648" ht="15.95" customHeight="1"/>
    <row r="649" ht="15.95" customHeight="1"/>
    <row r="650" ht="15.95" customHeight="1"/>
    <row r="651" ht="15.95" customHeight="1"/>
    <row r="652" ht="15.95" customHeight="1"/>
    <row r="653" ht="15.95" customHeight="1"/>
    <row r="654" ht="15.95" customHeight="1"/>
    <row r="655" ht="15.95" customHeight="1"/>
    <row r="656" ht="15.95" customHeight="1"/>
    <row r="657" ht="15.95" customHeight="1"/>
    <row r="658" ht="15.95" customHeight="1"/>
    <row r="659" ht="15.95" customHeight="1"/>
    <row r="660" ht="15.95" customHeight="1"/>
    <row r="661" ht="15.95" customHeight="1"/>
    <row r="662" ht="15.95" customHeight="1"/>
    <row r="663" ht="15.95" customHeight="1"/>
    <row r="664" ht="15.95" customHeight="1"/>
    <row r="665" ht="15.95" customHeight="1"/>
    <row r="666" ht="15.95" customHeight="1"/>
    <row r="667" ht="15.95" customHeight="1"/>
    <row r="668" ht="15.95" customHeight="1"/>
    <row r="669" ht="15.95" customHeight="1"/>
    <row r="670" ht="15.95" customHeight="1"/>
    <row r="671" ht="15.95" customHeight="1"/>
    <row r="672" ht="15.95" customHeight="1"/>
    <row r="673" ht="15.95" customHeight="1"/>
    <row r="674" ht="15.95" customHeight="1"/>
    <row r="675" ht="15.95" customHeight="1"/>
    <row r="676" ht="15.95" customHeight="1"/>
    <row r="677" ht="15.95" customHeight="1"/>
    <row r="678" ht="15.95" customHeight="1"/>
    <row r="679" ht="15.95" customHeight="1"/>
    <row r="680" ht="15.95" customHeight="1"/>
    <row r="681" ht="15.95" customHeight="1"/>
    <row r="682" ht="15.95" customHeight="1"/>
    <row r="683" ht="15.95" customHeight="1"/>
    <row r="684" ht="15.95" customHeight="1"/>
    <row r="685" ht="15.95" customHeight="1"/>
    <row r="686" ht="15.95" customHeight="1"/>
    <row r="687" ht="15.95" customHeight="1"/>
    <row r="688" ht="15.95" customHeight="1"/>
    <row r="689" ht="15.95" customHeight="1"/>
    <row r="690" ht="15.95" customHeight="1"/>
    <row r="691" ht="15.95" customHeight="1"/>
    <row r="692" ht="15.95" customHeight="1"/>
    <row r="693" ht="15.95" customHeight="1"/>
    <row r="694" ht="15.95" customHeight="1"/>
    <row r="695" ht="15.95" customHeight="1"/>
    <row r="696" ht="15.95" customHeight="1"/>
    <row r="697" ht="15.95" customHeight="1"/>
    <row r="698" ht="15.95" customHeight="1"/>
    <row r="699" ht="15.95" customHeight="1"/>
    <row r="700" ht="15.95" customHeight="1"/>
    <row r="701" ht="15.95" customHeight="1"/>
    <row r="702" ht="15.95" customHeight="1"/>
    <row r="703" ht="15.95" customHeight="1"/>
    <row r="704" ht="15.95" customHeight="1"/>
    <row r="705" ht="15.95" customHeight="1"/>
    <row r="706" ht="15.95" customHeight="1"/>
    <row r="707" ht="15.95" customHeight="1"/>
    <row r="708" ht="15.95" customHeight="1"/>
    <row r="709" ht="15.95" customHeight="1"/>
    <row r="710" ht="15.95" customHeight="1"/>
    <row r="711" ht="15.95" customHeight="1"/>
    <row r="712" ht="15.95" customHeight="1"/>
    <row r="713" ht="15.95" customHeight="1"/>
    <row r="714" ht="15.95" customHeight="1"/>
    <row r="715" ht="15.95" customHeight="1"/>
    <row r="716" ht="15.95" customHeight="1"/>
    <row r="717" ht="15.95" customHeight="1"/>
    <row r="718" ht="15.95" customHeight="1"/>
    <row r="719" ht="15.95" customHeight="1"/>
    <row r="720" ht="15.95" customHeight="1"/>
    <row r="721" ht="15.95" customHeight="1"/>
    <row r="722" ht="15.95" customHeight="1"/>
    <row r="723" ht="15.95" customHeight="1"/>
  </sheetData>
  <mergeCells count="241">
    <mergeCell ref="B283:C283"/>
    <mergeCell ref="B253:N253"/>
    <mergeCell ref="B565:N565"/>
    <mergeCell ref="B290:O290"/>
    <mergeCell ref="C301:E301"/>
    <mergeCell ref="H301:J301"/>
    <mergeCell ref="L301:M301"/>
    <mergeCell ref="B547:O547"/>
    <mergeCell ref="C550:E550"/>
    <mergeCell ref="L550:M550"/>
    <mergeCell ref="B282:O282"/>
    <mergeCell ref="C285:E285"/>
    <mergeCell ref="H285:J285"/>
    <mergeCell ref="L285:M285"/>
    <mergeCell ref="D546:E546"/>
    <mergeCell ref="H546:K546"/>
    <mergeCell ref="B543:N543"/>
    <mergeCell ref="B531:O531"/>
    <mergeCell ref="J316:K316"/>
    <mergeCell ref="G316:H316"/>
    <mergeCell ref="B318:O318"/>
    <mergeCell ref="C328:E328"/>
    <mergeCell ref="B518:O518"/>
    <mergeCell ref="C524:E524"/>
    <mergeCell ref="B551:O551"/>
    <mergeCell ref="C554:E554"/>
    <mergeCell ref="L554:M554"/>
    <mergeCell ref="D411:E411"/>
    <mergeCell ref="H411:K411"/>
    <mergeCell ref="L524:M524"/>
    <mergeCell ref="B502:O502"/>
    <mergeCell ref="B444:N444"/>
    <mergeCell ref="D430:E430"/>
    <mergeCell ref="H443:J443"/>
    <mergeCell ref="L443:M443"/>
    <mergeCell ref="C499:E499"/>
    <mergeCell ref="L499:M499"/>
    <mergeCell ref="B455:O455"/>
    <mergeCell ref="D479:F479"/>
    <mergeCell ref="J479:K479"/>
    <mergeCell ref="B436:O436"/>
    <mergeCell ref="D443:E443"/>
    <mergeCell ref="B450:N450"/>
    <mergeCell ref="B417:O417"/>
    <mergeCell ref="C480:E480"/>
    <mergeCell ref="L480:M480"/>
    <mergeCell ref="B398:N398"/>
    <mergeCell ref="B387:O387"/>
    <mergeCell ref="B371:O371"/>
    <mergeCell ref="B555:O555"/>
    <mergeCell ref="C559:E559"/>
    <mergeCell ref="L559:M559"/>
    <mergeCell ref="B560:O560"/>
    <mergeCell ref="C564:E564"/>
    <mergeCell ref="L564:M564"/>
    <mergeCell ref="J541:K541"/>
    <mergeCell ref="C542:E542"/>
    <mergeCell ref="H542:J542"/>
    <mergeCell ref="L542:M542"/>
    <mergeCell ref="D541:F541"/>
    <mergeCell ref="B525:O525"/>
    <mergeCell ref="C528:E528"/>
    <mergeCell ref="L528:M528"/>
    <mergeCell ref="D516:F516"/>
    <mergeCell ref="J516:K516"/>
    <mergeCell ref="C517:E517"/>
    <mergeCell ref="L517:M517"/>
    <mergeCell ref="B481:O481"/>
    <mergeCell ref="D498:F498"/>
    <mergeCell ref="J498:K498"/>
    <mergeCell ref="B181:O181"/>
    <mergeCell ref="D185:E185"/>
    <mergeCell ref="H185:J185"/>
    <mergeCell ref="L185:M185"/>
    <mergeCell ref="D189:E189"/>
    <mergeCell ref="H189:J189"/>
    <mergeCell ref="L189:M189"/>
    <mergeCell ref="D268:E268"/>
    <mergeCell ref="H268:K268"/>
    <mergeCell ref="C198:E198"/>
    <mergeCell ref="H198:K198"/>
    <mergeCell ref="L198:M198"/>
    <mergeCell ref="H219:J219"/>
    <mergeCell ref="L219:M219"/>
    <mergeCell ref="D224:E224"/>
    <mergeCell ref="H224:J224"/>
    <mergeCell ref="L224:M224"/>
    <mergeCell ref="L193:M193"/>
    <mergeCell ref="B379:N379"/>
    <mergeCell ref="B383:O383"/>
    <mergeCell ref="B240:N240"/>
    <mergeCell ref="C277:E277"/>
    <mergeCell ref="H277:J277"/>
    <mergeCell ref="L277:M277"/>
    <mergeCell ref="B278:O278"/>
    <mergeCell ref="D281:E281"/>
    <mergeCell ref="B273:O273"/>
    <mergeCell ref="B269:O269"/>
    <mergeCell ref="B259:N259"/>
    <mergeCell ref="D272:E272"/>
    <mergeCell ref="B190:N190"/>
    <mergeCell ref="C193:E193"/>
    <mergeCell ref="H193:K193"/>
    <mergeCell ref="H247:J247"/>
    <mergeCell ref="B265:O265"/>
    <mergeCell ref="B244:N244"/>
    <mergeCell ref="H252:K252"/>
    <mergeCell ref="L230:M230"/>
    <mergeCell ref="B231:O231"/>
    <mergeCell ref="B235:N235"/>
    <mergeCell ref="B215:N215"/>
    <mergeCell ref="B220:N220"/>
    <mergeCell ref="B225:O225"/>
    <mergeCell ref="A1:P1"/>
    <mergeCell ref="A3:B3"/>
    <mergeCell ref="C3:P3"/>
    <mergeCell ref="C4:G4"/>
    <mergeCell ref="H4:J4"/>
    <mergeCell ref="K4:M4"/>
    <mergeCell ref="N4:P4"/>
    <mergeCell ref="B18:O18"/>
    <mergeCell ref="C37:E37"/>
    <mergeCell ref="L37:M37"/>
    <mergeCell ref="B6:N6"/>
    <mergeCell ref="C17:E17"/>
    <mergeCell ref="L17:M17"/>
    <mergeCell ref="C33:E33"/>
    <mergeCell ref="L33:M33"/>
    <mergeCell ref="B39:N39"/>
    <mergeCell ref="C48:E48"/>
    <mergeCell ref="H48:I48"/>
    <mergeCell ref="B138:O138"/>
    <mergeCell ref="B127:N127"/>
    <mergeCell ref="B122:N122"/>
    <mergeCell ref="C126:D126"/>
    <mergeCell ref="C108:E108"/>
    <mergeCell ref="L108:M108"/>
    <mergeCell ref="B99:N99"/>
    <mergeCell ref="C87:E87"/>
    <mergeCell ref="H87:K87"/>
    <mergeCell ref="L87:M87"/>
    <mergeCell ref="B95:N95"/>
    <mergeCell ref="C98:E98"/>
    <mergeCell ref="L98:M98"/>
    <mergeCell ref="D107:F107"/>
    <mergeCell ref="B49:N49"/>
    <mergeCell ref="B88:N88"/>
    <mergeCell ref="D86:F86"/>
    <mergeCell ref="J86:K86"/>
    <mergeCell ref="B90:C90"/>
    <mergeCell ref="E90:F90"/>
    <mergeCell ref="H94:K94"/>
    <mergeCell ref="L94:M94"/>
    <mergeCell ref="B431:O431"/>
    <mergeCell ref="D435:E435"/>
    <mergeCell ref="H435:J435"/>
    <mergeCell ref="L435:M435"/>
    <mergeCell ref="B286:O286"/>
    <mergeCell ref="D289:E289"/>
    <mergeCell ref="H289:J289"/>
    <mergeCell ref="L289:M289"/>
    <mergeCell ref="L247:M247"/>
    <mergeCell ref="D429:F429"/>
    <mergeCell ref="J429:K429"/>
    <mergeCell ref="B412:O412"/>
    <mergeCell ref="D416:E416"/>
    <mergeCell ref="H416:K416"/>
    <mergeCell ref="B375:N375"/>
    <mergeCell ref="D374:E374"/>
    <mergeCell ref="H374:K374"/>
    <mergeCell ref="B359:O359"/>
    <mergeCell ref="D362:E362"/>
    <mergeCell ref="H362:K362"/>
    <mergeCell ref="B363:O363"/>
    <mergeCell ref="D366:E366"/>
    <mergeCell ref="H366:K366"/>
    <mergeCell ref="B367:O367"/>
    <mergeCell ref="C145:E145"/>
    <mergeCell ref="L145:M145"/>
    <mergeCell ref="D219:E219"/>
    <mergeCell ref="L126:M126"/>
    <mergeCell ref="L137:M137"/>
    <mergeCell ref="D136:F136"/>
    <mergeCell ref="J136:K136"/>
    <mergeCell ref="H180:K180"/>
    <mergeCell ref="D214:E214"/>
    <mergeCell ref="H214:K214"/>
    <mergeCell ref="B146:N146"/>
    <mergeCell ref="D159:F159"/>
    <mergeCell ref="J159:K159"/>
    <mergeCell ref="C137:D137"/>
    <mergeCell ref="C160:E160"/>
    <mergeCell ref="H160:K160"/>
    <mergeCell ref="L160:M160"/>
    <mergeCell ref="B161:N161"/>
    <mergeCell ref="B177:N177"/>
    <mergeCell ref="B203:N203"/>
    <mergeCell ref="B194:N194"/>
    <mergeCell ref="D213:F213"/>
    <mergeCell ref="J213:K213"/>
    <mergeCell ref="B306:O306"/>
    <mergeCell ref="C309:E309"/>
    <mergeCell ref="L309:M309"/>
    <mergeCell ref="D370:E370"/>
    <mergeCell ref="H370:K370"/>
    <mergeCell ref="B329:N329"/>
    <mergeCell ref="C343:E343"/>
    <mergeCell ref="L343:M343"/>
    <mergeCell ref="B302:O302"/>
    <mergeCell ref="C305:E305"/>
    <mergeCell ref="L305:M305"/>
    <mergeCell ref="B310:O310"/>
    <mergeCell ref="C317:E317"/>
    <mergeCell ref="L317:M317"/>
    <mergeCell ref="D316:F316"/>
    <mergeCell ref="B354:N354"/>
    <mergeCell ref="L328:M328"/>
    <mergeCell ref="E91:F91"/>
    <mergeCell ref="E92:F92"/>
    <mergeCell ref="H92:I92"/>
    <mergeCell ref="E93:F93"/>
    <mergeCell ref="B109:O109"/>
    <mergeCell ref="C121:E121"/>
    <mergeCell ref="L121:M121"/>
    <mergeCell ref="J107:K107"/>
    <mergeCell ref="A593:P593"/>
    <mergeCell ref="B392:N392"/>
    <mergeCell ref="B403:N403"/>
    <mergeCell ref="D406:E406"/>
    <mergeCell ref="H406:K406"/>
    <mergeCell ref="F352:G352"/>
    <mergeCell ref="D175:F175"/>
    <mergeCell ref="J175:K175"/>
    <mergeCell ref="H176:I176"/>
    <mergeCell ref="B248:N248"/>
    <mergeCell ref="D252:E252"/>
    <mergeCell ref="F347:G347"/>
    <mergeCell ref="D180:E180"/>
    <mergeCell ref="B199:N199"/>
    <mergeCell ref="B344:N344"/>
    <mergeCell ref="B349:N349"/>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2017-03-12T07:38:13Z</cp:lastPrinted>
  <dcterms:created xsi:type="dcterms:W3CDTF">2017-02-10T14:37:45Z</dcterms:created>
  <dcterms:modified xsi:type="dcterms:W3CDTF">2017-03-12T07:38:57Z</dcterms:modified>
</cp:coreProperties>
</file>