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21015" windowHeight="9210"/>
  </bookViews>
  <sheets>
    <sheet name="Sch B1" sheetId="5" r:id="rId1"/>
    <sheet name="Sch B2" sheetId="10" r:id="rId2"/>
    <sheet name="Sch B3" sheetId="13" r:id="rId3"/>
    <sheet name="Sch B4" sheetId="14" r:id="rId4"/>
    <sheet name="Sch B5" sheetId="12"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calcPr calcId="124519"/>
</workbook>
</file>

<file path=xl/calcChain.xml><?xml version="1.0" encoding="utf-8"?>
<calcChain xmlns="http://schemas.openxmlformats.org/spreadsheetml/2006/main">
  <c r="J185" i="12"/>
  <c r="J183"/>
  <c r="J179"/>
  <c r="J170"/>
  <c r="J168"/>
  <c r="C168"/>
  <c r="J166"/>
  <c r="J163"/>
  <c r="J159"/>
  <c r="J154"/>
  <c r="J148"/>
  <c r="B146"/>
  <c r="J146" s="1"/>
  <c r="J141"/>
  <c r="J132"/>
  <c r="J127"/>
  <c r="A126"/>
  <c r="J122"/>
  <c r="J96"/>
  <c r="J89"/>
  <c r="J75"/>
  <c r="B73"/>
  <c r="J73" s="1"/>
  <c r="A72"/>
  <c r="J70"/>
  <c r="A69"/>
  <c r="B67"/>
  <c r="J67" s="1"/>
  <c r="J65"/>
  <c r="J63"/>
  <c r="J61"/>
  <c r="J58"/>
  <c r="J55"/>
  <c r="J53"/>
  <c r="J50"/>
  <c r="J48"/>
  <c r="J45"/>
  <c r="J43"/>
  <c r="J41"/>
  <c r="J39"/>
  <c r="J37"/>
  <c r="J35"/>
  <c r="A166" i="14"/>
  <c r="A34" i="12" s="1"/>
  <c r="J207" i="14"/>
  <c r="B205"/>
  <c r="J205" s="1"/>
  <c r="A204"/>
  <c r="J202"/>
  <c r="A201"/>
  <c r="B199"/>
  <c r="J199" s="1"/>
  <c r="J197"/>
  <c r="J195"/>
  <c r="J193"/>
  <c r="J190"/>
  <c r="J187"/>
  <c r="J185"/>
  <c r="J182"/>
  <c r="J180"/>
  <c r="J177"/>
  <c r="J175"/>
  <c r="J173"/>
  <c r="J171"/>
  <c r="J169"/>
  <c r="J167"/>
  <c r="A126" i="5"/>
  <c r="A144" i="14"/>
  <c r="J162"/>
  <c r="J159"/>
  <c r="J157"/>
  <c r="A156"/>
  <c r="J155"/>
  <c r="A154"/>
  <c r="J153"/>
  <c r="J151"/>
  <c r="J149"/>
  <c r="J147"/>
  <c r="A146"/>
  <c r="J145"/>
  <c r="J143"/>
  <c r="A142"/>
  <c r="J141"/>
  <c r="J137"/>
  <c r="J134"/>
  <c r="J128"/>
  <c r="J91"/>
  <c r="J83"/>
  <c r="J67"/>
  <c r="J64"/>
  <c r="J59"/>
  <c r="J28"/>
  <c r="I213" i="10"/>
  <c r="I207"/>
  <c r="J127"/>
  <c r="D127"/>
  <c r="A77" i="13"/>
  <c r="A84" i="10"/>
  <c r="J142" i="13"/>
  <c r="J140"/>
  <c r="J138"/>
  <c r="J136"/>
  <c r="J134"/>
  <c r="J132"/>
  <c r="J129"/>
  <c r="J127"/>
  <c r="J124"/>
  <c r="A52"/>
  <c r="A54"/>
  <c r="J118"/>
  <c r="B116"/>
  <c r="J116" s="1"/>
  <c r="J113"/>
  <c r="B110"/>
  <c r="J110" s="1"/>
  <c r="J108"/>
  <c r="J106"/>
  <c r="J104"/>
  <c r="J101"/>
  <c r="J98"/>
  <c r="J96"/>
  <c r="J93"/>
  <c r="J91"/>
  <c r="J88"/>
  <c r="J86"/>
  <c r="J84"/>
  <c r="J82"/>
  <c r="A81"/>
  <c r="A170" i="14" s="1"/>
  <c r="A38" i="12" s="1"/>
  <c r="J80" i="13"/>
  <c r="J78"/>
  <c r="J72"/>
  <c r="J69"/>
  <c r="J67"/>
  <c r="A66"/>
  <c r="J65"/>
  <c r="A64"/>
  <c r="J63"/>
  <c r="J61"/>
  <c r="J59"/>
  <c r="J57"/>
  <c r="A56"/>
  <c r="J55"/>
  <c r="J53"/>
  <c r="J51"/>
  <c r="J47"/>
  <c r="J44"/>
  <c r="J73" s="1"/>
  <c r="I154" s="1"/>
  <c r="J33"/>
  <c r="J37"/>
  <c r="B37"/>
  <c r="J88" i="5"/>
  <c r="J87"/>
  <c r="I211" i="10"/>
  <c r="I196"/>
  <c r="J195"/>
  <c r="J192"/>
  <c r="J181"/>
  <c r="J176"/>
  <c r="A175"/>
  <c r="J171"/>
  <c r="J151"/>
  <c r="J146"/>
  <c r="J140"/>
  <c r="J98"/>
  <c r="J55"/>
  <c r="J208" i="14" l="1"/>
  <c r="J227" s="1"/>
  <c r="J119" i="13"/>
  <c r="I156" s="1"/>
  <c r="J161" i="12"/>
  <c r="J156"/>
  <c r="J143"/>
  <c r="J76"/>
  <c r="J163" i="14"/>
  <c r="J225" s="1"/>
  <c r="J78"/>
  <c r="J85"/>
  <c r="J143" i="13"/>
  <c r="I158" s="1"/>
  <c r="J51" i="10"/>
  <c r="J221" i="5"/>
  <c r="J216"/>
  <c r="A215"/>
  <c r="J211"/>
  <c r="J187"/>
  <c r="J181"/>
  <c r="J162"/>
  <c r="J140"/>
  <c r="J118"/>
  <c r="J106"/>
  <c r="J69"/>
  <c r="J30"/>
  <c r="D138" i="12"/>
  <c r="D183" s="1"/>
  <c r="A138"/>
  <c r="A79"/>
  <c r="A122" i="10"/>
  <c r="A164" i="5" s="1"/>
  <c r="A119" i="10"/>
  <c r="A161" i="5" s="1"/>
  <c r="D9" i="12"/>
  <c r="A9"/>
  <c r="J56" i="14"/>
  <c r="J34"/>
  <c r="A101" i="5"/>
  <c r="A171"/>
  <c r="A103"/>
  <c r="J126" i="14"/>
  <c r="B122"/>
  <c r="B124" s="1"/>
  <c r="J124" s="1"/>
  <c r="J120"/>
  <c r="J117"/>
  <c r="J114"/>
  <c r="J112"/>
  <c r="J110"/>
  <c r="J107"/>
  <c r="B105"/>
  <c r="J105" s="1"/>
  <c r="A105"/>
  <c r="A107" s="1"/>
  <c r="J103"/>
  <c r="J100"/>
  <c r="J26"/>
  <c r="J24"/>
  <c r="J22"/>
  <c r="J20"/>
  <c r="J17"/>
  <c r="J15"/>
  <c r="J12"/>
  <c r="J39" i="13"/>
  <c r="J30"/>
  <c r="J27"/>
  <c r="J25"/>
  <c r="J23"/>
  <c r="J20"/>
  <c r="B18"/>
  <c r="J18" s="1"/>
  <c r="A18"/>
  <c r="A20" s="1"/>
  <c r="J16"/>
  <c r="J13"/>
  <c r="C136" i="12"/>
  <c r="A136"/>
  <c r="C135"/>
  <c r="A135"/>
  <c r="J130"/>
  <c r="J125"/>
  <c r="J120"/>
  <c r="J116"/>
  <c r="J112"/>
  <c r="A111"/>
  <c r="A115" s="1"/>
  <c r="A119" s="1"/>
  <c r="A124" s="1"/>
  <c r="J108"/>
  <c r="J105"/>
  <c r="J99"/>
  <c r="E94"/>
  <c r="J94" s="1"/>
  <c r="J92"/>
  <c r="J87"/>
  <c r="J133" s="1"/>
  <c r="A85"/>
  <c r="J80"/>
  <c r="J81" s="1"/>
  <c r="I135" s="1"/>
  <c r="J30"/>
  <c r="J28"/>
  <c r="J24"/>
  <c r="J21"/>
  <c r="A20"/>
  <c r="A23" s="1"/>
  <c r="J16"/>
  <c r="J12"/>
  <c r="A130" i="10"/>
  <c r="C185"/>
  <c r="A185"/>
  <c r="C184"/>
  <c r="A184"/>
  <c r="J179"/>
  <c r="J174"/>
  <c r="J169"/>
  <c r="J165"/>
  <c r="J161"/>
  <c r="A160"/>
  <c r="A164" s="1"/>
  <c r="A168" s="1"/>
  <c r="A173" s="1"/>
  <c r="J157"/>
  <c r="J154"/>
  <c r="J149"/>
  <c r="E144"/>
  <c r="J144" s="1"/>
  <c r="J142"/>
  <c r="J138"/>
  <c r="J182" s="1"/>
  <c r="A136"/>
  <c r="J131"/>
  <c r="J132" s="1"/>
  <c r="I184" s="1"/>
  <c r="J125"/>
  <c r="B117"/>
  <c r="J115"/>
  <c r="J113"/>
  <c r="J111"/>
  <c r="J108"/>
  <c r="J105"/>
  <c r="J103"/>
  <c r="J100"/>
  <c r="J95"/>
  <c r="J93"/>
  <c r="J91"/>
  <c r="J89"/>
  <c r="A88"/>
  <c r="J87"/>
  <c r="J85"/>
  <c r="J79"/>
  <c r="J77"/>
  <c r="J73"/>
  <c r="J70"/>
  <c r="A69"/>
  <c r="A72" s="1"/>
  <c r="J65"/>
  <c r="J61"/>
  <c r="D58"/>
  <c r="D33" i="5" s="1"/>
  <c r="J49" i="10"/>
  <c r="J47"/>
  <c r="J45"/>
  <c r="J43"/>
  <c r="E40"/>
  <c r="J40" s="1"/>
  <c r="J38"/>
  <c r="E36"/>
  <c r="J36" s="1"/>
  <c r="J34"/>
  <c r="J32"/>
  <c r="J28"/>
  <c r="J26"/>
  <c r="J24"/>
  <c r="J22"/>
  <c r="J20"/>
  <c r="J17"/>
  <c r="J15"/>
  <c r="J12"/>
  <c r="J12" i="5"/>
  <c r="J15"/>
  <c r="J17"/>
  <c r="J20"/>
  <c r="J22"/>
  <c r="J24"/>
  <c r="J26"/>
  <c r="J28"/>
  <c r="A33"/>
  <c r="J36"/>
  <c r="J40"/>
  <c r="A44"/>
  <c r="A47" s="1"/>
  <c r="J45"/>
  <c r="J48"/>
  <c r="J52"/>
  <c r="J54"/>
  <c r="J59"/>
  <c r="J62"/>
  <c r="A64"/>
  <c r="B64"/>
  <c r="J64" s="1"/>
  <c r="A66"/>
  <c r="J66"/>
  <c r="J71"/>
  <c r="J73"/>
  <c r="J76"/>
  <c r="J79"/>
  <c r="J81"/>
  <c r="J85"/>
  <c r="J93"/>
  <c r="J96"/>
  <c r="J100"/>
  <c r="J102"/>
  <c r="J104"/>
  <c r="A105"/>
  <c r="J108"/>
  <c r="J110"/>
  <c r="J112"/>
  <c r="A113"/>
  <c r="J114"/>
  <c r="A115"/>
  <c r="J116"/>
  <c r="J121"/>
  <c r="J127"/>
  <c r="J129"/>
  <c r="A130"/>
  <c r="J131"/>
  <c r="J133"/>
  <c r="J135"/>
  <c r="J137"/>
  <c r="J142"/>
  <c r="J145"/>
  <c r="J147"/>
  <c r="J150"/>
  <c r="J153"/>
  <c r="J155"/>
  <c r="J157"/>
  <c r="B159"/>
  <c r="J159" s="1"/>
  <c r="J167"/>
  <c r="J172"/>
  <c r="J173" s="1"/>
  <c r="I224" s="1"/>
  <c r="A177"/>
  <c r="J179"/>
  <c r="J222" s="1"/>
  <c r="J183"/>
  <c r="E185"/>
  <c r="J185" s="1"/>
  <c r="J190"/>
  <c r="J194"/>
  <c r="J197"/>
  <c r="A200"/>
  <c r="J201"/>
  <c r="A204"/>
  <c r="J205"/>
  <c r="A208"/>
  <c r="J209"/>
  <c r="A213"/>
  <c r="J214"/>
  <c r="J219"/>
  <c r="A224"/>
  <c r="C224"/>
  <c r="A225"/>
  <c r="C225"/>
  <c r="J71" i="14" l="1"/>
  <c r="J74"/>
  <c r="J94"/>
  <c r="J88"/>
  <c r="A115" i="13"/>
  <c r="A112"/>
  <c r="J80" i="10"/>
  <c r="I205" s="1"/>
  <c r="J56"/>
  <c r="I203" s="1"/>
  <c r="I185"/>
  <c r="I186" s="1"/>
  <c r="I209" s="1"/>
  <c r="J29"/>
  <c r="I201" s="1"/>
  <c r="J31" i="12"/>
  <c r="J177" s="1"/>
  <c r="I136"/>
  <c r="I137" s="1"/>
  <c r="J181" s="1"/>
  <c r="J35" i="13"/>
  <c r="J40" s="1"/>
  <c r="I152" s="1"/>
  <c r="I160" s="1"/>
  <c r="J44" i="14"/>
  <c r="J122"/>
  <c r="J129" s="1"/>
  <c r="J223" s="1"/>
  <c r="J29"/>
  <c r="J217" s="1"/>
  <c r="J83" i="5"/>
  <c r="J122"/>
  <c r="I239" s="1"/>
  <c r="J55"/>
  <c r="I235" s="1"/>
  <c r="J31"/>
  <c r="I233" s="1"/>
  <c r="B123" i="10"/>
  <c r="J123" s="1"/>
  <c r="J120"/>
  <c r="J117"/>
  <c r="I225" i="5"/>
  <c r="I226" s="1"/>
  <c r="I243" s="1"/>
  <c r="J126" i="10" l="1"/>
  <c r="I237" i="5"/>
  <c r="J151" i="12"/>
  <c r="J171" s="1"/>
  <c r="J40" i="14"/>
  <c r="J37"/>
  <c r="B165" i="5"/>
  <c r="J165" l="1"/>
  <c r="J168" s="1"/>
  <c r="I241" s="1"/>
  <c r="I245" s="1"/>
  <c r="J80" i="14" l="1"/>
  <c r="J95" s="1"/>
  <c r="J221" s="1"/>
  <c r="J46"/>
  <c r="J49" l="1"/>
  <c r="J53" l="1"/>
  <c r="J51"/>
  <c r="J60" l="1"/>
  <c r="J219" s="1"/>
  <c r="J229" s="1"/>
</calcChain>
</file>

<file path=xl/sharedStrings.xml><?xml version="1.0" encoding="utf-8"?>
<sst xmlns="http://schemas.openxmlformats.org/spreadsheetml/2006/main" count="2195" uniqueCount="256">
  <si>
    <t>Rs.</t>
  </si>
  <si>
    <t>Total</t>
  </si>
  <si>
    <t>Sub-Work No. 6</t>
  </si>
  <si>
    <t>Sub-Work No. 5</t>
  </si>
  <si>
    <t xml:space="preserve">Pumping Machinery </t>
  </si>
  <si>
    <t>Sub-Work No. 4</t>
  </si>
  <si>
    <t>Pump House</t>
  </si>
  <si>
    <t>Sub-Work No. 3</t>
  </si>
  <si>
    <t>P.E Rising Main</t>
  </si>
  <si>
    <t>Sub-Work No. 2</t>
  </si>
  <si>
    <t>Surface Drains</t>
  </si>
  <si>
    <t>Sub-Work No. 1</t>
  </si>
  <si>
    <t>Rft</t>
  </si>
  <si>
    <t>P.%sft.</t>
  </si>
  <si>
    <t>at Rs.</t>
  </si>
  <si>
    <t>Cft</t>
  </si>
  <si>
    <t>Qty.</t>
  </si>
  <si>
    <t>P.%cft.</t>
  </si>
  <si>
    <t>cft.</t>
  </si>
  <si>
    <t xml:space="preserve"> Rs.</t>
  </si>
  <si>
    <t xml:space="preserve">P.sft      </t>
  </si>
  <si>
    <t>sft.</t>
  </si>
  <si>
    <t>P%0cft.</t>
  </si>
  <si>
    <t>Part-I Schedule Items</t>
  </si>
  <si>
    <t>Total Part-I Rs.</t>
  </si>
  <si>
    <t>P.%0 Cft</t>
  </si>
  <si>
    <t>P. Rft</t>
  </si>
  <si>
    <t>P.cwt.</t>
  </si>
  <si>
    <t>Cwt</t>
  </si>
  <si>
    <t>P.cft.</t>
  </si>
  <si>
    <t>atRs.</t>
  </si>
  <si>
    <t>P.%0cft.</t>
  </si>
  <si>
    <t>Total Rs.</t>
  </si>
  <si>
    <t>ABSTRACT OF COST</t>
  </si>
  <si>
    <t>Total  Part-A Rs.</t>
  </si>
  <si>
    <t>P.Rft.</t>
  </si>
  <si>
    <t>Nos</t>
  </si>
  <si>
    <t xml:space="preserve">6" dia </t>
  </si>
  <si>
    <t xml:space="preserve">6. Jointing to C.I /M.S specials flanged and inside a trench i/c supplying rubber packing of the required thickness nuts bolts washers etc and other tools required for jointing and testing the joints to the specified pressure etc complete. (PHSI No.1 P-35) </t>
  </si>
  <si>
    <t>Nos.</t>
  </si>
  <si>
    <t>9) Falnge Adapter. (NSI)</t>
  </si>
  <si>
    <t>8) Butt fusion joint.</t>
  </si>
  <si>
    <t xml:space="preserve">7. C.I foot valve heavy pattern with one type gate. (Imported) (SMI No.3 P-10) </t>
  </si>
  <si>
    <t>Each</t>
  </si>
  <si>
    <t xml:space="preserve">6)C.I Sluice valve heavy pattern (Test pressure 21.0 kg/sq.cm or 300 lbs/sqinch)(Imported) ( Mat.S.I.No.2  P.No.11)  </t>
  </si>
  <si>
    <t>6" Dia</t>
  </si>
  <si>
    <t>5) Supplying C.I Reflex valve heavy pattern test pressure 21.0kg or CM or 300 Sq inch imported (SRMI No. 6 P-10)</t>
  </si>
  <si>
    <t xml:space="preserve">a)6" dia </t>
  </si>
  <si>
    <t>4) Mnaufacturing &amp; installing M.S pipes 3" dia made out of sheet 3/16" thick</t>
  </si>
  <si>
    <t xml:space="preserve">3. Providing &amp; fixing M.S flange made of M.S plate having a thickness. (PHSI D No. 8 P-8) </t>
  </si>
  <si>
    <t>cwt.</t>
  </si>
  <si>
    <t xml:space="preserve">2. C.I Tee with flanged ends with holes i/c tuning and facing of flanges for all sizes. (SMI No.9 P-11) </t>
  </si>
  <si>
    <t xml:space="preserve">2. C.I Tapper flat bottom or centaral tappered flanged ends with holes i/c turning &amp; facing of flanges for all sizes. (SMI No.9 P-11) </t>
  </si>
  <si>
    <t xml:space="preserve">2. C.I band with flanged ends with holes i/c tuning and facing of flanges for all sizes. (SMI No. 8 P-11) </t>
  </si>
  <si>
    <t>Part-A Schedule Items</t>
  </si>
  <si>
    <t>Suction &amp; Delivery</t>
  </si>
  <si>
    <t xml:space="preserve">Part-II </t>
  </si>
  <si>
    <t>P.Set</t>
  </si>
  <si>
    <t>Set</t>
  </si>
  <si>
    <t>Pumping Machinary</t>
  </si>
  <si>
    <t>Part-I</t>
  </si>
  <si>
    <t xml:space="preserve">Total Part-I </t>
  </si>
  <si>
    <t xml:space="preserve">P.%sft.      </t>
  </si>
  <si>
    <t xml:space="preserve">21)Providing 1" thick  topping cement concrete (1:2:4) i/c surface finishing and dividing in to panels.    (C.S.I.No.16(d) P.No.42)  </t>
  </si>
  <si>
    <t xml:space="preserve">P.%sft      </t>
  </si>
  <si>
    <t>sft</t>
  </si>
  <si>
    <t xml:space="preserve">17)Cement plaster 1:4 upto 12' height (a)3/8" thick. (C.S.I.No.11(a) P.No.52)  </t>
  </si>
  <si>
    <t xml:space="preserve">16)Cement plaster 1:4 upto 12' height(b) 1/2" thick.    C.S.I.No.11(b) P.No.52)  </t>
  </si>
  <si>
    <t xml:space="preserve">15)Cement pointing struck joints on walls.(b)Ratio 1:3 (C.S.I.No.19(b) P.No.53)  </t>
  </si>
  <si>
    <t>P.Cwt</t>
  </si>
  <si>
    <t xml:space="preserve">14)Errection &amp; fitting in position of iron trusses stagging of water tank etc complete. (G.S.I.No.3 P.No. 91)  </t>
  </si>
  <si>
    <r>
      <t xml:space="preserve">Perparing surface and painting of doors and windows any type i/c edges.(C.S.I.No.4(c) P.No.68) </t>
    </r>
    <r>
      <rPr>
        <b/>
        <sz val="12"/>
        <rFont val="Arial"/>
        <family val="2"/>
      </rPr>
      <t>Three Coats</t>
    </r>
  </si>
  <si>
    <t>13)Painting new surfaces.</t>
  </si>
  <si>
    <t xml:space="preserve">P%0cft      </t>
  </si>
  <si>
    <t>cft</t>
  </si>
  <si>
    <t xml:space="preserve">12)Filling watering and ramming earth in floor with surplus earth excavated from foundation lead upto one chain and lift upto 5 ft. (C.S.7.No.21 P.No.4)  </t>
  </si>
  <si>
    <t xml:space="preserve">11)Supplying and fixing in position iron steel girl of 3/4"x1/4" size flat iron of approved design i/c painting 3coats etc.weight not less than  3.70 Lbs./sft of finished grill.  (C.S.7.No.26 P.No.93)  </t>
  </si>
  <si>
    <t xml:space="preserve">     P.cwt.      </t>
  </si>
  <si>
    <t xml:space="preserve">10)Fabrication of mild steel reinforcement for cement concrerte including cutting bending laying in position making joints and fastenings includiug cost of binding wire (also includes removal of rust from bars).(b) using Tor bars      ( C.S.I.No.8 (b) P.No.17)  </t>
  </si>
  <si>
    <t xml:space="preserve">P.cft </t>
  </si>
  <si>
    <t>Lintels</t>
  </si>
  <si>
    <t xml:space="preserve">9)Reinforced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 P.No.17)  </t>
  </si>
  <si>
    <t xml:space="preserve">8) Fabrication of heavy steel work with angles tees, flat iron, round iron and sheet iron for making trusses, gridders tands etc incluing cutting tanks etc including cutting, drilling, riverting, handling assembling and fixing but excluding errction in position. (CSI No. 2 P-91) </t>
  </si>
  <si>
    <t xml:space="preserve">P%cft.      </t>
  </si>
  <si>
    <t xml:space="preserve">7)Pacca brick work in ground floor(e) in  cement sand morter  1:6       ( C.S.I.No.5 (I) (e) P.No.21)  </t>
  </si>
  <si>
    <t xml:space="preserve">     P%sft.      </t>
  </si>
  <si>
    <t xml:space="preserve">5)Damp proof course with cement,sand and shingle concrete (1:2:4) including 2 coats of asphaltic mixture.(C.S.I.No.28 P.No.19)  </t>
  </si>
  <si>
    <t xml:space="preserve">   P%cft.      </t>
  </si>
  <si>
    <r>
      <t xml:space="preserve">2)Cement concerte brick or stone ballost 1-1/2" to 2" guage    (C.S.I.No.4(b)P.No.15) </t>
    </r>
    <r>
      <rPr>
        <b/>
        <sz val="12"/>
        <rFont val="Arial"/>
        <family val="2"/>
      </rPr>
      <t>Ratio 1:4:8</t>
    </r>
  </si>
  <si>
    <t xml:space="preserve">   P%0cft      </t>
  </si>
  <si>
    <t xml:space="preserve">15)Refilling the excaveted stuff in trench 6" layer i/c watering ramming to full compaction  etc.complete.           ( P.H.S.I.No.24 P.No.77  )  </t>
  </si>
  <si>
    <t>For Special fittings</t>
  </si>
  <si>
    <t>9)Butt Fusion Joint (Mat.S.I.No.H P.No.20)</t>
  </si>
  <si>
    <t>(ii)Bend 90</t>
  </si>
  <si>
    <t>(i)Elbow 45</t>
  </si>
  <si>
    <t>For PN-8 Fittings</t>
  </si>
  <si>
    <r>
      <t xml:space="preserve">8)High Density Polythelene fittings(PE-100)equivalent make ( Mat.S.I.No.IX  P.No.18  )  </t>
    </r>
    <r>
      <rPr>
        <b/>
        <sz val="12"/>
        <rFont val="Arial"/>
        <family val="2"/>
      </rPr>
      <t>(For PN-8)</t>
    </r>
  </si>
  <si>
    <t>P.N.08</t>
  </si>
  <si>
    <t xml:space="preserve">7)Providing,Laying &amp; fixing in trench i/c cutting fitting and jointing &amp; testing etc. complete in all respect the high Density Polythylene P.E. pipe (HDPE-100) for W/S confirming ISO 4427/DIN8074/8075 B.S.3580 &amp; PSI 3051.  (P.H.S.I.No.1 P.No.25) </t>
  </si>
  <si>
    <t>P%0 Cft</t>
  </si>
  <si>
    <r>
      <t xml:space="preserve">1)Excavation for pipe line in trenches and pits </t>
    </r>
    <r>
      <rPr>
        <b/>
        <sz val="12"/>
        <rFont val="Arial"/>
        <family val="2"/>
      </rPr>
      <t>in soft soil</t>
    </r>
    <r>
      <rPr>
        <sz val="12"/>
        <rFont val="Arial"/>
        <family val="2"/>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t>
    </r>
  </si>
  <si>
    <t>Total Part-I  Rs.</t>
  </si>
  <si>
    <t xml:space="preserve">7)Fabrication of mild steel reinforcement for cement concrerte including cutting bending laying in position making joints and fastenings includiug cost of binding wire (also includes removal of rust from bars).  (b) using Tor bars.               (C.S.I.No.8(b) P.No.17)  </t>
  </si>
  <si>
    <t xml:space="preserve">6)Reinforced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</si>
  <si>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Sft</t>
  </si>
  <si>
    <r>
      <t xml:space="preserve">5)Cement plaster 1:4 upto 20' height ( C.S.I.No.11(b)P.No.52) </t>
    </r>
    <r>
      <rPr>
        <b/>
        <sz val="11"/>
        <rFont val="Arial"/>
        <family val="2"/>
      </rPr>
      <t>(b) 1/2"thick</t>
    </r>
  </si>
  <si>
    <t>For T-III Drains</t>
  </si>
  <si>
    <t>For T-II Drains</t>
  </si>
  <si>
    <t>For T-I Drains</t>
  </si>
  <si>
    <t xml:space="preserve">4)Construction of standard open drain connette block of cement concrete (1:2:4) in situe to design profile i.e.cost of mould as per drawing i/c applying floating coat of cement 1/32" thick to the exposed face finished smooth curring etc. complete as per detailed drawing (P.H.S.I.No.D P.No.58)  </t>
  </si>
  <si>
    <t>P%cft.</t>
  </si>
  <si>
    <t xml:space="preserve">3)Pacca brick work in foundation and plinth 1:6.                  ( C.S.I.No.4(e)P.No.21)  </t>
  </si>
  <si>
    <t>a)Ratio 1:4:8</t>
  </si>
  <si>
    <t xml:space="preserve">2)Cement concrete plain including placing compacting finishing and curing complete(including screening and washing ofstone aggregate without shuttering ( C.S.I.No.5 P.No.16)  </t>
  </si>
  <si>
    <t xml:space="preserve">1)Excavation In foundation of Building Bridges and and other structures including dag belling dressing refilling around structure with excavated earth watering and ramming lead upto 5 feet  (a) In ordinary soil( C.S.I.No.18(b)P.No.4)  </t>
  </si>
  <si>
    <t>AMOUNT</t>
  </si>
  <si>
    <t>UNIT</t>
  </si>
  <si>
    <t xml:space="preserve">RATE </t>
  </si>
  <si>
    <t>QTY</t>
  </si>
  <si>
    <t>DESCRIPTION</t>
  </si>
  <si>
    <t>S.#</t>
  </si>
  <si>
    <t>HEAD OF ACCOUNT:</t>
  </si>
  <si>
    <t>NAME OF WORK:</t>
  </si>
  <si>
    <t>SCHEDULE "B"</t>
  </si>
  <si>
    <t>Pumping Machinery 40 BHP</t>
  </si>
  <si>
    <t>Sub-Work No. 8</t>
  </si>
  <si>
    <t>Screening Chamber</t>
  </si>
  <si>
    <t>Collecting Tank 15' Dia</t>
  </si>
  <si>
    <t>GENERAL ABSTRACT OF COST</t>
  </si>
  <si>
    <t>Total Part-II Rs.</t>
  </si>
  <si>
    <t>15" dia pipe</t>
  </si>
  <si>
    <t>10) Providing RCC pipes of A.S.T.M. C-76-62, T/C-76-70 class wall B fixing in trench i/c cutting, fitting and jointing with rubber ring i/c testing with water to specified pressure.(PHSI No. 1 Page No. 15)</t>
  </si>
  <si>
    <t xml:space="preserve">8)Refilling the excaveted stuff in trench 6" layer i/c watering ramming to full compaction  etc.complete.           ( P.H.S.I.No.24 P.No. 77  )  </t>
  </si>
  <si>
    <t>P% Sft</t>
  </si>
  <si>
    <t>P% Cft</t>
  </si>
  <si>
    <t>10)Pacca brick work in foundation and plinth in cement sand mortor (1:6)(CSI No. 4(e) P-21)</t>
  </si>
  <si>
    <t>P. Cwt</t>
  </si>
  <si>
    <t>9)Errection &amp; Fitting in position of iron trusses staging of water tanks etc. (CSI No. 3 P-91)</t>
  </si>
  <si>
    <t>8)Providing &amp; fixing C.I Man Hole cover with frame i/c cost of material etc. (P.H.S.I. No.J(1) P-35)</t>
  </si>
  <si>
    <t>P. cft</t>
  </si>
  <si>
    <t>Ratio 1:4:8</t>
  </si>
  <si>
    <t xml:space="preserve">6)Cement concrete brick or stone ballast 1-1/2" to guage.( C.S.I.No.4 P.No.15)  </t>
  </si>
  <si>
    <t>2) Extra for Wet Earth. (CSI No. 15 P.No. 3)</t>
  </si>
  <si>
    <t xml:space="preserve">1) Excavation In foundation of Building Bridges and and other structures including dag belling dressing refilling around structure with excavated earth watering and ramming lead upto 5 feet  (a) In ordinary soil.    ( C.S.I.No.18(b) P.No.4)  </t>
  </si>
  <si>
    <t>RCC Screening Chamber</t>
  </si>
  <si>
    <t>8)Bailing or pumping out sub-soil water during excavation concreting cost in situ concrete or masonary work in foundation etc (f) only three operation to be allowed trench volume under water to be measured 1st time for excavation second time for concreting and third time for cost in situ concrete or masonary work in foundation etc.(PHSI No. 18 P- 75 ).</t>
  </si>
  <si>
    <t>P.% Cft</t>
  </si>
  <si>
    <t>c) Ratio 1:4:8</t>
  </si>
  <si>
    <t>b) Ratio 1:2:4</t>
  </si>
  <si>
    <t>a) Ratio 1:3:6</t>
  </si>
  <si>
    <t>7)Cement concrete plain i/c placing compacting, finishing and curing complete i/c screening and washing of stone aggregate without shuttering. (CSI No. 5 P- 16 ).</t>
  </si>
  <si>
    <t xml:space="preserve">5)Providing expansion joint in concrete work of 9" dia wide corugated PVC water stop (with bulb) i/c sold cost of material and labour etc complete. ( P.H.S.I.No.1 P.No.56)  </t>
  </si>
  <si>
    <t xml:space="preserve">4)Fabrication of mild steel reinforcement for cement concrerte including cutting bending laying in position making joints and fastenings includiug cost of binding wire (also includes removal of rust from bars).  (b) using Tor bars.     (C.S.I.No.8(b) P.No.17)  </t>
  </si>
  <si>
    <t>P. Cft</t>
  </si>
  <si>
    <t xml:space="preserve">3)Reinforced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</si>
  <si>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15.1'-20' depth</t>
  </si>
  <si>
    <t>10.1'-15' depth</t>
  </si>
  <si>
    <t>5.1'-10' depth</t>
  </si>
  <si>
    <t>2)Wet sinking of well for depth below spring level by mean of drivers including all charges of shoring loading and removing excavated material within one chain. (CSI 3(a) P- 87)</t>
  </si>
  <si>
    <t>1)Excavation of well dry up to 20' below ground level and disposal of soil with in one chain (CSI 1(a) P- 86)</t>
  </si>
  <si>
    <t>=</t>
  </si>
  <si>
    <t>Sub-Work No. 3     RCC Collecting Tank 15' Dia</t>
  </si>
  <si>
    <t>ii)280-355 Outer dia(O/O mm) (11" to 14")</t>
  </si>
  <si>
    <t>for 14" dia (400 mm outer dia)</t>
  </si>
  <si>
    <t>i)180-250 Outer dia(O/O mm) (7" to 10")</t>
  </si>
  <si>
    <t>(ii)Elbow 90</t>
  </si>
  <si>
    <t>2)Dismantalling of road metalling. (C.S.I.No.51 P.No.13)</t>
  </si>
  <si>
    <t>P%sft.</t>
  </si>
  <si>
    <t>Repair of Drains</t>
  </si>
  <si>
    <t xml:space="preserve">1)Dismantalling cement concerete plain 1:2:4.  ( C.S.I.No.19(c)P.No.10)  </t>
  </si>
  <si>
    <t xml:space="preserve">3) Dismantalling cement concerete reinfored separating reinforcement form concerete cleaning and straightening the same.  ( C.S.I.No.20 P.No.11)  </t>
  </si>
  <si>
    <t xml:space="preserve">   P%cft      </t>
  </si>
  <si>
    <t>4)Dismantling of brick work in lime or cement mortor. (CSI No. 13 P-10)</t>
  </si>
  <si>
    <t xml:space="preserve">5)Eart work  excavation in ashes, sand soil, soft soil or silt clearance undressed loead upto 50ft.(a) In ordinary soil with three miles extra lead ( C.S.I.No.2(a)P.No.1)  </t>
  </si>
  <si>
    <t xml:space="preserve">6)Pacca brick work in foundation and plinth 1:6.  ( C.S.I.No.4(e)P.No.21)  </t>
  </si>
  <si>
    <r>
      <t xml:space="preserve">7)Cement plaster 1:4 upto 20' height ( C.S.I.No.11(b)P.No.52) </t>
    </r>
    <r>
      <rPr>
        <b/>
        <sz val="11"/>
        <rFont val="Arial"/>
        <family val="2"/>
      </rPr>
      <t>(b) 1/2"thick</t>
    </r>
  </si>
  <si>
    <t xml:space="preserve">8)Reinforced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t>
  </si>
  <si>
    <t xml:space="preserve">9)Fabrication of mild steel reinforcement for cement concrerte including cutting bending laying in position making joints and fastenings includiug cost of binding wire (also includes removal of rust from bars).  (b) using Tor bars. (C.S.I.No.8(b) P.No.17)  </t>
  </si>
  <si>
    <t xml:space="preserve">2)Providing,Laying &amp; fixing in trench i/c cutting fitting and jointing &amp; testing etc. complete in all respect the high Density Polythylene P.E. pipe (HDPE-100) for W/S confirming ISO 4427/DIN8074/8075 B.S.3580 &amp; PSI 3051.  (P.H.S.I.No.1 P.No.25) </t>
  </si>
  <si>
    <r>
      <t xml:space="preserve">3)High Density Polythelene fittings(PE-100)equivalent make ( Mat.S.I.No.IX  P.No.18  )  </t>
    </r>
    <r>
      <rPr>
        <b/>
        <sz val="12"/>
        <rFont val="Arial"/>
        <family val="2"/>
      </rPr>
      <t>(For PN-8)</t>
    </r>
  </si>
  <si>
    <t>4)Butt Fusion Joint (Mat.S.I.No.H P.No.20)</t>
  </si>
  <si>
    <t xml:space="preserve">5)Refilling the excaveted stuff in trench 6" layer i/c watering ramming to full compaction  etc.complete.           ( P.H.S.I.No.24 P.No.77  )  </t>
  </si>
  <si>
    <t>Construction of Surface Drains, Collecting Tanks, Screening Chamber, Pump House, Providing, Laying, Jointing &amp; Testing P.E Rising Main &amp; Supplying &amp; fixing Pumping Machinery for Mahar Bazar Disposal Works for Urban Drainage Scheme Pano Akil Town Taluka Pano Akil District Sukkur</t>
  </si>
  <si>
    <t>Construction of Surface Drains, Pump House, Providing, Laying, Jointing &amp; Testing P.E Rising Main, Providing and Installing Pumping Machinery for Gharibabad Disposal for Urban Drainage Scheme Pano Akil Town Taluka Pano Akil District Sukkur</t>
  </si>
  <si>
    <t>.</t>
  </si>
  <si>
    <t>Collecting Tank 20' Dia</t>
  </si>
  <si>
    <t>Sub-Work No. 3    RCC Collecting Tank 20' Dia</t>
  </si>
  <si>
    <t>Construction of Surface Drains, RCC Nala, Collecting Tanks, Screening Chamber &amp; Pump House for Pir Wah &amp; Mehran College Disposal Works for Urban Drainage Scheme Pano Akil Town Taluka Pano Akil District Sukkur</t>
  </si>
  <si>
    <t xml:space="preserve">SUB-WORK NO. 2 RCC NALA </t>
  </si>
  <si>
    <t>WIDTH 3.0 FT</t>
  </si>
  <si>
    <t>3) Add every 50 ' additional lead or part thereo. (GSI No.8 P-13)</t>
  </si>
  <si>
    <t xml:space="preserve">3)Cement concrete plain including placing compacting finishing and curing complete(including screening and washing ofstone aggregate without shuttering ( C.S.I.No.5 P.No.16)  </t>
  </si>
  <si>
    <t>b)Ratio 1:2:4</t>
  </si>
  <si>
    <t xml:space="preserve">5) Reinforced cement concrete work including all labour and material 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 laid in situ or precost laid in position complete in all respests (i)Ratio (1:2:4)90Lbs cement 2cft,sand 4cft shingles 1/8" to 1/4" guage. (C.S.I.No.6(a)(i) P.No.17)  </t>
  </si>
  <si>
    <t xml:space="preserve">5)Fabrication of mild steel reinforcement for cement concrerte including cutting bending laying in position making joints and fastenings includiug cost of binding wire (also includes removal of rust from bars).  (b) using Tor bars.     (C.S.I.No.8(ii)(b) P.No.17)  </t>
  </si>
  <si>
    <t xml:space="preserve">6)Small iron work such as gusset plate knees bends, stirrups, rings etc. including cutting drilling, revetting, handling, assembling and fixing but excluding errection in position  ( C.S.I.No.1 P.No.91 )  </t>
  </si>
  <si>
    <t>7) Supplying &amp; mixing chemical admixture palatinates B.V 40 equavalent mixing with CC 1:2:4 ML platinates  BV 40 with one bag of cement.</t>
  </si>
  <si>
    <t>Litres</t>
  </si>
  <si>
    <t>P.Litre</t>
  </si>
  <si>
    <r>
      <t xml:space="preserve">1)Excavation for pipe line in trenches and pits in </t>
    </r>
    <r>
      <rPr>
        <b/>
        <sz val="12"/>
        <rFont val="Arial"/>
        <family val="2"/>
      </rPr>
      <t>soft soil</t>
    </r>
    <r>
      <rPr>
        <sz val="12"/>
        <rFont val="Arial"/>
        <family val="2"/>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t>
    </r>
  </si>
  <si>
    <r>
      <t xml:space="preserve">2)Excavation for pipe line in trenches and pits in </t>
    </r>
    <r>
      <rPr>
        <b/>
        <sz val="12"/>
        <rFont val="Arial"/>
        <family val="2"/>
      </rPr>
      <t>wet soil,clay or mud</t>
    </r>
    <r>
      <rPr>
        <sz val="12"/>
        <rFont val="Arial"/>
        <family val="2"/>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P.H.S.I.No.14 P.No.66)  </t>
    </r>
  </si>
  <si>
    <r>
      <t xml:space="preserve">4)Errection and removal of centering for R.C.C. or Plain cement concerete work. </t>
    </r>
    <r>
      <rPr>
        <b/>
        <sz val="12"/>
        <rFont val="Arial"/>
        <family val="2"/>
      </rPr>
      <t>FOR PARTAL WOOD</t>
    </r>
    <r>
      <rPr>
        <sz val="12"/>
        <rFont val="Arial"/>
        <family val="2"/>
      </rPr>
      <t xml:space="preserve">                                                                     ( C.S.I.No.19(b)(ii) P.No.18)  </t>
    </r>
  </si>
  <si>
    <t>For Pir Wah Disposal</t>
  </si>
  <si>
    <t>RCC Nala</t>
  </si>
  <si>
    <t>For Sabzi Mandi Disposal</t>
  </si>
  <si>
    <t>for 12" dia (315 mm)</t>
  </si>
  <si>
    <t>18" dia pipe</t>
  </si>
  <si>
    <t>10" Dia</t>
  </si>
  <si>
    <t xml:space="preserve">a) 10" dia </t>
  </si>
  <si>
    <t xml:space="preserve">10" dia </t>
  </si>
  <si>
    <t>10) Cleaning of collecting tank / sump below ground level into dewatering of sullage water &amp; disposal of garbage solid waste etc out side the tank etc complete. (PHSI No. 1 P-59)</t>
  </si>
  <si>
    <t>P%0Cft</t>
  </si>
  <si>
    <t>11) Providing RCC pipes of A.S.T.M. C-76-62, T/C-76-70 class wall B fixing in trench i/c cutting, fitting and jointing with rubber ring i/c testing with water to specified pressure.(PHSI No. 1 Page No. 15)</t>
  </si>
  <si>
    <t>for 16" dia (400 mm outer dia)</t>
  </si>
  <si>
    <t xml:space="preserve">a)10" dia </t>
  </si>
  <si>
    <t>Diesel Generator</t>
  </si>
  <si>
    <t>1) Supplying &amp; installing Commissioning Diesel Generator set 100 KVA perkins (UK) Model P-150-1106A-70 TAG2 according to output prime 100 KVA / 120 KW output standby 1500 RPM 3 Phase frequency 50+12 voltage 230/400V with bore 105 mm stroke 135 mm cooling Ait to Air with 6 Cylinder vertical in line 4 stroke water colled with standard accessories &amp; base frame having built in fuel tank complete exhaust system with sefly devices i/c carriage upto site &amp; supplying installing Atternala stanford amde in UK 4 pole rotating filled brushless synchronous self excited self regulated installed &amp; temperature classes H 415 / 220 V 3 Phase 4 wire 50 Hz power factor 0.8 at 1500 RPM. Supplying Canopy locally fabricated super sound &amp; weather proof canopy consisting 14/16 SWG M.S sheet, Supplying manual Motor Control Pannel &amp; Testing 48 Hours. (R.A attached)</t>
  </si>
  <si>
    <t>P. Set</t>
  </si>
  <si>
    <t>2) Providing and layiong (Main or Sub-Main) PVC insulated PVC sheeted with 4 core copper conductor 600 / 1000 volts size 120 mm2. (ESI No. 109 P-13)</t>
  </si>
  <si>
    <t>Met</t>
  </si>
  <si>
    <t>9) Cleaning of collecting tank / sump below ground level into dewatering of sullage water &amp; disposal of garbage solid waste etc out side the tank etc complete. (PHSI No. 1 P-59)</t>
  </si>
  <si>
    <t>Construction of Collecting Tank, Screening Chamber &amp; Pump House for Sabzi Mandi Disposal Work, Surface Drains for Kalwar Mohalla &amp; Mustafai Colony &amp; Providing, Laying, Jointing &amp; Testing P.E Rising Main for Mustafai Colony for Urban Drainage Scheme Pano Akil Town Taluka Pano Akil District Sukkur</t>
  </si>
  <si>
    <t>Sub-Work No. 1     RCC Collecting Tank 25' Dia</t>
  </si>
  <si>
    <t xml:space="preserve">7)Fabrication of mild steel reinforcement for cement concrerte including cutting bending laying in position making joints and fastenings includiug cost of binding wire (also includes removal of rust from bars).  (b) using Tor bars.(C.S.I.No.8(b) P.No.17)  </t>
  </si>
  <si>
    <t>1:4:8</t>
  </si>
  <si>
    <t>Collecting Tank 25' Dia</t>
  </si>
  <si>
    <t>Cost of 02 Nos.</t>
  </si>
  <si>
    <t>Sub-Work No. 3 CC Nala</t>
  </si>
  <si>
    <t>1) Dismantelling &amp; removing of road matelling. (CSI No. 51 Page No. 13)</t>
  </si>
  <si>
    <t>CC Nala</t>
  </si>
  <si>
    <t>Construction of Oxidation Ponds, Pump House, Providing, Laying, Jointing &amp; Testing P.E Rising Main &amp; Supplying &amp; Fixing Pumping Machinery for Urban Drainage Scheme Pano Akil Town Taluka Pano Akil District Sukkur</t>
  </si>
  <si>
    <t>10" Dia 250mm</t>
  </si>
  <si>
    <t>12" Dia 315mm</t>
  </si>
  <si>
    <t xml:space="preserve">a)8" dia </t>
  </si>
  <si>
    <t xml:space="preserve">a)12" dia </t>
  </si>
  <si>
    <t>4) Mnaufacturing &amp; installing M.S pipes 8" dia made out of sheet 3/16" thick</t>
  </si>
  <si>
    <t>8" Dia</t>
  </si>
  <si>
    <t>12" Dia</t>
  </si>
  <si>
    <t xml:space="preserve">8" dia </t>
  </si>
  <si>
    <t xml:space="preserve">12" dia </t>
  </si>
  <si>
    <r>
      <t xml:space="preserve">1) Full hire charges of the pumping set per day inclusive wage of driver and assistant fuel or electric energy plat forms required for placing pumps etc. at lower depth with suction and delivery pipes for pumping out water found at various depths from trench i/c cost of errection and dismantalling after completion of  the job </t>
    </r>
    <r>
      <rPr>
        <b/>
        <sz val="12"/>
        <rFont val="Arial"/>
        <family val="2"/>
      </rPr>
      <t>i)</t>
    </r>
    <r>
      <rPr>
        <sz val="12"/>
        <rFont val="Arial"/>
        <family val="2"/>
      </rPr>
      <t xml:space="preserve">Hire charges of pumping set of upto 10 HP pumping out water     from 15 ft deep trench.                                                                  ( P.H.S.I.No.23 P.No. 76)  </t>
    </r>
  </si>
  <si>
    <t>Days</t>
  </si>
  <si>
    <t xml:space="preserve">  at Rs.</t>
  </si>
  <si>
    <t>P.Day.</t>
  </si>
  <si>
    <t xml:space="preserve">2) Earth work excavation in ashes, sand, soft soil or silt clearance undressed lead up to 50ft </t>
  </si>
  <si>
    <t xml:space="preserve">3)Extra  for every 50' or part there of (a)For earth work soft ,Ordinary hard and very hard .(C.S.I.No.8 P.No. 2)  </t>
  </si>
  <si>
    <r>
      <t>4)Excavation for tanks and reservoirs in we</t>
    </r>
    <r>
      <rPr>
        <b/>
        <sz val="12"/>
        <rFont val="Arial"/>
        <family val="2"/>
      </rPr>
      <t>t soil</t>
    </r>
    <r>
      <rPr>
        <sz val="12"/>
        <rFont val="Arial"/>
        <family val="2"/>
      </rPr>
      <t xml:space="preserve"> i/c trimming and dressing sides to true alignment design section/ profiles and shape levelling of bed of tank to correct level and grade i.c laying of earth in 6" layers for construction of banks and dressing, disposal of surplus excavated earth with in one chain as directed by Engineer incharge i/c providing fence guard light flags where ever required lift upto 5 feet (1.52 M) and lead upto one chain (30.50 M).( P.H.S.I.No.14 P.No. 52)  </t>
    </r>
  </si>
  <si>
    <t xml:space="preserve">5)Earth work compaction (soft,Ordinary or hard soil)(a)Laying earth in 6" layers levelling and dressing complete.( C.S.I.No.13 P.No.3)  </t>
  </si>
  <si>
    <t xml:space="preserve">6)Extra  for every 50' or part there of (a)For earth work soft ,Ordinary hard and very hard .(C.S.I.No.8 P.No. 2)  </t>
  </si>
  <si>
    <r>
      <t xml:space="preserve">8)Excavation for pipe line in trenches and pits </t>
    </r>
    <r>
      <rPr>
        <b/>
        <sz val="12"/>
        <rFont val="ariaier New"/>
      </rPr>
      <t>in soft soil</t>
    </r>
    <r>
      <rPr>
        <sz val="12"/>
        <rFont val="ariaier New"/>
      </rPr>
      <t xml:space="preserve"> i/c trimming and dressing sides of true alighment and shape levelling of beds 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t>
    </r>
  </si>
  <si>
    <t>9) Providing RCC pipes of A.S.T.M. C-76-62, T/C-76-70 class wall B fixing in trench i/c cutting, fitting and jointing with rubber ring i/c testing with water to specified pressure.(PHSI No. 1 Page No. 15)</t>
  </si>
  <si>
    <t xml:space="preserve">10)Refilling the excaveted stuff in trench 6" layer i/c watering ramming to full compaction  etc.complete.           ( P.H.S.I.No.24 P.No. 77  )  </t>
  </si>
  <si>
    <t xml:space="preserve">11)Excavation In foundation of Building Bridges and and other structures including dag belling dressing refilling around structure with excavated earth watering and ramming lead upto 5 feet  (a) In ordinary soil( C.S.I.No.18(b)P.No.4)  </t>
  </si>
  <si>
    <r>
      <t>12)Cement concerte brick or stone ballost 1-1/2" to 2" guage    (C.S.I.No.4(c)P.No.17)</t>
    </r>
    <r>
      <rPr>
        <b/>
        <sz val="12"/>
        <rFont val="Arial"/>
        <family val="2"/>
      </rPr>
      <t xml:space="preserve"> Ratio 1:4:8</t>
    </r>
  </si>
  <si>
    <t xml:space="preserve">13)Reinforced cement concrete work including all labour and material 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 laid in situ or precost laid in position complete in all respests (i)Ratio (1:2:4)90Lbs cement 2cft,sand 4cft shingles1/8" to 1/4" guage( C.S.I.No.6(a)(i)P.No.19)  </t>
  </si>
  <si>
    <t xml:space="preserve">14)Fabrication of mild steel reinforcement for cement concrerte including cutting bending laying in position making joints and fastenings includiug cost of binding wire (also includes removal of rust from bars).  (b) using Tor bars.     (C.S.I.No.7(ii)(b) P.No.20)  </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</si>
</sst>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23">
    <font>
      <sz val="11"/>
      <color theme="1"/>
      <name val="Calibri"/>
      <family val="2"/>
      <scheme val="minor"/>
    </font>
    <font>
      <sz val="12"/>
      <name val="Courier New"/>
      <family val="3"/>
    </font>
    <font>
      <b/>
      <sz val="12"/>
      <name val="Arial"/>
      <family val="2"/>
    </font>
    <font>
      <sz val="12"/>
      <name val="Arial"/>
      <family val="2"/>
    </font>
    <font>
      <sz val="11"/>
      <name val="Arial"/>
      <family val="2"/>
    </font>
    <font>
      <sz val="10"/>
      <name val="Arial"/>
      <family val="2"/>
    </font>
    <font>
      <b/>
      <sz val="14"/>
      <name val="Arial"/>
      <family val="2"/>
    </font>
    <font>
      <sz val="12"/>
      <name val="Courier New"/>
      <family val="3"/>
    </font>
    <font>
      <b/>
      <sz val="11"/>
      <name val="Arial"/>
      <family val="2"/>
    </font>
    <font>
      <b/>
      <u/>
      <sz val="12"/>
      <name val="Arial"/>
      <family val="2"/>
    </font>
    <font>
      <u/>
      <sz val="12"/>
      <name val="Arial"/>
      <family val="2"/>
    </font>
    <font>
      <b/>
      <u/>
      <sz val="14"/>
      <name val="Arial"/>
      <family val="2"/>
    </font>
    <font>
      <b/>
      <sz val="10"/>
      <name val="Arial"/>
      <family val="2"/>
    </font>
    <font>
      <b/>
      <sz val="12"/>
      <name val="Courier New"/>
      <family val="3"/>
    </font>
    <font>
      <b/>
      <sz val="14"/>
      <name val="Courier New"/>
      <family val="3"/>
    </font>
    <font>
      <b/>
      <i/>
      <sz val="12"/>
      <name val="Times New Roman"/>
      <family val="1"/>
    </font>
    <font>
      <sz val="10"/>
      <name val="Arial"/>
      <family val="2"/>
    </font>
    <font>
      <sz val="12"/>
      <name val="Courier New"/>
    </font>
    <font>
      <sz val="11"/>
      <color theme="1"/>
      <name val="Arial"/>
      <family val="2"/>
    </font>
    <font>
      <b/>
      <i/>
      <sz val="12"/>
      <name val="Arial"/>
      <family val="2"/>
    </font>
    <font>
      <sz val="12"/>
      <name val="ariaier New"/>
    </font>
    <font>
      <b/>
      <sz val="12"/>
      <name val="ariaier New"/>
    </font>
    <font>
      <sz val="11"/>
      <name val="ariaier New"/>
    </font>
  </fonts>
  <fills count="2">
    <fill>
      <patternFill patternType="none"/>
    </fill>
    <fill>
      <patternFill patternType="gray125"/>
    </fill>
  </fills>
  <borders count="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1" fillId="0" borderId="0"/>
    <xf numFmtId="0" fontId="5"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0" fontId="7" fillId="0" borderId="0"/>
    <xf numFmtId="9" fontId="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43" fontId="7" fillId="0" borderId="0" applyFont="0" applyFill="0" applyBorder="0" applyAlignment="0" applyProtection="0"/>
    <xf numFmtId="0" fontId="16" fillId="0" borderId="0"/>
    <xf numFmtId="43" fontId="16" fillId="0" borderId="0" applyFont="0" applyFill="0" applyBorder="0" applyAlignment="0" applyProtection="0"/>
    <xf numFmtId="0" fontId="17" fillId="0" borderId="0"/>
    <xf numFmtId="0" fontId="1" fillId="0" borderId="0"/>
  </cellStyleXfs>
  <cellXfs count="572">
    <xf numFmtId="0" fontId="0" fillId="0" borderId="0" xfId="0"/>
    <xf numFmtId="0" fontId="1" fillId="0" borderId="0" xfId="1"/>
    <xf numFmtId="0" fontId="2" fillId="0" borderId="0" xfId="1" applyFont="1" applyAlignment="1">
      <alignment horizontal="right" vertical="top"/>
    </xf>
    <xf numFmtId="0" fontId="3" fillId="0" borderId="0" xfId="1" applyFont="1" applyAlignment="1">
      <alignment vertical="top"/>
    </xf>
    <xf numFmtId="0" fontId="3" fillId="0" borderId="0" xfId="1" applyFont="1" applyAlignment="1">
      <alignment vertical="top" wrapText="1"/>
    </xf>
    <xf numFmtId="2" fontId="3" fillId="0" borderId="1" xfId="1" applyNumberFormat="1" applyFont="1" applyBorder="1" applyAlignment="1">
      <alignment horizontal="right" vertical="top"/>
    </xf>
    <xf numFmtId="2" fontId="3" fillId="0" borderId="0" xfId="1" applyNumberFormat="1" applyFont="1" applyAlignment="1">
      <alignment horizontal="right" vertical="top"/>
    </xf>
    <xf numFmtId="0" fontId="3" fillId="0" borderId="0" xfId="1" applyFont="1" applyFill="1"/>
    <xf numFmtId="2" fontId="3" fillId="0" borderId="0" xfId="1" applyNumberFormat="1" applyFont="1" applyFill="1" applyAlignment="1">
      <alignment horizontal="center"/>
    </xf>
    <xf numFmtId="0" fontId="3" fillId="0" borderId="0" xfId="1" applyFont="1" applyFill="1" applyAlignment="1">
      <alignment horizontal="left"/>
    </xf>
    <xf numFmtId="2" fontId="3" fillId="0" borderId="0" xfId="1" applyNumberFormat="1" applyFont="1" applyFill="1"/>
    <xf numFmtId="0" fontId="3" fillId="0" borderId="0" xfId="1" applyFont="1" applyFill="1" applyAlignment="1">
      <alignment vertical="top"/>
    </xf>
    <xf numFmtId="0" fontId="3" fillId="0" borderId="0" xfId="1" applyFont="1"/>
    <xf numFmtId="0" fontId="3" fillId="0" borderId="0" xfId="1" applyFont="1" applyFill="1" applyAlignment="1">
      <alignment horizontal="right" vertical="top"/>
    </xf>
    <xf numFmtId="0" fontId="3" fillId="0" borderId="0" xfId="1" applyFont="1" applyFill="1" applyAlignment="1">
      <alignment horizontal="justify" vertical="top"/>
    </xf>
    <xf numFmtId="2" fontId="3" fillId="0" borderId="0" xfId="1" applyNumberFormat="1" applyFont="1" applyAlignment="1">
      <alignment vertical="top"/>
    </xf>
    <xf numFmtId="0" fontId="5" fillId="0" borderId="0" xfId="1" applyFont="1"/>
    <xf numFmtId="2" fontId="2" fillId="0" borderId="0" xfId="2" applyNumberFormat="1" applyFont="1" applyBorder="1" applyAlignment="1">
      <alignment horizontal="right" vertical="top"/>
    </xf>
    <xf numFmtId="0" fontId="3" fillId="0" borderId="0" xfId="2" applyFont="1" applyAlignment="1">
      <alignment horizontal="right" vertical="top"/>
    </xf>
    <xf numFmtId="2" fontId="3" fillId="0" borderId="0" xfId="2" applyNumberFormat="1" applyFont="1" applyAlignment="1">
      <alignment horizontal="justify" vertical="top"/>
    </xf>
    <xf numFmtId="0" fontId="3" fillId="0" borderId="0" xfId="2" applyFont="1" applyAlignment="1">
      <alignment horizontal="justify" vertical="top"/>
    </xf>
    <xf numFmtId="2" fontId="3" fillId="0" borderId="1" xfId="2" applyNumberFormat="1" applyFont="1" applyBorder="1" applyAlignment="1">
      <alignment horizontal="right" vertical="top"/>
    </xf>
    <xf numFmtId="2" fontId="3" fillId="0" borderId="0" xfId="2" applyNumberFormat="1" applyFont="1" applyAlignment="1">
      <alignment horizontal="right" vertical="top"/>
    </xf>
    <xf numFmtId="2" fontId="3" fillId="0" borderId="0" xfId="2" applyNumberFormat="1" applyFont="1" applyAlignment="1">
      <alignment horizontal="center" vertical="top"/>
    </xf>
    <xf numFmtId="2" fontId="3" fillId="0" borderId="0" xfId="2" applyNumberFormat="1" applyFont="1" applyAlignment="1">
      <alignment vertical="top"/>
    </xf>
    <xf numFmtId="2" fontId="3" fillId="0" borderId="0" xfId="2" applyNumberFormat="1" applyFont="1" applyAlignment="1">
      <alignment horizontal="left" vertical="top"/>
    </xf>
    <xf numFmtId="0" fontId="3" fillId="0" borderId="0" xfId="2" applyFont="1" applyBorder="1" applyAlignment="1">
      <alignment horizontal="justify" vertical="top"/>
    </xf>
    <xf numFmtId="0" fontId="3" fillId="0" borderId="0" xfId="2" applyFont="1"/>
    <xf numFmtId="2" fontId="3" fillId="0" borderId="0" xfId="2" applyNumberFormat="1" applyFont="1" applyFill="1" applyAlignment="1">
      <alignment horizontal="justify" vertical="top"/>
    </xf>
    <xf numFmtId="0" fontId="3" fillId="0" borderId="0" xfId="2" applyFont="1" applyAlignment="1">
      <alignment horizontal="center" vertical="top"/>
    </xf>
    <xf numFmtId="0" fontId="3" fillId="0" borderId="0" xfId="2" applyFont="1" applyAlignment="1">
      <alignment horizontal="left" vertical="top"/>
    </xf>
    <xf numFmtId="0" fontId="3" fillId="0" borderId="0" xfId="2" applyFont="1" applyAlignment="1">
      <alignment horizontal="justify" vertical="top" wrapText="1"/>
    </xf>
    <xf numFmtId="164" fontId="2" fillId="0" borderId="0" xfId="2" applyNumberFormat="1" applyFont="1"/>
    <xf numFmtId="0" fontId="3" fillId="0" borderId="0" xfId="2" applyFont="1" applyBorder="1" applyAlignment="1">
      <alignment horizontal="right"/>
    </xf>
    <xf numFmtId="2" fontId="3" fillId="0" borderId="0" xfId="2" applyNumberFormat="1" applyFont="1" applyAlignment="1">
      <alignment horizontal="center"/>
    </xf>
    <xf numFmtId="0" fontId="3" fillId="0" borderId="0" xfId="2" applyFont="1" applyAlignment="1">
      <alignment horizontal="left"/>
    </xf>
    <xf numFmtId="2" fontId="3" fillId="0" borderId="0" xfId="2" applyNumberFormat="1" applyFont="1"/>
    <xf numFmtId="0" fontId="3" fillId="0" borderId="0" xfId="2" applyFont="1" applyAlignment="1">
      <alignment horizontal="right"/>
    </xf>
    <xf numFmtId="0" fontId="3" fillId="0" borderId="0" xfId="2" applyFont="1" applyAlignment="1">
      <alignment vertical="top"/>
    </xf>
    <xf numFmtId="2" fontId="3" fillId="0" borderId="0" xfId="2" applyNumberFormat="1" applyFont="1" applyAlignment="1">
      <alignment horizontal="right"/>
    </xf>
    <xf numFmtId="2" fontId="3" fillId="0" borderId="0" xfId="2" applyNumberFormat="1" applyFont="1" applyAlignment="1">
      <alignment horizontal="left"/>
    </xf>
    <xf numFmtId="0" fontId="5" fillId="0" borderId="0" xfId="2" applyFont="1"/>
    <xf numFmtId="2" fontId="4" fillId="0" borderId="0" xfId="2" applyNumberFormat="1" applyFont="1" applyAlignment="1">
      <alignment horizontal="right"/>
    </xf>
    <xf numFmtId="0" fontId="3" fillId="0" borderId="0" xfId="2" applyFont="1" applyBorder="1" applyAlignment="1">
      <alignment vertical="top" wrapText="1"/>
    </xf>
    <xf numFmtId="0" fontId="2" fillId="0" borderId="0" xfId="3" applyFont="1" applyAlignment="1">
      <alignment vertical="top"/>
    </xf>
    <xf numFmtId="0" fontId="3" fillId="0" borderId="0" xfId="3" applyFont="1"/>
    <xf numFmtId="0" fontId="3" fillId="0" borderId="0" xfId="3" applyFont="1" applyAlignment="1">
      <alignment horizontal="right" vertical="top"/>
    </xf>
    <xf numFmtId="2" fontId="8" fillId="0" borderId="0" xfId="3" applyNumberFormat="1" applyFont="1" applyBorder="1" applyAlignment="1">
      <alignment horizontal="right" vertical="top" wrapText="1"/>
    </xf>
    <xf numFmtId="2" fontId="3" fillId="0" borderId="1" xfId="3" applyNumberFormat="1" applyFont="1" applyBorder="1" applyAlignment="1">
      <alignment vertical="top"/>
    </xf>
    <xf numFmtId="2" fontId="3" fillId="0" borderId="0" xfId="3" applyNumberFormat="1" applyFont="1" applyFill="1" applyAlignment="1">
      <alignment vertical="top"/>
    </xf>
    <xf numFmtId="0" fontId="3" fillId="0" borderId="0" xfId="3" applyFont="1" applyAlignment="1">
      <alignment horizontal="center" vertical="top"/>
    </xf>
    <xf numFmtId="0" fontId="3" fillId="0" borderId="0" xfId="3" applyFont="1" applyAlignment="1">
      <alignment horizontal="left" vertical="top"/>
    </xf>
    <xf numFmtId="2" fontId="3" fillId="0" borderId="0" xfId="3" applyNumberFormat="1" applyFont="1" applyAlignment="1">
      <alignment vertical="top"/>
    </xf>
    <xf numFmtId="0" fontId="3" fillId="0" borderId="0" xfId="3" applyFont="1" applyAlignment="1">
      <alignment vertical="top"/>
    </xf>
    <xf numFmtId="0" fontId="2" fillId="0" borderId="0" xfId="3" applyFont="1" applyBorder="1" applyAlignment="1">
      <alignment horizontal="center" vertical="top" wrapText="1"/>
    </xf>
    <xf numFmtId="2" fontId="3" fillId="0" borderId="0" xfId="3" applyNumberFormat="1" applyFont="1" applyFill="1" applyBorder="1" applyAlignment="1">
      <alignment vertical="top"/>
    </xf>
    <xf numFmtId="0" fontId="3" fillId="0" borderId="0" xfId="3" applyFont="1" applyBorder="1" applyAlignment="1">
      <alignment horizontal="center" vertical="top" wrapText="1"/>
    </xf>
    <xf numFmtId="0" fontId="8" fillId="0" borderId="0" xfId="3" applyFont="1" applyBorder="1" applyAlignment="1">
      <alignment horizontal="center" vertical="top" wrapText="1"/>
    </xf>
    <xf numFmtId="2" fontId="3" fillId="0" borderId="0" xfId="3" applyNumberFormat="1" applyFont="1" applyBorder="1" applyAlignment="1">
      <alignment vertical="top"/>
    </xf>
    <xf numFmtId="2" fontId="3" fillId="0" borderId="0" xfId="3" applyNumberFormat="1" applyFont="1"/>
    <xf numFmtId="0" fontId="3" fillId="0" borderId="0" xfId="3" applyFont="1" applyAlignment="1">
      <alignment horizontal="right"/>
    </xf>
    <xf numFmtId="0" fontId="3" fillId="0" borderId="0" xfId="3" applyFont="1" applyAlignment="1"/>
    <xf numFmtId="2" fontId="3" fillId="0" borderId="0" xfId="3" applyNumberFormat="1" applyFont="1" applyAlignment="1"/>
    <xf numFmtId="0" fontId="3" fillId="0" borderId="0" xfId="3" applyFont="1" applyAlignment="1">
      <alignment horizontal="left"/>
    </xf>
    <xf numFmtId="1" fontId="3" fillId="0" borderId="0" xfId="3" applyNumberFormat="1" applyFont="1" applyBorder="1" applyAlignment="1">
      <alignment horizontal="right"/>
    </xf>
    <xf numFmtId="0" fontId="2" fillId="0" borderId="0" xfId="3" applyFont="1" applyAlignment="1">
      <alignment horizontal="right"/>
    </xf>
    <xf numFmtId="2" fontId="3" fillId="0" borderId="0" xfId="3" applyNumberFormat="1" applyFont="1" applyAlignment="1">
      <alignment vertical="top" wrapText="1"/>
    </xf>
    <xf numFmtId="0" fontId="3" fillId="0" borderId="0" xfId="3" applyFont="1" applyAlignment="1">
      <alignment horizontal="center" vertical="top" wrapText="1"/>
    </xf>
    <xf numFmtId="0" fontId="3" fillId="0" borderId="0" xfId="3" applyFont="1" applyAlignment="1">
      <alignment horizontal="left" vertical="top" wrapText="1"/>
    </xf>
    <xf numFmtId="0" fontId="3" fillId="0" borderId="0" xfId="3" applyFont="1" applyAlignment="1">
      <alignment horizontal="right" vertical="top" wrapText="1"/>
    </xf>
    <xf numFmtId="2" fontId="2" fillId="0" borderId="0" xfId="3" applyNumberFormat="1" applyFont="1"/>
    <xf numFmtId="2" fontId="3" fillId="0" borderId="1" xfId="3" applyNumberFormat="1" applyFont="1" applyBorder="1" applyAlignment="1">
      <alignment horizontal="right" vertical="top"/>
    </xf>
    <xf numFmtId="0" fontId="3" fillId="0" borderId="1" xfId="3" applyFont="1" applyBorder="1" applyAlignment="1">
      <alignment horizontal="right" vertical="top"/>
    </xf>
    <xf numFmtId="2" fontId="3" fillId="0" borderId="0" xfId="3" applyNumberFormat="1" applyFont="1" applyAlignment="1">
      <alignment horizontal="center" vertical="top"/>
    </xf>
    <xf numFmtId="2" fontId="2" fillId="0" borderId="0" xfId="1" applyNumberFormat="1" applyFont="1" applyAlignment="1">
      <alignment vertical="top"/>
    </xf>
    <xf numFmtId="2" fontId="3" fillId="0" borderId="0" xfId="1" applyNumberFormat="1" applyFont="1" applyAlignment="1">
      <alignment horizontal="justify" vertical="top"/>
    </xf>
    <xf numFmtId="0" fontId="2" fillId="0" borderId="0" xfId="1" applyFont="1" applyAlignment="1">
      <alignment horizontal="justify" vertical="top"/>
    </xf>
    <xf numFmtId="2" fontId="3" fillId="0" borderId="0" xfId="1" applyNumberFormat="1" applyFont="1" applyFill="1" applyAlignment="1">
      <alignment horizontal="justify" vertical="top"/>
    </xf>
    <xf numFmtId="0" fontId="3" fillId="0" borderId="0" xfId="1" applyFont="1" applyFill="1" applyAlignment="1">
      <alignment horizontal="left" vertical="top"/>
    </xf>
    <xf numFmtId="2" fontId="4" fillId="0" borderId="0" xfId="1" applyNumberFormat="1" applyFont="1" applyAlignment="1">
      <alignment horizontal="justify" vertical="top"/>
    </xf>
    <xf numFmtId="2" fontId="3" fillId="0" borderId="0" xfId="3" applyNumberFormat="1" applyFont="1" applyAlignment="1">
      <alignment horizontal="left" vertical="top"/>
    </xf>
    <xf numFmtId="0" fontId="4" fillId="0" borderId="0" xfId="3" applyFont="1"/>
    <xf numFmtId="0" fontId="3" fillId="0" borderId="0" xfId="3" applyFont="1" applyAlignment="1">
      <alignment horizontal="justify" vertical="top" wrapText="1"/>
    </xf>
    <xf numFmtId="2" fontId="3" fillId="0" borderId="0" xfId="3" applyNumberFormat="1" applyFont="1" applyBorder="1" applyAlignment="1">
      <alignment horizontal="right"/>
    </xf>
    <xf numFmtId="2" fontId="3" fillId="0" borderId="0" xfId="3" applyNumberFormat="1" applyFont="1" applyAlignment="1">
      <alignment horizontal="left"/>
    </xf>
    <xf numFmtId="0" fontId="8" fillId="0" borderId="0" xfId="3" applyFont="1" applyAlignment="1">
      <alignment horizontal="right"/>
    </xf>
    <xf numFmtId="0" fontId="4" fillId="0" borderId="0" xfId="3" applyFont="1" applyAlignment="1">
      <alignment horizontal="center" vertical="top"/>
    </xf>
    <xf numFmtId="0" fontId="3" fillId="0" borderId="0" xfId="3" applyFont="1" applyAlignment="1">
      <alignment vertical="top" wrapText="1"/>
    </xf>
    <xf numFmtId="0" fontId="4" fillId="0" borderId="0" xfId="3" applyFont="1" applyAlignment="1">
      <alignment horizontal="justify" vertical="top" wrapText="1"/>
    </xf>
    <xf numFmtId="164" fontId="3" fillId="0" borderId="0" xfId="3" applyNumberFormat="1" applyFont="1"/>
    <xf numFmtId="2" fontId="2" fillId="0" borderId="0" xfId="1" applyNumberFormat="1" applyFont="1" applyFill="1" applyAlignment="1">
      <alignment horizontal="right" vertical="top"/>
    </xf>
    <xf numFmtId="2" fontId="3" fillId="0" borderId="1" xfId="1" applyNumberFormat="1" applyFont="1" applyBorder="1" applyAlignment="1">
      <alignment horizontal="right"/>
    </xf>
    <xf numFmtId="0" fontId="3" fillId="0" borderId="0" xfId="1" applyFont="1" applyBorder="1" applyAlignment="1">
      <alignment horizontal="right"/>
    </xf>
    <xf numFmtId="0" fontId="3" fillId="0" borderId="0" xfId="1" applyFont="1" applyAlignment="1"/>
    <xf numFmtId="0" fontId="3" fillId="0" borderId="0" xfId="1" applyFont="1" applyAlignment="1">
      <alignment horizontal="left"/>
    </xf>
    <xf numFmtId="2" fontId="3" fillId="0" borderId="0" xfId="1" applyNumberFormat="1" applyFont="1"/>
    <xf numFmtId="0" fontId="3" fillId="0" borderId="0" xfId="1" applyFont="1" applyAlignment="1">
      <alignment horizontal="right"/>
    </xf>
    <xf numFmtId="2" fontId="3" fillId="0" borderId="0" xfId="1" applyNumberFormat="1" applyFont="1" applyAlignment="1">
      <alignment horizontal="right"/>
    </xf>
    <xf numFmtId="0" fontId="12" fillId="0" borderId="0" xfId="1" applyFont="1" applyAlignment="1">
      <alignment horizontal="justify" vertical="top"/>
    </xf>
    <xf numFmtId="0" fontId="13" fillId="0" borderId="1" xfId="1" applyFont="1" applyBorder="1" applyAlignment="1"/>
    <xf numFmtId="0" fontId="7" fillId="0" borderId="0" xfId="3"/>
    <xf numFmtId="0" fontId="2" fillId="0" borderId="0" xfId="3" applyFont="1" applyAlignment="1">
      <alignment horizontal="right" vertical="top"/>
    </xf>
    <xf numFmtId="0" fontId="7" fillId="0" borderId="1" xfId="3" applyBorder="1"/>
    <xf numFmtId="0" fontId="2" fillId="0" borderId="0" xfId="3" applyFont="1" applyAlignment="1">
      <alignment horizontal="left" vertical="top" wrapText="1"/>
    </xf>
    <xf numFmtId="2" fontId="3" fillId="0" borderId="0" xfId="3" applyNumberFormat="1" applyFont="1" applyAlignment="1">
      <alignment horizontal="right" vertical="top"/>
    </xf>
    <xf numFmtId="0" fontId="2" fillId="0" borderId="0" xfId="3" applyFont="1" applyFill="1" applyAlignment="1">
      <alignment horizontal="left" vertical="top"/>
    </xf>
    <xf numFmtId="0" fontId="5" fillId="0" borderId="0" xfId="3" applyFont="1"/>
    <xf numFmtId="0" fontId="10" fillId="0" borderId="0" xfId="3" applyFont="1" applyBorder="1" applyAlignment="1">
      <alignment horizontal="justify" vertical="top"/>
    </xf>
    <xf numFmtId="0" fontId="9" fillId="0" borderId="0" xfId="3" applyFont="1" applyBorder="1" applyAlignment="1">
      <alignment horizontal="justify" vertical="top"/>
    </xf>
    <xf numFmtId="0" fontId="15" fillId="0" borderId="0" xfId="3" applyFont="1" applyBorder="1" applyAlignment="1">
      <alignment horizontal="center" vertical="top" wrapText="1"/>
    </xf>
    <xf numFmtId="2" fontId="2" fillId="0" borderId="0" xfId="3" applyNumberFormat="1" applyFont="1" applyAlignment="1">
      <alignment vertical="top"/>
    </xf>
    <xf numFmtId="2" fontId="3" fillId="0" borderId="0" xfId="3" applyNumberFormat="1" applyFont="1" applyAlignment="1">
      <alignment horizontal="justify" vertical="top"/>
    </xf>
    <xf numFmtId="0" fontId="3" fillId="0" borderId="0" xfId="3" applyFont="1" applyAlignment="1">
      <alignment horizontal="justify" vertical="top"/>
    </xf>
    <xf numFmtId="0" fontId="2" fillId="0" borderId="0" xfId="3" applyFont="1" applyAlignment="1">
      <alignment horizontal="justify" vertical="top"/>
    </xf>
    <xf numFmtId="0" fontId="3" fillId="0" borderId="0" xfId="3" applyFont="1" applyFill="1" applyAlignment="1">
      <alignment horizontal="right" vertical="top"/>
    </xf>
    <xf numFmtId="2" fontId="3" fillId="0" borderId="0" xfId="3" applyNumberFormat="1" applyFont="1" applyFill="1" applyAlignment="1">
      <alignment horizontal="justify" vertical="top"/>
    </xf>
    <xf numFmtId="0" fontId="3" fillId="0" borderId="0" xfId="3" applyFont="1" applyFill="1" applyAlignment="1">
      <alignment horizontal="justify" vertical="top"/>
    </xf>
    <xf numFmtId="0" fontId="3" fillId="0" borderId="0" xfId="3" applyFont="1" applyFill="1" applyAlignment="1">
      <alignment horizontal="left" vertical="top"/>
    </xf>
    <xf numFmtId="0" fontId="3" fillId="0" borderId="0" xfId="3" applyFont="1" applyFill="1" applyAlignment="1">
      <alignment vertical="top"/>
    </xf>
    <xf numFmtId="2" fontId="4" fillId="0" borderId="0" xfId="3" applyNumberFormat="1" applyFont="1" applyAlignment="1">
      <alignment horizontal="justify" vertical="top"/>
    </xf>
    <xf numFmtId="0" fontId="2" fillId="0" borderId="0" xfId="2" applyFont="1" applyAlignment="1">
      <alignment horizontal="justify" vertical="top"/>
    </xf>
    <xf numFmtId="2" fontId="2" fillId="0" borderId="0" xfId="2" applyNumberFormat="1" applyFont="1" applyAlignment="1">
      <alignment horizontal="center"/>
    </xf>
    <xf numFmtId="0" fontId="2" fillId="0" borderId="0" xfId="2" applyFont="1" applyAlignment="1">
      <alignment horizontal="center"/>
    </xf>
    <xf numFmtId="2" fontId="2" fillId="0" borderId="0" xfId="2" applyNumberFormat="1" applyFont="1"/>
    <xf numFmtId="0" fontId="8" fillId="0" borderId="0" xfId="2" applyFont="1" applyAlignment="1">
      <alignment horizontal="center" vertical="top" wrapText="1"/>
    </xf>
    <xf numFmtId="165" fontId="3" fillId="0" borderId="0" xfId="3" applyNumberFormat="1" applyFont="1" applyAlignment="1">
      <alignment horizontal="justify" vertical="top"/>
    </xf>
    <xf numFmtId="2" fontId="2" fillId="0" borderId="0" xfId="3" applyNumberFormat="1" applyFont="1" applyAlignment="1">
      <alignment vertical="top" wrapText="1"/>
    </xf>
    <xf numFmtId="2" fontId="2" fillId="0" borderId="0" xfId="3" applyNumberFormat="1" applyFont="1" applyFill="1" applyAlignment="1">
      <alignment horizontal="right" vertical="top"/>
    </xf>
    <xf numFmtId="2" fontId="3" fillId="0" borderId="0" xfId="3" applyNumberFormat="1" applyFont="1" applyFill="1" applyAlignment="1">
      <alignment horizontal="center"/>
    </xf>
    <xf numFmtId="0" fontId="3" fillId="0" borderId="0" xfId="3" applyFont="1" applyFill="1" applyAlignment="1">
      <alignment horizontal="center"/>
    </xf>
    <xf numFmtId="0" fontId="3" fillId="0" borderId="0" xfId="3" applyFont="1" applyFill="1" applyAlignment="1">
      <alignment horizontal="left"/>
    </xf>
    <xf numFmtId="2" fontId="3" fillId="0" borderId="0" xfId="3" applyNumberFormat="1" applyFont="1" applyFill="1"/>
    <xf numFmtId="0" fontId="3" fillId="0" borderId="0" xfId="3" applyFont="1" applyFill="1"/>
    <xf numFmtId="2" fontId="3" fillId="0" borderId="1" xfId="3" applyNumberFormat="1" applyFont="1" applyBorder="1" applyAlignment="1">
      <alignment horizontal="right"/>
    </xf>
    <xf numFmtId="0" fontId="3" fillId="0" borderId="0" xfId="3" applyFont="1" applyBorder="1" applyAlignment="1">
      <alignment horizontal="right"/>
    </xf>
    <xf numFmtId="0" fontId="3" fillId="0" borderId="0" xfId="3" applyFont="1" applyAlignment="1">
      <alignment horizontal="center"/>
    </xf>
    <xf numFmtId="2" fontId="3" fillId="0" borderId="0" xfId="3" applyNumberFormat="1" applyFont="1" applyAlignment="1">
      <alignment horizontal="right"/>
    </xf>
    <xf numFmtId="0" fontId="12" fillId="0" borderId="0" xfId="3" applyFont="1" applyAlignment="1">
      <alignment horizontal="justify" vertical="top"/>
    </xf>
    <xf numFmtId="0" fontId="13" fillId="0" borderId="3" xfId="3" applyFont="1" applyBorder="1" applyAlignment="1">
      <alignment horizontal="center" vertical="center" wrapText="1"/>
    </xf>
    <xf numFmtId="0" fontId="13" fillId="0" borderId="1" xfId="3" applyFont="1" applyBorder="1" applyAlignment="1"/>
    <xf numFmtId="0" fontId="1" fillId="0" borderId="1" xfId="1" applyBorder="1"/>
    <xf numFmtId="0" fontId="10" fillId="0" borderId="0" xfId="1" applyFont="1" applyBorder="1" applyAlignment="1">
      <alignment horizontal="justify" vertical="top"/>
    </xf>
    <xf numFmtId="0" fontId="9" fillId="0" borderId="0" xfId="1" applyFont="1" applyBorder="1" applyAlignment="1">
      <alignment horizontal="justify" vertical="top"/>
    </xf>
    <xf numFmtId="0" fontId="15" fillId="0" borderId="0" xfId="1" applyFont="1" applyBorder="1" applyAlignment="1">
      <alignment horizontal="center" vertical="top" wrapText="1"/>
    </xf>
    <xf numFmtId="2" fontId="3" fillId="0" borderId="0" xfId="1" applyNumberFormat="1" applyFont="1" applyAlignment="1">
      <alignment horizontal="left"/>
    </xf>
    <xf numFmtId="2" fontId="3" fillId="0" borderId="0" xfId="3" applyNumberFormat="1" applyFont="1" applyAlignment="1">
      <alignment horizontal="left"/>
    </xf>
    <xf numFmtId="0" fontId="3" fillId="0" borderId="0" xfId="3" applyFont="1" applyAlignment="1">
      <alignment horizontal="justify" vertical="top" wrapText="1"/>
    </xf>
    <xf numFmtId="0" fontId="3" fillId="0" borderId="0" xfId="3" applyFont="1" applyAlignment="1">
      <alignment horizontal="left"/>
    </xf>
    <xf numFmtId="0" fontId="3" fillId="0" borderId="0" xfId="3" applyFont="1" applyAlignment="1">
      <alignment horizontal="justify" vertical="top"/>
    </xf>
    <xf numFmtId="0" fontId="3" fillId="0" borderId="0" xfId="1" applyFont="1" applyAlignment="1">
      <alignment horizontal="center"/>
    </xf>
    <xf numFmtId="0" fontId="2" fillId="0" borderId="0" xfId="1" applyFont="1" applyAlignment="1">
      <alignment horizontal="left" vertical="top" wrapText="1"/>
    </xf>
    <xf numFmtId="2" fontId="3" fillId="0" borderId="0" xfId="3" applyNumberFormat="1" applyFont="1" applyAlignment="1">
      <alignment horizontal="left" vertical="top"/>
    </xf>
    <xf numFmtId="0" fontId="3" fillId="0" borderId="0" xfId="3" applyFont="1" applyAlignment="1">
      <alignment horizontal="left" vertical="top"/>
    </xf>
    <xf numFmtId="0" fontId="2" fillId="0" borderId="0" xfId="3" applyFont="1" applyAlignment="1">
      <alignment horizontal="right"/>
    </xf>
    <xf numFmtId="0" fontId="3" fillId="0" borderId="0" xfId="1" applyFont="1" applyAlignment="1">
      <alignment horizontal="justify" vertical="top"/>
    </xf>
    <xf numFmtId="0" fontId="3" fillId="0" borderId="0" xfId="1" applyFont="1" applyAlignment="1">
      <alignment horizontal="center" vertical="top"/>
    </xf>
    <xf numFmtId="0" fontId="3" fillId="0" borderId="0" xfId="1" applyFont="1" applyAlignment="1">
      <alignment horizontal="right" vertical="top"/>
    </xf>
    <xf numFmtId="0" fontId="3" fillId="0" borderId="0" xfId="1" applyFont="1" applyAlignment="1">
      <alignment horizontal="left" vertical="top"/>
    </xf>
    <xf numFmtId="2" fontId="3" fillId="0" borderId="0" xfId="3" applyNumberFormat="1" applyFont="1" applyAlignment="1">
      <alignment horizontal="center" vertical="top"/>
    </xf>
    <xf numFmtId="0" fontId="3" fillId="0" borderId="0" xfId="3" applyFont="1" applyAlignment="1">
      <alignment horizontal="center" vertical="top"/>
    </xf>
    <xf numFmtId="0" fontId="2" fillId="0" borderId="0" xfId="1" applyFont="1" applyFill="1" applyAlignment="1">
      <alignment horizontal="left" vertical="top"/>
    </xf>
    <xf numFmtId="0" fontId="3" fillId="0" borderId="0" xfId="3" applyFont="1" applyAlignment="1">
      <alignment horizontal="center" vertical="top" wrapText="1"/>
    </xf>
    <xf numFmtId="0" fontId="2" fillId="0" borderId="0" xfId="3" applyFont="1" applyBorder="1" applyAlignment="1">
      <alignment horizontal="center" vertical="top" wrapText="1"/>
    </xf>
    <xf numFmtId="2" fontId="3" fillId="0" borderId="0" xfId="3" applyNumberFormat="1" applyFont="1" applyAlignment="1">
      <alignment horizontal="right" vertical="top"/>
    </xf>
    <xf numFmtId="0" fontId="3" fillId="0" borderId="0" xfId="3" applyFont="1" applyAlignment="1">
      <alignment horizontal="right" vertical="top"/>
    </xf>
    <xf numFmtId="2" fontId="3" fillId="0" borderId="1" xfId="3" applyNumberFormat="1" applyFont="1" applyBorder="1" applyAlignment="1">
      <alignment horizontal="right" vertical="top"/>
    </xf>
    <xf numFmtId="0" fontId="3" fillId="0" borderId="1" xfId="3" applyFont="1" applyBorder="1" applyAlignment="1">
      <alignment horizontal="right" vertical="top"/>
    </xf>
    <xf numFmtId="0" fontId="8" fillId="0" borderId="0" xfId="3" applyFont="1" applyBorder="1" applyAlignment="1">
      <alignment horizontal="center" vertical="top" wrapText="1"/>
    </xf>
    <xf numFmtId="0" fontId="3" fillId="0" borderId="0" xfId="3" applyFont="1" applyAlignment="1">
      <alignment horizontal="left" vertical="top" wrapText="1"/>
    </xf>
    <xf numFmtId="0" fontId="13" fillId="0" borderId="3" xfId="1" applyFont="1" applyBorder="1" applyAlignment="1">
      <alignment horizontal="center" vertical="center" wrapText="1"/>
    </xf>
    <xf numFmtId="0" fontId="2" fillId="0" borderId="0" xfId="3" applyFont="1" applyAlignment="1">
      <alignment horizontal="left" vertical="top" wrapText="1"/>
    </xf>
    <xf numFmtId="0" fontId="4" fillId="0" borderId="0" xfId="3" applyFont="1" applyAlignment="1">
      <alignment horizontal="justify" vertical="top" wrapText="1"/>
    </xf>
    <xf numFmtId="0" fontId="2" fillId="0" borderId="0" xfId="3" applyFont="1" applyFill="1" applyAlignment="1">
      <alignment horizontal="left" vertical="top"/>
    </xf>
    <xf numFmtId="0" fontId="13" fillId="0" borderId="3" xfId="3" applyFont="1" applyBorder="1" applyAlignment="1">
      <alignment horizontal="center" vertical="center" wrapText="1"/>
    </xf>
    <xf numFmtId="0" fontId="3" fillId="0" borderId="0" xfId="1" applyFont="1" applyFill="1" applyAlignment="1">
      <alignment horizontal="center"/>
    </xf>
    <xf numFmtId="0" fontId="8" fillId="0" borderId="0" xfId="15" applyFont="1" applyAlignment="1">
      <alignment horizontal="justify" vertical="top"/>
    </xf>
    <xf numFmtId="0" fontId="4" fillId="0" borderId="0" xfId="15" applyFont="1" applyFill="1"/>
    <xf numFmtId="2" fontId="4" fillId="0" borderId="0" xfId="15" applyNumberFormat="1" applyFont="1" applyFill="1" applyAlignment="1">
      <alignment horizontal="right"/>
    </xf>
    <xf numFmtId="0" fontId="4" fillId="0" borderId="0" xfId="15" applyFont="1" applyFill="1" applyAlignment="1">
      <alignment horizontal="left"/>
    </xf>
    <xf numFmtId="0" fontId="4" fillId="0" borderId="0" xfId="15" applyFont="1" applyFill="1" applyAlignment="1">
      <alignment horizontal="center"/>
    </xf>
    <xf numFmtId="0" fontId="4" fillId="0" borderId="0" xfId="15" applyFont="1" applyFill="1" applyAlignment="1"/>
    <xf numFmtId="0" fontId="4" fillId="0" borderId="0" xfId="15" applyFont="1" applyFill="1" applyAlignment="1">
      <alignment horizontal="right"/>
    </xf>
    <xf numFmtId="0" fontId="4" fillId="0" borderId="0" xfId="15" applyFont="1" applyAlignment="1">
      <alignment vertical="top" wrapText="1"/>
    </xf>
    <xf numFmtId="0" fontId="4" fillId="0" borderId="0" xfId="15" applyFont="1"/>
    <xf numFmtId="2" fontId="4" fillId="0" borderId="0" xfId="15" applyNumberFormat="1" applyFont="1" applyAlignment="1">
      <alignment horizontal="right"/>
    </xf>
    <xf numFmtId="0" fontId="4" fillId="0" borderId="0" xfId="15" applyFont="1" applyAlignment="1">
      <alignment horizontal="left"/>
    </xf>
    <xf numFmtId="0" fontId="4" fillId="0" borderId="0" xfId="15" applyFont="1" applyAlignment="1">
      <alignment horizontal="center"/>
    </xf>
    <xf numFmtId="0" fontId="4" fillId="0" borderId="0" xfId="15" applyFont="1" applyAlignment="1"/>
    <xf numFmtId="0" fontId="4" fillId="0" borderId="0" xfId="15" applyFont="1" applyAlignment="1">
      <alignment horizontal="right"/>
    </xf>
    <xf numFmtId="0" fontId="4" fillId="0" borderId="0" xfId="15" applyFont="1" applyAlignment="1">
      <alignment horizontal="justify" vertical="top"/>
    </xf>
    <xf numFmtId="2" fontId="4" fillId="0" borderId="0" xfId="15" applyNumberFormat="1" applyFont="1" applyAlignment="1">
      <alignment horizontal="justify" vertical="top"/>
    </xf>
    <xf numFmtId="0" fontId="4" fillId="0" borderId="0" xfId="15" applyFont="1" applyAlignment="1">
      <alignment horizontal="right" vertical="top"/>
    </xf>
    <xf numFmtId="0" fontId="4" fillId="0" borderId="0" xfId="15" applyFont="1" applyAlignment="1">
      <alignment vertical="top"/>
    </xf>
    <xf numFmtId="2" fontId="4" fillId="0" borderId="0" xfId="15" applyNumberFormat="1" applyFont="1" applyAlignment="1">
      <alignment horizontal="right" vertical="top"/>
    </xf>
    <xf numFmtId="0" fontId="4" fillId="0" borderId="0" xfId="15" applyFont="1" applyFill="1" applyAlignment="1">
      <alignment vertical="top" wrapText="1"/>
    </xf>
    <xf numFmtId="0" fontId="4" fillId="0" borderId="0" xfId="15" applyFont="1" applyFill="1" applyAlignment="1">
      <alignment vertical="top"/>
    </xf>
    <xf numFmtId="2" fontId="4" fillId="0" borderId="0" xfId="15" applyNumberFormat="1" applyFont="1" applyFill="1" applyAlignment="1">
      <alignment horizontal="right" vertical="top"/>
    </xf>
    <xf numFmtId="0" fontId="4" fillId="0" borderId="0" xfId="15" applyFont="1" applyFill="1" applyAlignment="1">
      <alignment horizontal="left" vertical="top"/>
    </xf>
    <xf numFmtId="0" fontId="4" fillId="0" borderId="0" xfId="15" applyFont="1" applyFill="1" applyAlignment="1">
      <alignment horizontal="center" vertical="top"/>
    </xf>
    <xf numFmtId="0" fontId="4" fillId="0" borderId="0" xfId="15" applyFont="1" applyFill="1" applyAlignment="1">
      <alignment horizontal="right" vertical="top"/>
    </xf>
    <xf numFmtId="2" fontId="4" fillId="0" borderId="0" xfId="15" applyNumberFormat="1" applyFont="1" applyFill="1" applyBorder="1" applyAlignment="1">
      <alignment horizontal="right" vertical="top"/>
    </xf>
    <xf numFmtId="0" fontId="2" fillId="0" borderId="0" xfId="15" applyFont="1" applyAlignment="1">
      <alignment horizontal="center"/>
    </xf>
    <xf numFmtId="0" fontId="6" fillId="0" borderId="0" xfId="1" applyFont="1" applyBorder="1" applyAlignment="1">
      <alignment vertical="top" wrapText="1"/>
    </xf>
    <xf numFmtId="2" fontId="3" fillId="0" borderId="0" xfId="1" applyNumberFormat="1" applyFont="1" applyBorder="1" applyAlignment="1">
      <alignment horizontal="right"/>
    </xf>
    <xf numFmtId="2" fontId="3" fillId="0" borderId="0" xfId="15" applyNumberFormat="1" applyFont="1" applyAlignment="1">
      <alignment horizontal="left"/>
    </xf>
    <xf numFmtId="0" fontId="3" fillId="0" borderId="0" xfId="15" applyFont="1"/>
    <xf numFmtId="2" fontId="3" fillId="0" borderId="0" xfId="15" applyNumberFormat="1" applyFont="1"/>
    <xf numFmtId="0" fontId="3" fillId="0" borderId="0" xfId="15" applyFont="1" applyAlignment="1">
      <alignment horizontal="left"/>
    </xf>
    <xf numFmtId="0" fontId="3" fillId="0" borderId="0" xfId="15" applyFont="1" applyAlignment="1">
      <alignment horizontal="center"/>
    </xf>
    <xf numFmtId="0" fontId="3" fillId="0" borderId="0" xfId="15" applyFont="1" applyAlignment="1"/>
    <xf numFmtId="0" fontId="3" fillId="0" borderId="0" xfId="15" applyFont="1" applyAlignment="1">
      <alignment horizontal="right"/>
    </xf>
    <xf numFmtId="2" fontId="3" fillId="0" borderId="0" xfId="15" applyNumberFormat="1" applyFont="1" applyAlignment="1">
      <alignment horizontal="right"/>
    </xf>
    <xf numFmtId="0" fontId="3" fillId="0" borderId="0" xfId="15" applyFont="1" applyAlignment="1">
      <alignment horizontal="left" vertical="top"/>
    </xf>
    <xf numFmtId="0" fontId="3" fillId="0" borderId="0" xfId="15" applyFont="1" applyBorder="1" applyAlignment="1">
      <alignment horizontal="right"/>
    </xf>
    <xf numFmtId="0" fontId="4" fillId="0" borderId="0" xfId="16" applyFont="1"/>
    <xf numFmtId="0" fontId="3" fillId="0" borderId="0" xfId="16" applyFont="1" applyAlignment="1">
      <alignment horizontal="left"/>
    </xf>
    <xf numFmtId="164" fontId="3" fillId="0" borderId="0" xfId="16" applyNumberFormat="1" applyFont="1"/>
    <xf numFmtId="0" fontId="3" fillId="0" borderId="0" xfId="16" applyFont="1"/>
    <xf numFmtId="0" fontId="3" fillId="0" borderId="0" xfId="16" applyFont="1" applyAlignment="1">
      <alignment horizontal="right"/>
    </xf>
    <xf numFmtId="0" fontId="3" fillId="0" borderId="0" xfId="16" applyFont="1" applyAlignment="1"/>
    <xf numFmtId="2" fontId="3" fillId="0" borderId="0" xfId="16" applyNumberFormat="1" applyFont="1"/>
    <xf numFmtId="0" fontId="3" fillId="0" borderId="0" xfId="16" applyFont="1" applyAlignment="1">
      <alignment horizontal="justify" vertical="top" wrapText="1"/>
    </xf>
    <xf numFmtId="0" fontId="4" fillId="0" borderId="0" xfId="16" applyFont="1" applyAlignment="1">
      <alignment horizontal="justify" vertical="top" wrapText="1"/>
    </xf>
    <xf numFmtId="0" fontId="3" fillId="0" borderId="0" xfId="16" applyFont="1" applyAlignment="1">
      <alignment vertical="top" wrapText="1"/>
    </xf>
    <xf numFmtId="0" fontId="4" fillId="0" borderId="0" xfId="16" applyFont="1" applyAlignment="1">
      <alignment horizontal="center" vertical="top"/>
    </xf>
    <xf numFmtId="0" fontId="8" fillId="0" borderId="0" xfId="16" applyFont="1" applyAlignment="1">
      <alignment horizontal="right"/>
    </xf>
    <xf numFmtId="0" fontId="2" fillId="0" borderId="0" xfId="16" applyFont="1" applyAlignment="1">
      <alignment horizontal="right"/>
    </xf>
    <xf numFmtId="2" fontId="3" fillId="0" borderId="0" xfId="16" applyNumberFormat="1" applyFont="1" applyBorder="1" applyAlignment="1">
      <alignment horizontal="right"/>
    </xf>
    <xf numFmtId="2" fontId="3" fillId="0" borderId="0" xfId="16" applyNumberFormat="1" applyFont="1" applyAlignment="1"/>
    <xf numFmtId="2" fontId="3" fillId="0" borderId="0" xfId="16" applyNumberFormat="1" applyFont="1" applyAlignment="1">
      <alignment horizontal="left"/>
    </xf>
    <xf numFmtId="2" fontId="3" fillId="0" borderId="0" xfId="16" applyNumberFormat="1" applyFont="1" applyAlignment="1">
      <alignment horizontal="left" vertical="top"/>
    </xf>
    <xf numFmtId="2" fontId="3" fillId="0" borderId="0" xfId="16" applyNumberFormat="1" applyFont="1" applyAlignment="1">
      <alignment horizontal="center" vertical="top"/>
    </xf>
    <xf numFmtId="0" fontId="3" fillId="0" borderId="0" xfId="16" applyFont="1" applyAlignment="1">
      <alignment horizontal="right" vertical="top"/>
    </xf>
    <xf numFmtId="2" fontId="3" fillId="0" borderId="1" xfId="16" applyNumberFormat="1" applyFont="1" applyBorder="1" applyAlignment="1">
      <alignment horizontal="right" vertical="top"/>
    </xf>
    <xf numFmtId="2" fontId="2" fillId="0" borderId="0" xfId="16" applyNumberFormat="1" applyFont="1"/>
    <xf numFmtId="0" fontId="3" fillId="0" borderId="0" xfId="16" applyFont="1" applyAlignment="1">
      <alignment vertical="top"/>
    </xf>
    <xf numFmtId="2" fontId="3" fillId="0" borderId="0" xfId="16" applyNumberFormat="1" applyFont="1" applyAlignment="1">
      <alignment vertical="top"/>
    </xf>
    <xf numFmtId="0" fontId="3" fillId="0" borderId="1" xfId="16" applyFont="1" applyBorder="1" applyAlignment="1">
      <alignment horizontal="right" vertical="top"/>
    </xf>
    <xf numFmtId="0" fontId="2" fillId="0" borderId="0" xfId="16" applyFont="1" applyBorder="1" applyAlignment="1">
      <alignment horizontal="center" vertical="top" wrapText="1"/>
    </xf>
    <xf numFmtId="0" fontId="3" fillId="0" borderId="0" xfId="16" applyFont="1" applyAlignment="1">
      <alignment horizontal="left" vertical="top"/>
    </xf>
    <xf numFmtId="0" fontId="3" fillId="0" borderId="0" xfId="16" applyFont="1" applyAlignment="1">
      <alignment horizontal="center" vertical="top"/>
    </xf>
    <xf numFmtId="2" fontId="3" fillId="0" borderId="0" xfId="16" applyNumberFormat="1" applyFont="1" applyAlignment="1">
      <alignment vertical="top" wrapText="1"/>
    </xf>
    <xf numFmtId="0" fontId="3" fillId="0" borderId="0" xfId="16" applyFont="1" applyAlignment="1">
      <alignment horizontal="left" vertical="top" wrapText="1"/>
    </xf>
    <xf numFmtId="0" fontId="3" fillId="0" borderId="0" xfId="16" applyFont="1" applyAlignment="1">
      <alignment horizontal="center" vertical="top" wrapText="1"/>
    </xf>
    <xf numFmtId="0" fontId="3" fillId="0" borderId="0" xfId="16" applyFont="1" applyAlignment="1">
      <alignment horizontal="right" vertical="top" wrapText="1"/>
    </xf>
    <xf numFmtId="0" fontId="8" fillId="0" borderId="0" xfId="16" applyFont="1" applyBorder="1" applyAlignment="1">
      <alignment horizontal="center" vertical="top" wrapText="1"/>
    </xf>
    <xf numFmtId="0" fontId="3" fillId="0" borderId="0" xfId="16" applyFont="1" applyBorder="1" applyAlignment="1">
      <alignment horizontal="center" vertical="top" wrapText="1"/>
    </xf>
    <xf numFmtId="2" fontId="3" fillId="0" borderId="0" xfId="16" applyNumberFormat="1" applyFont="1" applyBorder="1" applyAlignment="1">
      <alignment vertical="top"/>
    </xf>
    <xf numFmtId="2" fontId="3" fillId="0" borderId="0" xfId="16" applyNumberFormat="1" applyFont="1" applyFill="1" applyAlignment="1">
      <alignment vertical="top"/>
    </xf>
    <xf numFmtId="1" fontId="3" fillId="0" borderId="0" xfId="16" applyNumberFormat="1" applyFont="1" applyBorder="1" applyAlignment="1">
      <alignment horizontal="right"/>
    </xf>
    <xf numFmtId="2" fontId="3" fillId="0" borderId="0" xfId="16" applyNumberFormat="1" applyFont="1" applyFill="1" applyBorder="1" applyAlignment="1">
      <alignment vertical="top"/>
    </xf>
    <xf numFmtId="2" fontId="3" fillId="0" borderId="1" xfId="16" applyNumberFormat="1" applyFont="1" applyBorder="1" applyAlignment="1">
      <alignment vertical="top"/>
    </xf>
    <xf numFmtId="2" fontId="8" fillId="0" borderId="0" xfId="16" applyNumberFormat="1" applyFont="1" applyBorder="1" applyAlignment="1">
      <alignment horizontal="right" vertical="top" wrapText="1"/>
    </xf>
    <xf numFmtId="0" fontId="3" fillId="0" borderId="0" xfId="3" applyFont="1" applyAlignment="1">
      <alignment horizontal="right" vertical="top"/>
    </xf>
    <xf numFmtId="2" fontId="3" fillId="0" borderId="0" xfId="3" applyNumberFormat="1" applyFont="1" applyAlignment="1">
      <alignment horizontal="right" vertical="top"/>
    </xf>
    <xf numFmtId="0" fontId="3" fillId="0" borderId="0" xfId="2" applyFont="1" applyAlignment="1">
      <alignment horizontal="center"/>
    </xf>
    <xf numFmtId="2" fontId="3" fillId="0" borderId="0" xfId="2" applyNumberFormat="1" applyFont="1" applyAlignment="1">
      <alignment horizontal="right" vertical="top"/>
    </xf>
    <xf numFmtId="2" fontId="4" fillId="0" borderId="0" xfId="1" applyNumberFormat="1" applyFont="1" applyAlignment="1">
      <alignment horizontal="left"/>
    </xf>
    <xf numFmtId="2" fontId="3" fillId="0" borderId="1" xfId="1" applyNumberFormat="1" applyFont="1" applyBorder="1"/>
    <xf numFmtId="0" fontId="3" fillId="0" borderId="1" xfId="1" applyFont="1" applyBorder="1" applyAlignment="1">
      <alignment horizontal="right"/>
    </xf>
    <xf numFmtId="0" fontId="2" fillId="0" borderId="0" xfId="1" applyFont="1" applyBorder="1" applyAlignment="1">
      <alignment horizontal="right"/>
    </xf>
    <xf numFmtId="2" fontId="2" fillId="0" borderId="0" xfId="1" applyNumberFormat="1" applyFont="1" applyBorder="1" applyAlignment="1">
      <alignment horizontal="right"/>
    </xf>
    <xf numFmtId="2" fontId="2" fillId="0" borderId="2" xfId="3" applyNumberFormat="1" applyFont="1" applyBorder="1" applyAlignment="1">
      <alignment vertical="top"/>
    </xf>
    <xf numFmtId="2" fontId="3" fillId="0" borderId="0" xfId="1" applyNumberFormat="1" applyFont="1" applyAlignment="1">
      <alignment horizontal="left"/>
    </xf>
    <xf numFmtId="0" fontId="2" fillId="0" borderId="0" xfId="1" applyFont="1" applyAlignment="1">
      <alignment horizontal="left" vertical="top" wrapText="1"/>
    </xf>
    <xf numFmtId="0" fontId="3" fillId="0" borderId="0" xfId="1" applyFont="1" applyAlignment="1">
      <alignment horizontal="center"/>
    </xf>
    <xf numFmtId="2" fontId="3" fillId="0" borderId="0" xfId="1" applyNumberFormat="1" applyFont="1" applyAlignment="1">
      <alignment horizontal="center"/>
    </xf>
    <xf numFmtId="0" fontId="3" fillId="0" borderId="0" xfId="16" applyFont="1" applyAlignment="1">
      <alignment horizontal="justify" vertical="top" wrapText="1"/>
    </xf>
    <xf numFmtId="0" fontId="3" fillId="0" borderId="0" xfId="16" applyFont="1" applyAlignment="1">
      <alignment horizontal="left" vertical="top"/>
    </xf>
    <xf numFmtId="2" fontId="3" fillId="0" borderId="0" xfId="1" applyNumberFormat="1" applyFont="1" applyAlignment="1">
      <alignment horizontal="left" vertical="top"/>
    </xf>
    <xf numFmtId="0" fontId="3" fillId="0" borderId="0" xfId="1" applyFont="1" applyAlignment="1">
      <alignment horizontal="right" vertical="top"/>
    </xf>
    <xf numFmtId="0" fontId="3" fillId="0" borderId="0" xfId="1" applyFont="1" applyAlignment="1">
      <alignment horizontal="justify" vertical="top"/>
    </xf>
    <xf numFmtId="0" fontId="3" fillId="0" borderId="0" xfId="1" applyFont="1" applyAlignment="1">
      <alignment horizontal="left" vertical="top"/>
    </xf>
    <xf numFmtId="0" fontId="3" fillId="0" borderId="0" xfId="16" applyFont="1" applyAlignment="1">
      <alignment horizontal="center" vertical="top"/>
    </xf>
    <xf numFmtId="2" fontId="2" fillId="0" borderId="0" xfId="1" applyNumberFormat="1" applyFont="1" applyAlignment="1">
      <alignment horizontal="right" vertical="top"/>
    </xf>
    <xf numFmtId="0" fontId="2" fillId="0" borderId="0" xfId="16" applyFont="1" applyBorder="1" applyAlignment="1">
      <alignment horizontal="center" vertical="top" wrapText="1"/>
    </xf>
    <xf numFmtId="0" fontId="8" fillId="0" borderId="0" xfId="16" applyFont="1" applyBorder="1" applyAlignment="1">
      <alignment horizontal="center" vertical="top" wrapText="1"/>
    </xf>
    <xf numFmtId="0" fontId="2" fillId="0" borderId="0" xfId="1" applyFont="1" applyFill="1" applyAlignment="1">
      <alignment horizontal="left" vertical="top"/>
    </xf>
    <xf numFmtId="0" fontId="3" fillId="0" borderId="0" xfId="16" applyFont="1" applyAlignment="1">
      <alignment horizontal="right" vertical="top"/>
    </xf>
    <xf numFmtId="0" fontId="3" fillId="0" borderId="1" xfId="16" applyFont="1" applyBorder="1" applyAlignment="1">
      <alignment horizontal="right" vertical="top"/>
    </xf>
    <xf numFmtId="2" fontId="3" fillId="0" borderId="0" xfId="3" applyNumberFormat="1" applyFont="1" applyAlignment="1">
      <alignment horizontal="left" vertical="top"/>
    </xf>
    <xf numFmtId="0" fontId="2" fillId="0" borderId="0" xfId="3" applyFont="1" applyFill="1" applyAlignment="1">
      <alignment horizontal="left" vertical="top"/>
    </xf>
    <xf numFmtId="0" fontId="3" fillId="0" borderId="0" xfId="2" applyFont="1" applyAlignment="1">
      <alignment horizontal="justify" vertical="top" wrapText="1"/>
    </xf>
    <xf numFmtId="0" fontId="3" fillId="0" borderId="0" xfId="2" applyFont="1" applyAlignment="1">
      <alignment horizontal="center" vertical="top"/>
    </xf>
    <xf numFmtId="0" fontId="2" fillId="0" borderId="0" xfId="2" applyFont="1" applyAlignment="1">
      <alignment horizontal="center" vertical="top"/>
    </xf>
    <xf numFmtId="0" fontId="3" fillId="0" borderId="0" xfId="2" applyFont="1" applyAlignment="1">
      <alignment horizontal="justify" vertical="top"/>
    </xf>
    <xf numFmtId="0" fontId="3" fillId="0" borderId="0" xfId="3" applyFont="1" applyAlignment="1">
      <alignment horizontal="center" vertical="top"/>
    </xf>
    <xf numFmtId="0" fontId="3" fillId="0" borderId="0" xfId="3" applyFont="1" applyAlignment="1">
      <alignment horizontal="justify" vertical="top" wrapText="1"/>
    </xf>
    <xf numFmtId="0" fontId="3" fillId="0" borderId="0" xfId="3" applyFont="1" applyAlignment="1">
      <alignment horizontal="justify" vertical="top"/>
    </xf>
    <xf numFmtId="0" fontId="2" fillId="0" borderId="0" xfId="3" applyFont="1" applyAlignment="1">
      <alignment horizontal="left" vertical="top" wrapText="1"/>
    </xf>
    <xf numFmtId="0" fontId="2" fillId="0" borderId="0" xfId="3" applyFont="1" applyAlignment="1">
      <alignment horizontal="right"/>
    </xf>
    <xf numFmtId="0" fontId="4" fillId="0" borderId="0" xfId="2" applyFont="1" applyAlignment="1">
      <alignment horizontal="justify" vertical="top" wrapText="1"/>
    </xf>
    <xf numFmtId="2" fontId="3" fillId="0" borderId="0" xfId="3" applyNumberFormat="1" applyFont="1" applyAlignment="1">
      <alignment horizontal="left"/>
    </xf>
    <xf numFmtId="0" fontId="2" fillId="0" borderId="0" xfId="3" applyFont="1" applyAlignment="1">
      <alignment horizontal="justify" vertical="top" wrapText="1"/>
    </xf>
    <xf numFmtId="0" fontId="2" fillId="0" borderId="0" xfId="3" applyFont="1" applyBorder="1" applyAlignment="1">
      <alignment horizontal="center" vertical="top" wrapText="1"/>
    </xf>
    <xf numFmtId="2" fontId="3" fillId="0" borderId="0" xfId="3" applyNumberFormat="1" applyFont="1" applyAlignment="1">
      <alignment horizontal="right" vertical="top"/>
    </xf>
    <xf numFmtId="0" fontId="3" fillId="0" borderId="0" xfId="3" applyFont="1" applyAlignment="1">
      <alignment horizontal="right" vertical="top"/>
    </xf>
    <xf numFmtId="2" fontId="3" fillId="0" borderId="1" xfId="3" applyNumberFormat="1" applyFont="1" applyBorder="1" applyAlignment="1">
      <alignment horizontal="right" vertical="top"/>
    </xf>
    <xf numFmtId="0" fontId="3" fillId="0" borderId="0" xfId="3" applyFont="1" applyAlignment="1">
      <alignment horizontal="left" vertical="top"/>
    </xf>
    <xf numFmtId="0" fontId="3" fillId="0" borderId="0" xfId="3" applyFont="1" applyAlignment="1">
      <alignment horizontal="left"/>
    </xf>
    <xf numFmtId="0" fontId="3" fillId="0" borderId="0" xfId="3" applyFont="1" applyAlignment="1">
      <alignment horizontal="center"/>
    </xf>
    <xf numFmtId="0" fontId="3" fillId="0" borderId="0" xfId="1" applyFont="1" applyAlignment="1">
      <alignment horizontal="left"/>
    </xf>
    <xf numFmtId="0" fontId="3" fillId="0" borderId="0" xfId="1" applyFont="1" applyFill="1" applyAlignment="1">
      <alignment horizontal="justify" vertical="top"/>
    </xf>
    <xf numFmtId="0" fontId="3" fillId="0" borderId="0" xfId="1" applyFont="1" applyAlignment="1">
      <alignment horizontal="center" vertical="top"/>
    </xf>
    <xf numFmtId="0" fontId="3" fillId="0" borderId="0" xfId="2" applyFont="1" applyAlignment="1">
      <alignment horizontal="center"/>
    </xf>
    <xf numFmtId="2" fontId="3" fillId="0" borderId="0" xfId="2" applyNumberFormat="1" applyFont="1" applyAlignment="1">
      <alignment horizontal="right" vertical="top"/>
    </xf>
    <xf numFmtId="2" fontId="3" fillId="0" borderId="0" xfId="2" applyNumberFormat="1" applyFont="1" applyAlignment="1">
      <alignment horizontal="left" vertical="top"/>
    </xf>
    <xf numFmtId="0" fontId="3" fillId="0" borderId="0" xfId="2" applyFont="1" applyAlignment="1">
      <alignment horizontal="left" vertical="top"/>
    </xf>
    <xf numFmtId="0" fontId="6" fillId="0" borderId="0" xfId="2" applyFont="1" applyAlignment="1">
      <alignment horizontal="left" vertical="top" wrapText="1"/>
    </xf>
    <xf numFmtId="0" fontId="2" fillId="0" borderId="0" xfId="2" applyFont="1" applyAlignment="1">
      <alignment horizontal="left" vertical="top"/>
    </xf>
    <xf numFmtId="164" fontId="2" fillId="0" borderId="0" xfId="2" applyNumberFormat="1" applyFont="1" applyBorder="1" applyAlignment="1">
      <alignment horizontal="center" vertical="top"/>
    </xf>
    <xf numFmtId="164" fontId="3" fillId="0" borderId="0" xfId="2" applyNumberFormat="1" applyFont="1" applyAlignment="1">
      <alignment horizontal="right"/>
    </xf>
    <xf numFmtId="0" fontId="3" fillId="0" borderId="0" xfId="0" applyFont="1" applyAlignment="1">
      <alignment horizontal="justify" vertical="top"/>
    </xf>
    <xf numFmtId="2" fontId="3" fillId="0" borderId="0" xfId="0" applyNumberFormat="1" applyFont="1" applyAlignment="1">
      <alignment vertical="top"/>
    </xf>
    <xf numFmtId="0" fontId="3" fillId="0" borderId="0" xfId="0" applyFont="1" applyAlignment="1">
      <alignment vertical="top"/>
    </xf>
    <xf numFmtId="2" fontId="3" fillId="0" borderId="0" xfId="0" applyNumberFormat="1" applyFont="1" applyAlignment="1">
      <alignment horizontal="left" vertical="top"/>
    </xf>
    <xf numFmtId="0" fontId="3" fillId="0" borderId="0" xfId="0" applyFont="1" applyAlignment="1">
      <alignment horizontal="right" vertical="top"/>
    </xf>
    <xf numFmtId="0" fontId="3" fillId="0" borderId="0" xfId="0" applyFont="1"/>
    <xf numFmtId="2" fontId="3" fillId="0" borderId="0" xfId="0" applyNumberFormat="1" applyFont="1" applyAlignment="1">
      <alignment horizontal="right"/>
    </xf>
    <xf numFmtId="0" fontId="3" fillId="0" borderId="0" xfId="0" applyFont="1" applyAlignment="1">
      <alignment horizontal="left"/>
    </xf>
    <xf numFmtId="0" fontId="3" fillId="0" borderId="0" xfId="0" applyFont="1" applyAlignment="1">
      <alignment horizontal="center"/>
    </xf>
    <xf numFmtId="2" fontId="3" fillId="0" borderId="0" xfId="0" applyNumberFormat="1" applyFont="1" applyAlignment="1">
      <alignment horizontal="left"/>
    </xf>
    <xf numFmtId="0" fontId="3" fillId="0" borderId="0" xfId="0" applyFont="1" applyAlignment="1"/>
    <xf numFmtId="0" fontId="3" fillId="0" borderId="0" xfId="0" applyFont="1" applyAlignment="1">
      <alignment horizontal="right"/>
    </xf>
    <xf numFmtId="165" fontId="3" fillId="0" borderId="0" xfId="3" applyNumberFormat="1" applyFont="1" applyAlignment="1">
      <alignment vertical="top" wrapText="1"/>
    </xf>
    <xf numFmtId="2" fontId="3" fillId="0" borderId="0" xfId="15" applyNumberFormat="1" applyFont="1" applyBorder="1" applyAlignment="1">
      <alignment horizontal="right"/>
    </xf>
    <xf numFmtId="2" fontId="4" fillId="0" borderId="0" xfId="0" applyNumberFormat="1" applyFont="1" applyAlignment="1">
      <alignment horizontal="left" vertical="top"/>
    </xf>
    <xf numFmtId="0" fontId="4" fillId="0" borderId="0" xfId="0" applyFont="1" applyAlignment="1">
      <alignment horizontal="right" vertical="top"/>
    </xf>
    <xf numFmtId="0" fontId="4" fillId="0" borderId="0" xfId="0" applyFont="1" applyAlignment="1">
      <alignment horizontal="center" vertical="top"/>
    </xf>
    <xf numFmtId="2" fontId="4" fillId="0" borderId="0" xfId="0" applyNumberFormat="1" applyFont="1" applyAlignment="1">
      <alignment vertical="top"/>
    </xf>
    <xf numFmtId="164" fontId="4" fillId="0" borderId="0" xfId="0" applyNumberFormat="1" applyFont="1" applyAlignment="1">
      <alignment horizontal="right" vertical="top"/>
    </xf>
    <xf numFmtId="0" fontId="4" fillId="0" borderId="0" xfId="0" applyFont="1" applyBorder="1" applyAlignment="1">
      <alignment horizontal="right" vertical="top"/>
    </xf>
    <xf numFmtId="2" fontId="3" fillId="0" borderId="0" xfId="0" applyNumberFormat="1" applyFont="1"/>
    <xf numFmtId="0" fontId="3" fillId="0" borderId="0" xfId="0" applyFont="1" applyBorder="1" applyAlignment="1">
      <alignment horizontal="right"/>
    </xf>
    <xf numFmtId="2" fontId="3" fillId="0" borderId="0" xfId="0" applyNumberFormat="1" applyFont="1" applyBorder="1" applyAlignment="1">
      <alignment horizontal="right"/>
    </xf>
    <xf numFmtId="0" fontId="4" fillId="0" borderId="0" xfId="2" applyFont="1"/>
    <xf numFmtId="2" fontId="4" fillId="0" borderId="0" xfId="2" applyNumberFormat="1" applyFont="1" applyAlignment="1">
      <alignment horizontal="left" vertical="top"/>
    </xf>
    <xf numFmtId="2" fontId="4" fillId="0" borderId="0" xfId="2" applyNumberFormat="1" applyFont="1" applyAlignment="1">
      <alignment horizontal="justify" vertical="top"/>
    </xf>
    <xf numFmtId="0" fontId="4" fillId="0" borderId="0" xfId="2" applyFont="1" applyAlignment="1">
      <alignment horizontal="left" vertical="top"/>
    </xf>
    <xf numFmtId="0" fontId="4" fillId="0" borderId="0" xfId="2" applyFont="1" applyAlignment="1">
      <alignment horizontal="justify" vertical="top"/>
    </xf>
    <xf numFmtId="2" fontId="4" fillId="0" borderId="0" xfId="2" applyNumberFormat="1" applyFont="1" applyFill="1" applyAlignment="1">
      <alignment horizontal="justify" vertical="top"/>
    </xf>
    <xf numFmtId="0" fontId="4" fillId="0" borderId="0" xfId="2" applyFont="1" applyAlignment="1">
      <alignment horizontal="right" vertical="top"/>
    </xf>
    <xf numFmtId="2" fontId="4" fillId="0" borderId="1" xfId="2" applyNumberFormat="1" applyFont="1" applyBorder="1" applyAlignment="1">
      <alignment horizontal="right" vertical="top"/>
    </xf>
    <xf numFmtId="2" fontId="4" fillId="0" borderId="1" xfId="0" applyNumberFormat="1" applyFont="1" applyBorder="1" applyAlignment="1">
      <alignment horizontal="right" vertical="top"/>
    </xf>
    <xf numFmtId="2" fontId="4" fillId="0" borderId="0" xfId="0" applyNumberFormat="1" applyFont="1" applyBorder="1" applyAlignment="1">
      <alignment horizontal="right" vertical="top"/>
    </xf>
    <xf numFmtId="0" fontId="2" fillId="0" borderId="0" xfId="16" applyFont="1" applyAlignment="1">
      <alignment horizontal="justify" vertical="top" wrapText="1"/>
    </xf>
    <xf numFmtId="2" fontId="1" fillId="0" borderId="0" xfId="1" applyNumberFormat="1" applyAlignment="1">
      <alignment horizontal="center"/>
    </xf>
    <xf numFmtId="2" fontId="3" fillId="0" borderId="0" xfId="3" applyNumberFormat="1" applyFont="1" applyBorder="1" applyAlignment="1">
      <alignment horizontal="right" vertical="top"/>
    </xf>
    <xf numFmtId="1" fontId="2" fillId="0" borderId="0" xfId="1" applyNumberFormat="1" applyFont="1" applyAlignment="1">
      <alignment horizontal="right" vertical="top"/>
    </xf>
    <xf numFmtId="0" fontId="2" fillId="0" borderId="1" xfId="3" applyFont="1" applyBorder="1" applyAlignment="1"/>
    <xf numFmtId="0" fontId="2" fillId="0" borderId="3" xfId="3" applyFont="1" applyBorder="1" applyAlignment="1">
      <alignment horizontal="center" vertical="center" wrapText="1"/>
    </xf>
    <xf numFmtId="0" fontId="2" fillId="0" borderId="0" xfId="0" applyFont="1" applyAlignment="1">
      <alignment horizontal="left" vertical="top" wrapText="1"/>
    </xf>
    <xf numFmtId="0" fontId="12" fillId="0" borderId="0" xfId="0" applyFont="1" applyAlignment="1">
      <alignment horizontal="justify" vertical="top"/>
    </xf>
    <xf numFmtId="0" fontId="3" fillId="0" borderId="0" xfId="0" applyFont="1" applyAlignment="1">
      <alignment horizontal="left" vertical="top"/>
    </xf>
    <xf numFmtId="2" fontId="4" fillId="0" borderId="0" xfId="0" applyNumberFormat="1" applyFont="1" applyAlignment="1">
      <alignment horizontal="left"/>
    </xf>
    <xf numFmtId="2" fontId="3" fillId="0" borderId="0" xfId="0" applyNumberFormat="1" applyFont="1" applyAlignment="1">
      <alignment horizontal="center"/>
    </xf>
    <xf numFmtId="0" fontId="18" fillId="0" borderId="0" xfId="0" applyFont="1"/>
    <xf numFmtId="0" fontId="3" fillId="0" borderId="1" xfId="0" applyFont="1" applyBorder="1" applyAlignment="1">
      <alignment horizontal="right"/>
    </xf>
    <xf numFmtId="2" fontId="3" fillId="0" borderId="1" xfId="0" applyNumberFormat="1" applyFont="1" applyBorder="1"/>
    <xf numFmtId="0" fontId="2" fillId="0" borderId="0" xfId="0" applyFont="1" applyBorder="1" applyAlignment="1">
      <alignment horizontal="right"/>
    </xf>
    <xf numFmtId="2" fontId="2" fillId="0" borderId="0" xfId="0" applyNumberFormat="1" applyFont="1" applyBorder="1" applyAlignment="1">
      <alignment horizontal="right"/>
    </xf>
    <xf numFmtId="0" fontId="19" fillId="0" borderId="0" xfId="3" applyFont="1" applyBorder="1" applyAlignment="1">
      <alignment horizontal="center" vertical="top" wrapText="1"/>
    </xf>
    <xf numFmtId="0" fontId="3" fillId="0" borderId="1" xfId="3" applyFont="1" applyBorder="1"/>
    <xf numFmtId="2" fontId="3" fillId="0" borderId="0" xfId="0" applyNumberFormat="1" applyFont="1" applyAlignment="1">
      <alignment horizontal="right" vertical="top"/>
    </xf>
    <xf numFmtId="2" fontId="3" fillId="0" borderId="0" xfId="0" applyNumberFormat="1" applyFont="1" applyBorder="1" applyAlignment="1">
      <alignment horizontal="right" vertical="top"/>
    </xf>
    <xf numFmtId="0" fontId="3" fillId="0" borderId="0" xfId="0" applyFont="1" applyBorder="1" applyAlignment="1">
      <alignment horizontal="right" vertical="top"/>
    </xf>
    <xf numFmtId="2" fontId="3" fillId="0" borderId="0" xfId="0" applyNumberFormat="1" applyFont="1" applyBorder="1" applyAlignment="1">
      <alignment horizontal="left" vertical="top"/>
    </xf>
    <xf numFmtId="164" fontId="3" fillId="0" borderId="0" xfId="0" applyNumberFormat="1" applyFont="1" applyBorder="1" applyAlignment="1">
      <alignment horizontal="right"/>
    </xf>
    <xf numFmtId="0" fontId="22" fillId="0" borderId="0" xfId="1" applyFont="1"/>
    <xf numFmtId="0" fontId="20" fillId="0" borderId="0" xfId="1" applyFont="1" applyAlignment="1">
      <alignment horizontal="left"/>
    </xf>
    <xf numFmtId="164" fontId="20" fillId="0" borderId="0" xfId="1" applyNumberFormat="1" applyFont="1"/>
    <xf numFmtId="0" fontId="20" fillId="0" borderId="0" xfId="1" applyFont="1"/>
    <xf numFmtId="0" fontId="20" fillId="0" borderId="0" xfId="1" applyFont="1" applyAlignment="1">
      <alignment horizontal="right"/>
    </xf>
    <xf numFmtId="0" fontId="20" fillId="0" borderId="0" xfId="1" applyFont="1" applyAlignment="1"/>
    <xf numFmtId="2" fontId="20" fillId="0" borderId="0" xfId="1" applyNumberFormat="1" applyFont="1"/>
    <xf numFmtId="0" fontId="20" fillId="0" borderId="0" xfId="2" applyFont="1"/>
    <xf numFmtId="0" fontId="20" fillId="0" borderId="0" xfId="2" applyFont="1" applyAlignment="1">
      <alignment horizontal="justify" vertical="top" wrapText="1"/>
    </xf>
    <xf numFmtId="2" fontId="20" fillId="0" borderId="0" xfId="2" applyNumberFormat="1" applyFont="1" applyAlignment="1">
      <alignment horizontal="left" vertical="top"/>
    </xf>
    <xf numFmtId="2" fontId="20" fillId="0" borderId="0" xfId="2" applyNumberFormat="1" applyFont="1" applyAlignment="1">
      <alignment horizontal="justify" vertical="top"/>
    </xf>
    <xf numFmtId="0" fontId="20" fillId="0" borderId="0" xfId="2" applyFont="1" applyAlignment="1">
      <alignment horizontal="left" vertical="top"/>
    </xf>
    <xf numFmtId="0" fontId="20" fillId="0" borderId="0" xfId="2" applyFont="1" applyAlignment="1">
      <alignment horizontal="justify" vertical="top"/>
    </xf>
    <xf numFmtId="2" fontId="20" fillId="0" borderId="0" xfId="2" applyNumberFormat="1" applyFont="1" applyFill="1" applyAlignment="1">
      <alignment horizontal="justify" vertical="top"/>
    </xf>
    <xf numFmtId="0" fontId="20" fillId="0" borderId="0" xfId="2" applyFont="1" applyAlignment="1">
      <alignment horizontal="right" vertical="top"/>
    </xf>
    <xf numFmtId="0" fontId="20" fillId="0" borderId="0" xfId="2" applyFont="1" applyBorder="1" applyAlignment="1">
      <alignment horizontal="justify" vertical="top"/>
    </xf>
    <xf numFmtId="2" fontId="20" fillId="0" borderId="0" xfId="2" applyNumberFormat="1" applyFont="1" applyAlignment="1">
      <alignment horizontal="center" vertical="top"/>
    </xf>
    <xf numFmtId="2" fontId="20" fillId="0" borderId="0" xfId="2" applyNumberFormat="1" applyFont="1" applyAlignment="1">
      <alignment vertical="top"/>
    </xf>
    <xf numFmtId="2" fontId="20" fillId="0" borderId="0" xfId="2" applyNumberFormat="1" applyFont="1" applyAlignment="1">
      <alignment horizontal="right" vertical="top"/>
    </xf>
    <xf numFmtId="0" fontId="2" fillId="0" borderId="0" xfId="2" applyFont="1" applyBorder="1" applyAlignment="1">
      <alignment vertical="top"/>
    </xf>
    <xf numFmtId="2" fontId="3" fillId="0" borderId="1" xfId="2" applyNumberFormat="1" applyFont="1" applyBorder="1" applyAlignment="1">
      <alignment horizontal="right"/>
    </xf>
    <xf numFmtId="2" fontId="20" fillId="0" borderId="0" xfId="2" applyNumberFormat="1" applyFont="1" applyBorder="1" applyAlignment="1">
      <alignment horizontal="right" vertical="top"/>
    </xf>
    <xf numFmtId="2" fontId="15" fillId="0" borderId="0" xfId="3" applyNumberFormat="1" applyFont="1" applyBorder="1" applyAlignment="1">
      <alignment horizontal="center" vertical="top" wrapText="1"/>
    </xf>
    <xf numFmtId="0" fontId="4" fillId="0" borderId="0" xfId="0" applyFont="1" applyAlignment="1">
      <alignment horizontal="justify" vertical="top" wrapText="1"/>
    </xf>
    <xf numFmtId="0" fontId="4" fillId="0" borderId="0" xfId="0" applyFont="1" applyAlignment="1">
      <alignment horizontal="center" vertical="top"/>
    </xf>
    <xf numFmtId="2" fontId="3" fillId="0" borderId="0" xfId="3" applyNumberFormat="1" applyFont="1" applyAlignment="1">
      <alignment horizontal="left" vertical="top"/>
    </xf>
    <xf numFmtId="2" fontId="2" fillId="0" borderId="0" xfId="3" applyNumberFormat="1" applyFont="1" applyAlignment="1">
      <alignment horizontal="left" vertical="top"/>
    </xf>
    <xf numFmtId="0" fontId="2" fillId="0" borderId="0" xfId="3" applyFont="1" applyFill="1" applyAlignment="1">
      <alignment horizontal="left" vertical="top"/>
    </xf>
    <xf numFmtId="2" fontId="2" fillId="0" borderId="0" xfId="3" applyNumberFormat="1" applyFont="1" applyAlignment="1">
      <alignment horizontal="center" vertical="top" wrapText="1"/>
    </xf>
    <xf numFmtId="0" fontId="9" fillId="0" borderId="0" xfId="3" applyFont="1" applyBorder="1" applyAlignment="1">
      <alignment horizontal="center" vertical="top"/>
    </xf>
    <xf numFmtId="0" fontId="3" fillId="0" borderId="0" xfId="2" applyFont="1" applyAlignment="1">
      <alignment horizontal="justify" vertical="top" wrapText="1"/>
    </xf>
    <xf numFmtId="0" fontId="3" fillId="0" borderId="0" xfId="2" applyFont="1" applyAlignment="1">
      <alignment horizontal="center" vertical="top"/>
    </xf>
    <xf numFmtId="0" fontId="2" fillId="0" borderId="0" xfId="2" applyFont="1" applyAlignment="1">
      <alignment horizontal="center" vertical="top"/>
    </xf>
    <xf numFmtId="0" fontId="2" fillId="0" borderId="0" xfId="2" applyFont="1" applyAlignment="1">
      <alignment horizontal="right"/>
    </xf>
    <xf numFmtId="0" fontId="3" fillId="0" borderId="0" xfId="2" applyFont="1" applyAlignment="1">
      <alignment horizontal="justify" vertical="top"/>
    </xf>
    <xf numFmtId="0" fontId="9" fillId="0" borderId="0" xfId="2" applyFont="1" applyAlignment="1">
      <alignment horizontal="left"/>
    </xf>
    <xf numFmtId="0" fontId="2" fillId="0" borderId="0" xfId="3" applyFont="1" applyAlignment="1">
      <alignment horizontal="right"/>
    </xf>
    <xf numFmtId="0" fontId="2" fillId="0" borderId="0" xfId="2" applyFont="1" applyAlignment="1">
      <alignment horizontal="left"/>
    </xf>
    <xf numFmtId="0" fontId="4" fillId="0" borderId="0" xfId="2" applyFont="1" applyAlignment="1">
      <alignment horizontal="justify" vertical="top" wrapText="1"/>
    </xf>
    <xf numFmtId="0" fontId="6" fillId="0" borderId="0" xfId="3" applyFont="1" applyAlignment="1">
      <alignment horizontal="center" vertical="top" wrapText="1"/>
    </xf>
    <xf numFmtId="0" fontId="2" fillId="0" borderId="0" xfId="3" applyFont="1" applyAlignment="1">
      <alignment horizontal="left" vertical="top" wrapText="1"/>
    </xf>
    <xf numFmtId="0" fontId="2" fillId="0" borderId="0" xfId="3" applyFont="1" applyAlignment="1">
      <alignment horizontal="left"/>
    </xf>
    <xf numFmtId="0" fontId="3" fillId="0" borderId="0" xfId="3" applyFont="1" applyAlignment="1">
      <alignment horizontal="justify" vertical="top"/>
    </xf>
    <xf numFmtId="0" fontId="3" fillId="0" borderId="0" xfId="3" applyFont="1" applyAlignment="1">
      <alignment horizontal="center" vertical="top"/>
    </xf>
    <xf numFmtId="0" fontId="3" fillId="0" borderId="0" xfId="3" applyFont="1" applyAlignment="1">
      <alignment horizontal="justify" vertical="top" wrapText="1"/>
    </xf>
    <xf numFmtId="0" fontId="9" fillId="0" borderId="0" xfId="3" applyFont="1" applyAlignment="1">
      <alignment horizontal="left" vertical="top"/>
    </xf>
    <xf numFmtId="0" fontId="2" fillId="0" borderId="0" xfId="3" applyFont="1" applyAlignment="1">
      <alignment horizontal="center"/>
    </xf>
    <xf numFmtId="0" fontId="4" fillId="0" borderId="0" xfId="3" applyFont="1" applyAlignment="1">
      <alignment horizontal="justify" vertical="top" wrapText="1"/>
    </xf>
    <xf numFmtId="2" fontId="3" fillId="0" borderId="0" xfId="3" applyNumberFormat="1" applyFont="1" applyAlignment="1">
      <alignment horizontal="left"/>
    </xf>
    <xf numFmtId="0" fontId="14" fillId="0" borderId="0" xfId="3" applyFont="1" applyAlignment="1">
      <alignment horizontal="center"/>
    </xf>
    <xf numFmtId="0" fontId="13" fillId="0" borderId="0" xfId="3" applyFont="1" applyAlignment="1">
      <alignment horizontal="center"/>
    </xf>
    <xf numFmtId="0" fontId="2" fillId="0" borderId="0" xfId="3" applyFont="1" applyAlignment="1">
      <alignment horizontal="justify" vertical="top" wrapText="1"/>
    </xf>
    <xf numFmtId="0" fontId="13" fillId="0" borderId="1" xfId="3" applyFont="1" applyBorder="1" applyAlignment="1">
      <alignment horizontal="left"/>
    </xf>
    <xf numFmtId="0" fontId="13" fillId="0" borderId="6" xfId="3" applyFont="1" applyBorder="1" applyAlignment="1">
      <alignment horizontal="center" vertical="center" wrapText="1"/>
    </xf>
    <xf numFmtId="0" fontId="13" fillId="0" borderId="5" xfId="3" applyFont="1" applyBorder="1" applyAlignment="1">
      <alignment horizontal="center" vertical="center" wrapText="1"/>
    </xf>
    <xf numFmtId="0" fontId="13" fillId="0" borderId="4" xfId="3" applyFont="1" applyBorder="1" applyAlignment="1">
      <alignment horizontal="center" vertical="center" wrapText="1"/>
    </xf>
    <xf numFmtId="0" fontId="13" fillId="0" borderId="3" xfId="3" applyFont="1" applyBorder="1" applyAlignment="1">
      <alignment horizontal="center" vertical="center" wrapText="1"/>
    </xf>
    <xf numFmtId="0" fontId="2" fillId="0" borderId="0" xfId="3" applyFont="1" applyBorder="1" applyAlignment="1">
      <alignment horizontal="left" vertical="top" wrapText="1"/>
    </xf>
    <xf numFmtId="0" fontId="8" fillId="0" borderId="0" xfId="3" applyFont="1" applyBorder="1" applyAlignment="1">
      <alignment horizontal="right" vertical="top" wrapText="1"/>
    </xf>
    <xf numFmtId="2" fontId="3" fillId="0" borderId="0" xfId="3" applyNumberFormat="1" applyFont="1" applyAlignment="1">
      <alignment horizontal="right" vertical="top"/>
    </xf>
    <xf numFmtId="0" fontId="3" fillId="0" borderId="0" xfId="3" applyFont="1" applyAlignment="1">
      <alignment horizontal="right" vertical="top"/>
    </xf>
    <xf numFmtId="2" fontId="3" fillId="0" borderId="1" xfId="3" applyNumberFormat="1" applyFont="1" applyBorder="1" applyAlignment="1">
      <alignment horizontal="right" vertical="top"/>
    </xf>
    <xf numFmtId="0" fontId="3" fillId="0" borderId="1" xfId="3" applyFont="1" applyBorder="1" applyAlignment="1">
      <alignment horizontal="right" vertical="top"/>
    </xf>
    <xf numFmtId="0" fontId="8" fillId="0" borderId="0" xfId="3" applyFont="1" applyBorder="1" applyAlignment="1">
      <alignment horizontal="center" vertical="top" wrapText="1"/>
    </xf>
    <xf numFmtId="0" fontId="3" fillId="0" borderId="0" xfId="3" applyFont="1" applyAlignment="1">
      <alignment horizontal="center" vertical="top" wrapText="1"/>
    </xf>
    <xf numFmtId="0" fontId="2" fillId="0" borderId="0" xfId="3" applyFont="1" applyAlignment="1">
      <alignment horizontal="center" vertical="top"/>
    </xf>
    <xf numFmtId="0" fontId="2" fillId="0" borderId="0" xfId="3" applyFont="1" applyAlignment="1">
      <alignment horizontal="left" vertical="top"/>
    </xf>
    <xf numFmtId="2" fontId="2" fillId="0" borderId="2" xfId="3" applyNumberFormat="1" applyFont="1" applyBorder="1" applyAlignment="1">
      <alignment horizontal="right" vertical="top"/>
    </xf>
    <xf numFmtId="0" fontId="2" fillId="0" borderId="2" xfId="3" applyFont="1" applyBorder="1" applyAlignment="1">
      <alignment horizontal="right" vertical="top"/>
    </xf>
    <xf numFmtId="0" fontId="9" fillId="0" borderId="0" xfId="3" applyFont="1" applyAlignment="1">
      <alignment horizontal="left"/>
    </xf>
    <xf numFmtId="0" fontId="3" fillId="0" borderId="0" xfId="3" applyFont="1" applyAlignment="1">
      <alignment horizontal="left" vertical="top" wrapText="1"/>
    </xf>
    <xf numFmtId="2" fontId="3" fillId="0" borderId="0" xfId="3" applyNumberFormat="1" applyFont="1" applyAlignment="1">
      <alignment horizontal="center" vertical="top"/>
    </xf>
    <xf numFmtId="2" fontId="2" fillId="0" borderId="0" xfId="3" applyNumberFormat="1" applyFont="1" applyAlignment="1">
      <alignment horizontal="right" vertical="top"/>
    </xf>
    <xf numFmtId="0" fontId="2" fillId="0" borderId="0" xfId="3" applyFont="1" applyBorder="1" applyAlignment="1">
      <alignment horizontal="center" vertical="top" wrapText="1"/>
    </xf>
    <xf numFmtId="0" fontId="3" fillId="0" borderId="0" xfId="3" applyFont="1" applyBorder="1" applyAlignment="1">
      <alignment horizontal="left" vertical="top" wrapText="1"/>
    </xf>
    <xf numFmtId="0" fontId="3" fillId="0" borderId="0" xfId="3" applyFont="1" applyAlignment="1">
      <alignment horizontal="left" vertical="top"/>
    </xf>
    <xf numFmtId="0" fontId="3" fillId="0" borderId="0" xfId="3" applyFont="1" applyFill="1" applyAlignment="1">
      <alignment horizontal="justify" vertical="top" wrapText="1"/>
    </xf>
    <xf numFmtId="0" fontId="3" fillId="0" borderId="0" xfId="3" applyFont="1" applyFill="1" applyAlignment="1">
      <alignment horizontal="center" vertical="top"/>
    </xf>
    <xf numFmtId="0" fontId="2" fillId="0" borderId="0" xfId="3" applyFont="1" applyFill="1" applyAlignment="1">
      <alignment horizontal="right" vertical="top"/>
    </xf>
    <xf numFmtId="0" fontId="6" fillId="0" borderId="0" xfId="3" applyFont="1" applyAlignment="1">
      <alignment horizontal="center" vertical="top"/>
    </xf>
    <xf numFmtId="0" fontId="6" fillId="0" borderId="0" xfId="3" applyFont="1" applyAlignment="1">
      <alignment horizontal="left" vertical="top"/>
    </xf>
    <xf numFmtId="0" fontId="3" fillId="0" borderId="0" xfId="3" applyFont="1" applyAlignment="1">
      <alignment horizontal="left"/>
    </xf>
    <xf numFmtId="0" fontId="10" fillId="0" borderId="0" xfId="3" applyFont="1" applyAlignment="1">
      <alignment horizontal="left" vertical="top" wrapText="1"/>
    </xf>
    <xf numFmtId="0" fontId="6" fillId="0" borderId="0" xfId="2" applyFont="1" applyAlignment="1">
      <alignment horizontal="center" vertical="top" wrapText="1"/>
    </xf>
    <xf numFmtId="0" fontId="2" fillId="0" borderId="0" xfId="3" applyFont="1" applyAlignment="1">
      <alignment horizontal="left" vertical="center" wrapText="1"/>
    </xf>
    <xf numFmtId="0" fontId="11" fillId="0" borderId="0" xfId="3" applyFont="1" applyAlignment="1">
      <alignment horizontal="center" vertical="top" wrapText="1"/>
    </xf>
    <xf numFmtId="0" fontId="3" fillId="0" borderId="0" xfId="3" applyFont="1" applyAlignment="1">
      <alignment horizontal="center"/>
    </xf>
    <xf numFmtId="2" fontId="3" fillId="0" borderId="0" xfId="3" applyNumberFormat="1" applyFont="1" applyAlignment="1">
      <alignment horizontal="center"/>
    </xf>
    <xf numFmtId="0" fontId="11" fillId="0" borderId="0" xfId="3" applyFont="1" applyAlignment="1">
      <alignment horizontal="left" vertical="top"/>
    </xf>
    <xf numFmtId="0" fontId="2" fillId="0" borderId="2" xfId="3" applyFont="1" applyBorder="1" applyAlignment="1">
      <alignment horizontal="center"/>
    </xf>
    <xf numFmtId="2" fontId="3" fillId="0" borderId="0" xfId="16" applyNumberFormat="1" applyFont="1" applyFill="1" applyAlignment="1">
      <alignment horizontal="center" vertical="top"/>
    </xf>
    <xf numFmtId="0" fontId="2" fillId="0" borderId="0" xfId="16" applyFont="1" applyAlignment="1">
      <alignment horizontal="center" vertical="top"/>
    </xf>
    <xf numFmtId="2" fontId="2" fillId="0" borderId="2" xfId="16" applyNumberFormat="1" applyFont="1" applyBorder="1" applyAlignment="1">
      <alignment horizontal="right" vertical="top"/>
    </xf>
    <xf numFmtId="0" fontId="2" fillId="0" borderId="2" xfId="16" applyFont="1" applyBorder="1" applyAlignment="1">
      <alignment horizontal="right" vertical="top"/>
    </xf>
    <xf numFmtId="2" fontId="2" fillId="0" borderId="0" xfId="1" applyNumberFormat="1" applyFont="1" applyAlignment="1">
      <alignment horizontal="center" vertical="top"/>
    </xf>
    <xf numFmtId="0" fontId="14" fillId="0" borderId="0" xfId="1" applyFont="1" applyAlignment="1">
      <alignment horizontal="center"/>
    </xf>
    <xf numFmtId="0" fontId="13" fillId="0" borderId="0" xfId="1" applyFont="1" applyAlignment="1">
      <alignment horizontal="center"/>
    </xf>
    <xf numFmtId="0" fontId="2" fillId="0" borderId="0" xfId="1" applyFont="1" applyAlignment="1">
      <alignment horizontal="justify" vertical="top" wrapText="1"/>
    </xf>
    <xf numFmtId="0" fontId="13" fillId="0" borderId="1" xfId="1" applyFont="1" applyBorder="1" applyAlignment="1">
      <alignment horizontal="left"/>
    </xf>
    <xf numFmtId="0" fontId="13" fillId="0" borderId="6" xfId="1" applyFont="1" applyBorder="1" applyAlignment="1">
      <alignment horizontal="center" vertical="center" wrapText="1"/>
    </xf>
    <xf numFmtId="0" fontId="13" fillId="0" borderId="5" xfId="1" applyFont="1" applyBorder="1" applyAlignment="1">
      <alignment horizontal="center" vertical="center" wrapText="1"/>
    </xf>
    <xf numFmtId="0" fontId="13" fillId="0" borderId="4" xfId="1" applyFont="1" applyBorder="1" applyAlignment="1">
      <alignment horizontal="center" vertical="center" wrapText="1"/>
    </xf>
    <xf numFmtId="0" fontId="13" fillId="0" borderId="3" xfId="1" applyFont="1" applyBorder="1" applyAlignment="1">
      <alignment horizontal="center" vertical="center" wrapText="1"/>
    </xf>
    <xf numFmtId="0" fontId="2" fillId="0" borderId="0" xfId="1" applyFont="1" applyAlignment="1">
      <alignment horizontal="left" vertical="center" wrapText="1"/>
    </xf>
    <xf numFmtId="2" fontId="3" fillId="0" borderId="0" xfId="1" applyNumberFormat="1" applyFont="1" applyAlignment="1">
      <alignment horizontal="left"/>
    </xf>
    <xf numFmtId="0" fontId="4" fillId="0" borderId="0" xfId="1" applyFont="1" applyAlignment="1">
      <alignment horizontal="justify" vertical="top" wrapText="1"/>
    </xf>
    <xf numFmtId="0" fontId="2" fillId="0" borderId="0" xfId="1" applyFont="1" applyAlignment="1">
      <alignment horizontal="left" vertical="top"/>
    </xf>
    <xf numFmtId="0" fontId="2" fillId="0" borderId="0" xfId="1" applyFont="1" applyAlignment="1">
      <alignment horizontal="center"/>
    </xf>
    <xf numFmtId="0" fontId="2" fillId="0" borderId="0" xfId="1" applyFont="1" applyAlignment="1">
      <alignment horizontal="left" vertical="top" wrapText="1"/>
    </xf>
    <xf numFmtId="0" fontId="2" fillId="0" borderId="0" xfId="1" applyFont="1" applyFill="1" applyAlignment="1">
      <alignment horizontal="right" vertical="top"/>
    </xf>
    <xf numFmtId="0" fontId="3" fillId="0" borderId="0" xfId="1" applyFont="1" applyAlignment="1">
      <alignment horizontal="center"/>
    </xf>
    <xf numFmtId="2" fontId="3" fillId="0" borderId="0" xfId="1" applyNumberFormat="1" applyFont="1" applyAlignment="1">
      <alignment horizontal="center"/>
    </xf>
    <xf numFmtId="0" fontId="4" fillId="0" borderId="0" xfId="15" applyFont="1" applyAlignment="1">
      <alignment horizontal="justify" vertical="top" wrapText="1"/>
    </xf>
    <xf numFmtId="2" fontId="4" fillId="0" borderId="0" xfId="15" applyNumberFormat="1" applyFont="1" applyAlignment="1">
      <alignment horizontal="left" vertical="top"/>
    </xf>
    <xf numFmtId="0" fontId="4" fillId="0" borderId="0" xfId="15" applyFont="1" applyFill="1" applyAlignment="1">
      <alignment horizontal="justify" vertical="top" wrapText="1"/>
    </xf>
    <xf numFmtId="2" fontId="4" fillId="0" borderId="0" xfId="15" applyNumberFormat="1" applyFont="1" applyFill="1" applyAlignment="1">
      <alignment horizontal="left" vertical="top"/>
    </xf>
    <xf numFmtId="0" fontId="4" fillId="0" borderId="0" xfId="15" applyFont="1" applyFill="1" applyAlignment="1">
      <alignment horizontal="center" vertical="top"/>
    </xf>
    <xf numFmtId="2" fontId="4" fillId="0" borderId="0" xfId="15" applyNumberFormat="1" applyFont="1" applyFill="1" applyAlignment="1">
      <alignment horizontal="left"/>
    </xf>
    <xf numFmtId="2" fontId="4" fillId="0" borderId="0" xfId="15" applyNumberFormat="1" applyFont="1" applyAlignment="1">
      <alignment horizontal="center"/>
    </xf>
    <xf numFmtId="2" fontId="3" fillId="0" borderId="0" xfId="15" applyNumberFormat="1" applyFont="1" applyAlignment="1">
      <alignment horizontal="left"/>
    </xf>
    <xf numFmtId="0" fontId="2" fillId="0" borderId="2" xfId="16" applyFont="1" applyBorder="1" applyAlignment="1">
      <alignment horizontal="center"/>
    </xf>
    <xf numFmtId="0" fontId="2" fillId="0" borderId="0" xfId="16" applyFont="1" applyAlignment="1">
      <alignment horizontal="center"/>
    </xf>
    <xf numFmtId="0" fontId="2" fillId="0" borderId="0" xfId="16" applyFont="1" applyAlignment="1">
      <alignment horizontal="left"/>
    </xf>
    <xf numFmtId="0" fontId="3" fillId="0" borderId="0" xfId="16" applyFont="1" applyAlignment="1">
      <alignment horizontal="justify" vertical="top"/>
    </xf>
    <xf numFmtId="0" fontId="8" fillId="0" borderId="0" xfId="2" applyFont="1" applyAlignment="1">
      <alignment horizontal="center" vertical="top"/>
    </xf>
    <xf numFmtId="0" fontId="3" fillId="0" borderId="0" xfId="16" applyFont="1" applyAlignment="1">
      <alignment horizontal="justify" vertical="top" wrapText="1"/>
    </xf>
    <xf numFmtId="0" fontId="11" fillId="0" borderId="0" xfId="16" applyFont="1" applyAlignment="1">
      <alignment horizontal="center" vertical="top" wrapText="1"/>
    </xf>
    <xf numFmtId="0" fontId="9" fillId="0" borderId="0" xfId="16" applyFont="1" applyAlignment="1">
      <alignment horizontal="left" vertical="top"/>
    </xf>
    <xf numFmtId="0" fontId="10" fillId="0" borderId="0" xfId="16" applyFont="1" applyAlignment="1">
      <alignment horizontal="left" vertical="top" wrapText="1"/>
    </xf>
    <xf numFmtId="2" fontId="3" fillId="0" borderId="0" xfId="16" applyNumberFormat="1" applyFont="1" applyAlignment="1">
      <alignment horizontal="left"/>
    </xf>
    <xf numFmtId="0" fontId="11" fillId="0" borderId="0" xfId="16" applyFont="1" applyAlignment="1">
      <alignment horizontal="left" vertical="top"/>
    </xf>
    <xf numFmtId="0" fontId="3" fillId="0" borderId="0" xfId="16" applyFont="1" applyAlignment="1">
      <alignment horizontal="left"/>
    </xf>
    <xf numFmtId="2" fontId="3" fillId="0" borderId="0" xfId="16" applyNumberFormat="1" applyFont="1" applyAlignment="1">
      <alignment horizontal="left" vertical="top"/>
    </xf>
    <xf numFmtId="0" fontId="3" fillId="0" borderId="0" xfId="16" applyFont="1" applyAlignment="1">
      <alignment horizontal="left" vertical="top"/>
    </xf>
    <xf numFmtId="0" fontId="2" fillId="0" borderId="0" xfId="16" applyFont="1" applyAlignment="1">
      <alignment horizontal="right"/>
    </xf>
    <xf numFmtId="0" fontId="6" fillId="0" borderId="0" xfId="1" applyFont="1" applyAlignment="1">
      <alignment horizontal="center" vertical="top"/>
    </xf>
    <xf numFmtId="0" fontId="6" fillId="0" borderId="0" xfId="1" applyFont="1" applyAlignment="1">
      <alignment horizontal="left" vertical="top"/>
    </xf>
    <xf numFmtId="0" fontId="2" fillId="0" borderId="0" xfId="16" applyFont="1" applyAlignment="1">
      <alignment horizontal="left" vertical="top" wrapText="1"/>
    </xf>
    <xf numFmtId="0" fontId="3" fillId="0" borderId="0" xfId="1" applyFont="1" applyFill="1" applyAlignment="1">
      <alignment horizontal="justify" vertical="top" wrapText="1"/>
    </xf>
    <xf numFmtId="0" fontId="3" fillId="0" borderId="0" xfId="1" applyFont="1" applyFill="1" applyAlignment="1">
      <alignment horizontal="center" vertical="top"/>
    </xf>
    <xf numFmtId="0" fontId="3" fillId="0" borderId="0" xfId="1" applyFont="1" applyAlignment="1">
      <alignment horizontal="justify" vertical="top" wrapText="1"/>
    </xf>
    <xf numFmtId="2" fontId="3" fillId="0" borderId="0" xfId="1" applyNumberFormat="1" applyFont="1" applyAlignment="1">
      <alignment horizontal="left" vertical="top"/>
    </xf>
    <xf numFmtId="0" fontId="3" fillId="0" borderId="0" xfId="1" applyFont="1" applyAlignment="1">
      <alignment horizontal="right" vertical="top"/>
    </xf>
    <xf numFmtId="0" fontId="3" fillId="0" borderId="0" xfId="1" applyFont="1" applyAlignment="1">
      <alignment horizontal="justify" vertical="top"/>
    </xf>
    <xf numFmtId="0" fontId="3" fillId="0" borderId="0" xfId="1" applyFont="1" applyBorder="1" applyAlignment="1">
      <alignment horizontal="left" vertical="top" wrapText="1"/>
    </xf>
    <xf numFmtId="0" fontId="3" fillId="0" borderId="0" xfId="1" applyFont="1" applyAlignment="1">
      <alignment horizontal="left" vertical="top"/>
    </xf>
    <xf numFmtId="2" fontId="3" fillId="0" borderId="0" xfId="16" applyNumberFormat="1" applyFont="1" applyAlignment="1">
      <alignment horizontal="center" vertical="top"/>
    </xf>
    <xf numFmtId="0" fontId="3" fillId="0" borderId="0" xfId="16" applyFont="1" applyAlignment="1">
      <alignment horizontal="center" vertical="top"/>
    </xf>
    <xf numFmtId="2" fontId="2" fillId="0" borderId="0" xfId="1" applyNumberFormat="1" applyFont="1" applyAlignment="1">
      <alignment horizontal="right" vertical="top"/>
    </xf>
    <xf numFmtId="0" fontId="3" fillId="0" borderId="0" xfId="16" applyFont="1" applyAlignment="1">
      <alignment horizontal="center" vertical="top" wrapText="1"/>
    </xf>
    <xf numFmtId="0" fontId="2" fillId="0" borderId="0" xfId="16" applyFont="1" applyBorder="1" applyAlignment="1">
      <alignment horizontal="center" vertical="top" wrapText="1"/>
    </xf>
    <xf numFmtId="0" fontId="2" fillId="0" borderId="0" xfId="16" applyFont="1" applyBorder="1" applyAlignment="1">
      <alignment horizontal="left" vertical="top" wrapText="1"/>
    </xf>
    <xf numFmtId="0" fontId="9" fillId="0" borderId="0" xfId="16" applyFont="1" applyAlignment="1">
      <alignment horizontal="left"/>
    </xf>
    <xf numFmtId="0" fontId="3" fillId="0" borderId="0" xfId="16" applyFont="1" applyAlignment="1">
      <alignment horizontal="left" vertical="top" wrapText="1"/>
    </xf>
    <xf numFmtId="0" fontId="2" fillId="0" borderId="0" xfId="16" applyFont="1" applyAlignment="1">
      <alignment horizontal="left" vertical="top"/>
    </xf>
    <xf numFmtId="0" fontId="8" fillId="0" borderId="0" xfId="16" applyFont="1" applyBorder="1" applyAlignment="1">
      <alignment horizontal="center" vertical="top" wrapText="1"/>
    </xf>
    <xf numFmtId="0" fontId="8" fillId="0" borderId="0" xfId="16" applyFont="1" applyBorder="1" applyAlignment="1">
      <alignment horizontal="right" vertical="top" wrapText="1"/>
    </xf>
    <xf numFmtId="0" fontId="9" fillId="0" borderId="0" xfId="1" applyFont="1" applyBorder="1" applyAlignment="1">
      <alignment horizontal="center" vertical="top"/>
    </xf>
    <xf numFmtId="0" fontId="2" fillId="0" borderId="0" xfId="1" applyFont="1" applyFill="1" applyAlignment="1">
      <alignment horizontal="left" vertical="top"/>
    </xf>
    <xf numFmtId="2" fontId="3" fillId="0" borderId="0" xfId="16" applyNumberFormat="1" applyFont="1" applyAlignment="1">
      <alignment horizontal="right" vertical="top"/>
    </xf>
    <xf numFmtId="0" fontId="3" fillId="0" borderId="0" xfId="16" applyFont="1" applyAlignment="1">
      <alignment horizontal="right" vertical="top"/>
    </xf>
    <xf numFmtId="2" fontId="3" fillId="0" borderId="1" xfId="16" applyNumberFormat="1" applyFont="1" applyBorder="1" applyAlignment="1">
      <alignment horizontal="right" vertical="top"/>
    </xf>
    <xf numFmtId="0" fontId="3" fillId="0" borderId="1" xfId="16" applyFont="1" applyBorder="1" applyAlignment="1">
      <alignment horizontal="right" vertical="top"/>
    </xf>
    <xf numFmtId="2" fontId="1" fillId="0" borderId="0" xfId="1" applyNumberFormat="1" applyAlignment="1">
      <alignment horizontal="center"/>
    </xf>
    <xf numFmtId="2" fontId="2" fillId="0" borderId="0" xfId="1" applyNumberFormat="1" applyFont="1" applyAlignment="1">
      <alignment horizontal="center" vertical="top" wrapText="1"/>
    </xf>
    <xf numFmtId="2" fontId="2" fillId="0" borderId="0" xfId="1" applyNumberFormat="1" applyFont="1" applyAlignment="1">
      <alignment horizontal="left" vertical="top"/>
    </xf>
    <xf numFmtId="0" fontId="2" fillId="0" borderId="0" xfId="3" quotePrefix="1" applyFont="1" applyAlignment="1">
      <alignment horizontal="left" vertical="center" wrapText="1"/>
    </xf>
    <xf numFmtId="0" fontId="3" fillId="0" borderId="0" xfId="0" applyFont="1" applyAlignment="1">
      <alignment horizontal="justify" vertical="top" wrapText="1"/>
    </xf>
    <xf numFmtId="2" fontId="3" fillId="0" borderId="0" xfId="0" applyNumberFormat="1" applyFont="1" applyAlignment="1">
      <alignment horizontal="left"/>
    </xf>
    <xf numFmtId="0" fontId="3" fillId="0" borderId="0" xfId="0" applyFont="1" applyAlignment="1">
      <alignment horizontal="left"/>
    </xf>
    <xf numFmtId="0" fontId="3" fillId="0" borderId="0" xfId="0" applyFont="1" applyAlignment="1">
      <alignment horizontal="center"/>
    </xf>
    <xf numFmtId="0" fontId="2" fillId="0" borderId="0" xfId="0" applyFont="1" applyAlignment="1">
      <alignment horizontal="left" vertical="center" wrapText="1"/>
    </xf>
    <xf numFmtId="0" fontId="3" fillId="0" borderId="0" xfId="0" applyFont="1" applyFill="1" applyAlignment="1">
      <alignment horizontal="justify" vertical="top"/>
    </xf>
    <xf numFmtId="2" fontId="3" fillId="0" borderId="0" xfId="0" applyNumberFormat="1" applyFont="1" applyAlignment="1">
      <alignment horizontal="left" vertical="top"/>
    </xf>
    <xf numFmtId="0" fontId="3" fillId="0" borderId="0" xfId="0" applyFont="1" applyAlignment="1">
      <alignment horizontal="left" vertical="top"/>
    </xf>
    <xf numFmtId="0" fontId="3" fillId="0" borderId="0" xfId="0" applyFont="1" applyAlignment="1">
      <alignment horizontal="justify" vertical="top"/>
    </xf>
    <xf numFmtId="0" fontId="3" fillId="0" borderId="0" xfId="0" applyFont="1" applyAlignment="1">
      <alignment horizontal="center" vertical="top"/>
    </xf>
    <xf numFmtId="0" fontId="3" fillId="0" borderId="0" xfId="1" applyFont="1" applyAlignment="1">
      <alignment horizontal="left"/>
    </xf>
    <xf numFmtId="2" fontId="11" fillId="0" borderId="5" xfId="0" applyNumberFormat="1" applyFont="1" applyBorder="1" applyAlignment="1">
      <alignment horizontal="left" vertical="top" wrapText="1"/>
    </xf>
    <xf numFmtId="0" fontId="2" fillId="0" borderId="0" xfId="0" applyFont="1" applyAlignment="1">
      <alignment horizontal="left" vertical="top"/>
    </xf>
    <xf numFmtId="0" fontId="6" fillId="0" borderId="0" xfId="3" applyFont="1" applyAlignment="1">
      <alignment horizontal="center"/>
    </xf>
    <xf numFmtId="0" fontId="2" fillId="0" borderId="1" xfId="3" applyFont="1" applyBorder="1" applyAlignment="1">
      <alignment horizontal="left"/>
    </xf>
    <xf numFmtId="0" fontId="2" fillId="0" borderId="6" xfId="3" applyFont="1" applyBorder="1" applyAlignment="1">
      <alignment horizontal="center" vertical="center" wrapText="1"/>
    </xf>
    <xf numFmtId="0" fontId="2" fillId="0" borderId="5" xfId="3" applyFont="1" applyBorder="1" applyAlignment="1">
      <alignment horizontal="center" vertical="center" wrapText="1"/>
    </xf>
    <xf numFmtId="0" fontId="2" fillId="0" borderId="4" xfId="3" applyFont="1" applyBorder="1" applyAlignment="1">
      <alignment horizontal="center" vertical="center" wrapText="1"/>
    </xf>
    <xf numFmtId="0" fontId="2" fillId="0" borderId="3" xfId="3" applyFont="1" applyBorder="1" applyAlignment="1">
      <alignment horizontal="center" vertical="center" wrapText="1"/>
    </xf>
    <xf numFmtId="2" fontId="11" fillId="0" borderId="5" xfId="1" applyNumberFormat="1" applyFont="1" applyBorder="1" applyAlignment="1">
      <alignment horizontal="left" vertical="top" wrapText="1"/>
    </xf>
    <xf numFmtId="2" fontId="11" fillId="0" borderId="2" xfId="1" applyNumberFormat="1" applyFont="1" applyBorder="1" applyAlignment="1">
      <alignment horizontal="right" vertical="top" wrapText="1"/>
    </xf>
    <xf numFmtId="0" fontId="3" fillId="0" borderId="0" xfId="1" applyFont="1" applyAlignment="1">
      <alignment horizontal="center" vertical="top"/>
    </xf>
    <xf numFmtId="0" fontId="3" fillId="0" borderId="0" xfId="1" applyFont="1" applyFill="1" applyAlignment="1">
      <alignment horizontal="justify" vertical="top"/>
    </xf>
    <xf numFmtId="2" fontId="2" fillId="0" borderId="0" xfId="3" applyNumberFormat="1" applyFont="1" applyAlignment="1">
      <alignment horizontal="left" vertical="top" wrapText="1"/>
    </xf>
    <xf numFmtId="0" fontId="3" fillId="0" borderId="0" xfId="2" applyFont="1" applyAlignment="1">
      <alignment horizontal="center"/>
    </xf>
    <xf numFmtId="0" fontId="2" fillId="0" borderId="0" xfId="2" applyFont="1" applyAlignment="1">
      <alignment horizontal="right" vertical="top"/>
    </xf>
    <xf numFmtId="0" fontId="6" fillId="0" borderId="0" xfId="2" applyFont="1" applyAlignment="1">
      <alignment horizontal="left" vertical="top" wrapText="1"/>
    </xf>
    <xf numFmtId="0" fontId="2" fillId="0" borderId="0" xfId="2" applyFont="1" applyAlignment="1">
      <alignment horizontal="left" vertical="top"/>
    </xf>
    <xf numFmtId="0" fontId="2" fillId="0" borderId="0" xfId="3" applyFont="1" applyAlignment="1">
      <alignment horizontal="center" vertical="top" wrapText="1"/>
    </xf>
    <xf numFmtId="0" fontId="20" fillId="0" borderId="0" xfId="1" applyFont="1" applyAlignment="1">
      <alignment horizontal="justify" vertical="top"/>
    </xf>
    <xf numFmtId="2" fontId="20" fillId="0" borderId="0" xfId="1" applyNumberFormat="1" applyFont="1" applyAlignment="1">
      <alignment horizontal="left"/>
    </xf>
    <xf numFmtId="0" fontId="20" fillId="0" borderId="0" xfId="2" applyFont="1" applyAlignment="1">
      <alignment horizontal="justify" vertical="top" wrapText="1"/>
    </xf>
    <xf numFmtId="0" fontId="21" fillId="0" borderId="0" xfId="2" applyFont="1" applyAlignment="1">
      <alignment horizontal="center" vertical="top"/>
    </xf>
    <xf numFmtId="2" fontId="3" fillId="0" borderId="0" xfId="2" applyNumberFormat="1" applyFont="1" applyAlignment="1">
      <alignment horizontal="left" vertical="top"/>
    </xf>
    <xf numFmtId="0" fontId="20" fillId="0" borderId="0" xfId="2" applyFont="1" applyAlignment="1">
      <alignment horizontal="center" vertical="top"/>
    </xf>
    <xf numFmtId="2" fontId="3" fillId="0" borderId="0" xfId="2" applyNumberFormat="1" applyFont="1" applyAlignment="1">
      <alignment horizontal="right" vertical="top"/>
    </xf>
    <xf numFmtId="0" fontId="3" fillId="0" borderId="0" xfId="2" applyFont="1" applyAlignment="1">
      <alignment horizontal="left" vertical="top"/>
    </xf>
  </cellXfs>
  <cellStyles count="17">
    <cellStyle name="Comma 2" xfId="4"/>
    <cellStyle name="Comma 2 2" xfId="5"/>
    <cellStyle name="Comma 2 3" xfId="12"/>
    <cellStyle name="Comma 3" xfId="6"/>
    <cellStyle name="Comma 4" xfId="14"/>
    <cellStyle name="Normal" xfId="0" builtinId="0"/>
    <cellStyle name="Normal 2" xfId="1"/>
    <cellStyle name="Normal 2 2" xfId="3"/>
    <cellStyle name="Normal 2 2 2" xfId="16"/>
    <cellStyle name="Normal 2 3" xfId="7"/>
    <cellStyle name="Normal 3" xfId="2"/>
    <cellStyle name="Normal 4" xfId="13"/>
    <cellStyle name="Normal 5" xfId="15"/>
    <cellStyle name="Percent 2" xfId="8"/>
    <cellStyle name="Percent 2 2" xfId="9"/>
    <cellStyle name="Percent 3" xfId="10"/>
    <cellStyle name="Percent 4" xfId="1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drawing1.xml><?xml version="1.0" encoding="utf-8"?>
<xdr:wsDr xmlns:xdr="http://schemas.openxmlformats.org/drawingml/2006/spreadsheetDrawing" xmlns:a="http://schemas.openxmlformats.org/drawingml/2006/main">
  <xdr:twoCellAnchor editAs="oneCell">
    <xdr:from>
      <xdr:col>4</xdr:col>
      <xdr:colOff>714375</xdr:colOff>
      <xdr:row>19</xdr:row>
      <xdr:rowOff>0</xdr:rowOff>
    </xdr:from>
    <xdr:to>
      <xdr:col>4</xdr:col>
      <xdr:colOff>838200</xdr:colOff>
      <xdr:row>20</xdr:row>
      <xdr:rowOff>0</xdr:rowOff>
    </xdr:to>
    <xdr:sp macro="" textlink="">
      <xdr:nvSpPr>
        <xdr:cNvPr id="2" name="Text Box 3"/>
        <xdr:cNvSpPr txBox="1">
          <a:spLocks noChangeArrowheads="1"/>
        </xdr:cNvSpPr>
      </xdr:nvSpPr>
      <xdr:spPr bwMode="auto">
        <a:xfrm>
          <a:off x="4067175" y="3800475"/>
          <a:ext cx="1238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0</xdr:rowOff>
    </xdr:to>
    <xdr:sp macro="" textlink="">
      <xdr:nvSpPr>
        <xdr:cNvPr id="3" name="Text Box 3"/>
        <xdr:cNvSpPr txBox="1">
          <a:spLocks noChangeArrowheads="1"/>
        </xdr:cNvSpPr>
      </xdr:nvSpPr>
      <xdr:spPr bwMode="auto">
        <a:xfrm>
          <a:off x="3352800" y="3800475"/>
          <a:ext cx="2000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4"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5" name="Text Box 1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6"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7" name="Text Box 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9525</xdr:rowOff>
    </xdr:to>
    <xdr:sp macro="" textlink="">
      <xdr:nvSpPr>
        <xdr:cNvPr id="8" name="Text Box 3"/>
        <xdr:cNvSpPr txBox="1">
          <a:spLocks noChangeArrowheads="1"/>
        </xdr:cNvSpPr>
      </xdr:nvSpPr>
      <xdr:spPr bwMode="auto">
        <a:xfrm>
          <a:off x="4067175" y="3800475"/>
          <a:ext cx="1238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9" name="Text Box 14"/>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0" name="Text Box 15"/>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1" name="Text Box 16"/>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2" name="Text Box 17"/>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3" name="Text Box 18"/>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4" name="Text Box 19"/>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5" name="Text Box 2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6" name="Text Box 21"/>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7" name="Text Box 22"/>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8" name="Text Box 23"/>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9" name="Text Box 24"/>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0" name="Text Box 25"/>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1" name="Text Box 26"/>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2" name="Text Box 27"/>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3" name="Text Box 28"/>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4" name="Text Box 29"/>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5" name="Text Box 30"/>
        <xdr:cNvSpPr txBox="1">
          <a:spLocks noChangeArrowheads="1"/>
        </xdr:cNvSpPr>
      </xdr:nvSpPr>
      <xdr:spPr bwMode="auto">
        <a:xfrm>
          <a:off x="3352800" y="3800475"/>
          <a:ext cx="200025" cy="209550"/>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4</xdr:col>
      <xdr:colOff>857250</xdr:colOff>
      <xdr:row>28</xdr:row>
      <xdr:rowOff>161925</xdr:rowOff>
    </xdr:to>
    <xdr:sp macro="" textlink="">
      <xdr:nvSpPr>
        <xdr:cNvPr id="26" name="Text Box 3"/>
        <xdr:cNvSpPr txBox="1">
          <a:spLocks noChangeArrowheads="1"/>
        </xdr:cNvSpPr>
      </xdr:nvSpPr>
      <xdr:spPr bwMode="auto">
        <a:xfrm>
          <a:off x="4067175" y="5600700"/>
          <a:ext cx="123825" cy="161925"/>
        </a:xfrm>
        <a:prstGeom prst="rect">
          <a:avLst/>
        </a:prstGeom>
        <a:noFill/>
        <a:ln w="9525">
          <a:noFill/>
          <a:miter lim="800000"/>
          <a:headEnd/>
          <a:tailEnd/>
        </a:ln>
      </xdr:spPr>
    </xdr:sp>
    <xdr:clientData/>
  </xdr:twoCellAnchor>
  <xdr:twoCellAnchor editAs="oneCell">
    <xdr:from>
      <xdr:col>4</xdr:col>
      <xdr:colOff>714375</xdr:colOff>
      <xdr:row>28</xdr:row>
      <xdr:rowOff>0</xdr:rowOff>
    </xdr:from>
    <xdr:to>
      <xdr:col>5</xdr:col>
      <xdr:colOff>47625</xdr:colOff>
      <xdr:row>28</xdr:row>
      <xdr:rowOff>161925</xdr:rowOff>
    </xdr:to>
    <xdr:sp macro="" textlink="">
      <xdr:nvSpPr>
        <xdr:cNvPr id="27" name="Text Box 3"/>
        <xdr:cNvSpPr txBox="1">
          <a:spLocks noChangeArrowheads="1"/>
        </xdr:cNvSpPr>
      </xdr:nvSpPr>
      <xdr:spPr bwMode="auto">
        <a:xfrm>
          <a:off x="4067175" y="5600700"/>
          <a:ext cx="171450" cy="161925"/>
        </a:xfrm>
        <a:prstGeom prst="rect">
          <a:avLst/>
        </a:prstGeom>
        <a:noFill/>
        <a:ln w="9525">
          <a:noFill/>
          <a:miter lim="800000"/>
          <a:headEnd/>
          <a:tailEnd/>
        </a:ln>
      </xdr:spPr>
    </xdr:sp>
    <xdr:clientData/>
  </xdr:twoCellAnchor>
  <xdr:twoCellAnchor editAs="oneCell">
    <xdr:from>
      <xdr:col>3</xdr:col>
      <xdr:colOff>714375</xdr:colOff>
      <xdr:row>28</xdr:row>
      <xdr:rowOff>0</xdr:rowOff>
    </xdr:from>
    <xdr:to>
      <xdr:col>4</xdr:col>
      <xdr:colOff>257175</xdr:colOff>
      <xdr:row>28</xdr:row>
      <xdr:rowOff>161925</xdr:rowOff>
    </xdr:to>
    <xdr:sp macro="" textlink="">
      <xdr:nvSpPr>
        <xdr:cNvPr id="28" name="Text Box 3"/>
        <xdr:cNvSpPr txBox="1">
          <a:spLocks noChangeArrowheads="1"/>
        </xdr:cNvSpPr>
      </xdr:nvSpPr>
      <xdr:spPr bwMode="auto">
        <a:xfrm>
          <a:off x="3228975" y="5600700"/>
          <a:ext cx="381000" cy="161925"/>
        </a:xfrm>
        <a:prstGeom prst="rect">
          <a:avLst/>
        </a:prstGeom>
        <a:noFill/>
        <a:ln w="9525">
          <a:noFill/>
          <a:miter lim="800000"/>
          <a:headEnd/>
          <a:tailEnd/>
        </a:ln>
      </xdr:spPr>
    </xdr:sp>
    <xdr:clientData/>
  </xdr:twoCellAnchor>
  <xdr:twoCellAnchor editAs="oneCell">
    <xdr:from>
      <xdr:col>4</xdr:col>
      <xdr:colOff>714375</xdr:colOff>
      <xdr:row>27</xdr:row>
      <xdr:rowOff>0</xdr:rowOff>
    </xdr:from>
    <xdr:to>
      <xdr:col>5</xdr:col>
      <xdr:colOff>47625</xdr:colOff>
      <xdr:row>27</xdr:row>
      <xdr:rowOff>161925</xdr:rowOff>
    </xdr:to>
    <xdr:sp macro="" textlink="">
      <xdr:nvSpPr>
        <xdr:cNvPr id="29" name="Text Box 3"/>
        <xdr:cNvSpPr txBox="1">
          <a:spLocks noChangeArrowheads="1"/>
        </xdr:cNvSpPr>
      </xdr:nvSpPr>
      <xdr:spPr bwMode="auto">
        <a:xfrm>
          <a:off x="4067175" y="5400675"/>
          <a:ext cx="171450" cy="161925"/>
        </a:xfrm>
        <a:prstGeom prst="rect">
          <a:avLst/>
        </a:prstGeom>
        <a:noFill/>
        <a:ln w="9525">
          <a:noFill/>
          <a:miter lim="800000"/>
          <a:headEnd/>
          <a:tailEnd/>
        </a:ln>
      </xdr:spPr>
    </xdr:sp>
    <xdr:clientData/>
  </xdr:twoCellAnchor>
  <xdr:twoCellAnchor editAs="oneCell">
    <xdr:from>
      <xdr:col>3</xdr:col>
      <xdr:colOff>714375</xdr:colOff>
      <xdr:row>27</xdr:row>
      <xdr:rowOff>0</xdr:rowOff>
    </xdr:from>
    <xdr:to>
      <xdr:col>4</xdr:col>
      <xdr:colOff>257175</xdr:colOff>
      <xdr:row>27</xdr:row>
      <xdr:rowOff>161925</xdr:rowOff>
    </xdr:to>
    <xdr:sp macro="" textlink="">
      <xdr:nvSpPr>
        <xdr:cNvPr id="30" name="Text Box 3"/>
        <xdr:cNvSpPr txBox="1">
          <a:spLocks noChangeArrowheads="1"/>
        </xdr:cNvSpPr>
      </xdr:nvSpPr>
      <xdr:spPr bwMode="auto">
        <a:xfrm>
          <a:off x="3228975" y="5400675"/>
          <a:ext cx="381000" cy="1619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1" name="Text Box 3"/>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2" name="Text Box 19"/>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3" name="Text Box 3"/>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4" name="Text Box 3"/>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714375</xdr:colOff>
      <xdr:row>245</xdr:row>
      <xdr:rowOff>0</xdr:rowOff>
    </xdr:from>
    <xdr:to>
      <xdr:col>4</xdr:col>
      <xdr:colOff>857250</xdr:colOff>
      <xdr:row>246</xdr:row>
      <xdr:rowOff>0</xdr:rowOff>
    </xdr:to>
    <xdr:sp macro="" textlink="">
      <xdr:nvSpPr>
        <xdr:cNvPr id="35" name="Text Box 3"/>
        <xdr:cNvSpPr txBox="1">
          <a:spLocks noChangeArrowheads="1"/>
        </xdr:cNvSpPr>
      </xdr:nvSpPr>
      <xdr:spPr bwMode="auto">
        <a:xfrm>
          <a:off x="4067175" y="64208025"/>
          <a:ext cx="1238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6" name="Text Box 53"/>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114300</xdr:rowOff>
    </xdr:to>
    <xdr:sp macro="" textlink="">
      <xdr:nvSpPr>
        <xdr:cNvPr id="37" name="Text Box 54"/>
        <xdr:cNvSpPr txBox="1">
          <a:spLocks noChangeArrowheads="1"/>
        </xdr:cNvSpPr>
      </xdr:nvSpPr>
      <xdr:spPr bwMode="auto">
        <a:xfrm>
          <a:off x="3352800" y="64208025"/>
          <a:ext cx="200025" cy="3143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38" name="Text Box 57"/>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39" name="Text Box 58"/>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0" name="Text Box 59"/>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1" name="Text Box 60"/>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2" name="Text Box 61"/>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3" name="Text Box 62"/>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4" name="Text Box 63"/>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5" name="Text Box 64"/>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6" name="Text Box 65"/>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7" name="Text Box 66"/>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8" name="Text Box 67"/>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49" name="Text Box 68"/>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0" name="Text Box 69"/>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1" name="Text Box 70"/>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2" name="Text Box 71"/>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3" name="Text Box 57"/>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4" name="Text Box 58"/>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0</xdr:colOff>
      <xdr:row>245</xdr:row>
      <xdr:rowOff>0</xdr:rowOff>
    </xdr:from>
    <xdr:to>
      <xdr:col>4</xdr:col>
      <xdr:colOff>200025</xdr:colOff>
      <xdr:row>246</xdr:row>
      <xdr:rowOff>0</xdr:rowOff>
    </xdr:to>
    <xdr:sp macro="" textlink="">
      <xdr:nvSpPr>
        <xdr:cNvPr id="55" name="Text Box 59"/>
        <xdr:cNvSpPr txBox="1">
          <a:spLocks noChangeArrowheads="1"/>
        </xdr:cNvSpPr>
      </xdr:nvSpPr>
      <xdr:spPr bwMode="auto">
        <a:xfrm>
          <a:off x="3352800" y="64208025"/>
          <a:ext cx="200025" cy="2000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85725</xdr:rowOff>
    </xdr:to>
    <xdr:sp macro="" textlink="">
      <xdr:nvSpPr>
        <xdr:cNvPr id="56" name="Text Box 3"/>
        <xdr:cNvSpPr txBox="1">
          <a:spLocks noChangeArrowheads="1"/>
        </xdr:cNvSpPr>
      </xdr:nvSpPr>
      <xdr:spPr bwMode="auto">
        <a:xfrm>
          <a:off x="4067175" y="60407550"/>
          <a:ext cx="123825" cy="2857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57"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58"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85725</xdr:rowOff>
    </xdr:to>
    <xdr:sp macro="" textlink="">
      <xdr:nvSpPr>
        <xdr:cNvPr id="59" name="Text Box 3"/>
        <xdr:cNvSpPr txBox="1">
          <a:spLocks noChangeArrowheads="1"/>
        </xdr:cNvSpPr>
      </xdr:nvSpPr>
      <xdr:spPr bwMode="auto">
        <a:xfrm>
          <a:off x="4067175" y="60407550"/>
          <a:ext cx="123825" cy="2857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85725</xdr:rowOff>
    </xdr:to>
    <xdr:sp macro="" textlink="">
      <xdr:nvSpPr>
        <xdr:cNvPr id="60" name="Text Box 3"/>
        <xdr:cNvSpPr txBox="1">
          <a:spLocks noChangeArrowheads="1"/>
        </xdr:cNvSpPr>
      </xdr:nvSpPr>
      <xdr:spPr bwMode="auto">
        <a:xfrm>
          <a:off x="4067175" y="60407550"/>
          <a:ext cx="123825" cy="2857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61"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62"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169</xdr:row>
      <xdr:rowOff>0</xdr:rowOff>
    </xdr:from>
    <xdr:to>
      <xdr:col>4</xdr:col>
      <xdr:colOff>838200</xdr:colOff>
      <xdr:row>170</xdr:row>
      <xdr:rowOff>57150</xdr:rowOff>
    </xdr:to>
    <xdr:sp macro="" textlink="">
      <xdr:nvSpPr>
        <xdr:cNvPr id="63" name="Text Box 3"/>
        <xdr:cNvSpPr txBox="1">
          <a:spLocks noChangeArrowheads="1"/>
        </xdr:cNvSpPr>
      </xdr:nvSpPr>
      <xdr:spPr bwMode="auto">
        <a:xfrm>
          <a:off x="4067175" y="48406050"/>
          <a:ext cx="123825" cy="257175"/>
        </a:xfrm>
        <a:prstGeom prst="rect">
          <a:avLst/>
        </a:prstGeom>
        <a:noFill/>
        <a:ln w="9525">
          <a:noFill/>
          <a:miter lim="800000"/>
          <a:headEnd/>
          <a:tailEnd/>
        </a:ln>
      </xdr:spPr>
    </xdr:sp>
    <xdr:clientData/>
  </xdr:twoCellAnchor>
  <xdr:twoCellAnchor editAs="oneCell">
    <xdr:from>
      <xdr:col>4</xdr:col>
      <xdr:colOff>714375</xdr:colOff>
      <xdr:row>169</xdr:row>
      <xdr:rowOff>0</xdr:rowOff>
    </xdr:from>
    <xdr:to>
      <xdr:col>4</xdr:col>
      <xdr:colOff>838200</xdr:colOff>
      <xdr:row>170</xdr:row>
      <xdr:rowOff>57150</xdr:rowOff>
    </xdr:to>
    <xdr:sp macro="" textlink="">
      <xdr:nvSpPr>
        <xdr:cNvPr id="64" name="Text Box 3"/>
        <xdr:cNvSpPr txBox="1">
          <a:spLocks noChangeArrowheads="1"/>
        </xdr:cNvSpPr>
      </xdr:nvSpPr>
      <xdr:spPr bwMode="auto">
        <a:xfrm>
          <a:off x="4067175" y="48406050"/>
          <a:ext cx="123825" cy="257175"/>
        </a:xfrm>
        <a:prstGeom prst="rect">
          <a:avLst/>
        </a:prstGeom>
        <a:noFill/>
        <a:ln w="9525">
          <a:noFill/>
          <a:miter lim="800000"/>
          <a:headEnd/>
          <a:tailEnd/>
        </a:ln>
      </xdr:spPr>
    </xdr:sp>
    <xdr:clientData/>
  </xdr:twoCellAnchor>
  <xdr:twoCellAnchor editAs="oneCell">
    <xdr:from>
      <xdr:col>4</xdr:col>
      <xdr:colOff>714375</xdr:colOff>
      <xdr:row>169</xdr:row>
      <xdr:rowOff>0</xdr:rowOff>
    </xdr:from>
    <xdr:to>
      <xdr:col>4</xdr:col>
      <xdr:colOff>838200</xdr:colOff>
      <xdr:row>170</xdr:row>
      <xdr:rowOff>9525</xdr:rowOff>
    </xdr:to>
    <xdr:sp macro="" textlink="">
      <xdr:nvSpPr>
        <xdr:cNvPr id="65" name="Text Box 3"/>
        <xdr:cNvSpPr txBox="1">
          <a:spLocks noChangeArrowheads="1"/>
        </xdr:cNvSpPr>
      </xdr:nvSpPr>
      <xdr:spPr bwMode="auto">
        <a:xfrm>
          <a:off x="4067175" y="48406050"/>
          <a:ext cx="123825" cy="2095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857250</xdr:colOff>
      <xdr:row>233</xdr:row>
      <xdr:rowOff>47625</xdr:rowOff>
    </xdr:to>
    <xdr:sp macro="" textlink="">
      <xdr:nvSpPr>
        <xdr:cNvPr id="66"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0</xdr:rowOff>
    </xdr:to>
    <xdr:sp macro="" textlink="">
      <xdr:nvSpPr>
        <xdr:cNvPr id="67" name="Text Box 3"/>
        <xdr:cNvSpPr txBox="1">
          <a:spLocks noChangeArrowheads="1"/>
        </xdr:cNvSpPr>
      </xdr:nvSpPr>
      <xdr:spPr bwMode="auto">
        <a:xfrm>
          <a:off x="3352800" y="60407550"/>
          <a:ext cx="200025" cy="200025"/>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0</xdr:rowOff>
    </xdr:to>
    <xdr:sp macro="" textlink="">
      <xdr:nvSpPr>
        <xdr:cNvPr id="68" name="Text Box 3"/>
        <xdr:cNvSpPr txBox="1">
          <a:spLocks noChangeArrowheads="1"/>
        </xdr:cNvSpPr>
      </xdr:nvSpPr>
      <xdr:spPr bwMode="auto">
        <a:xfrm>
          <a:off x="3352800" y="60407550"/>
          <a:ext cx="200025" cy="200025"/>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0</xdr:rowOff>
    </xdr:to>
    <xdr:sp macro="" textlink="">
      <xdr:nvSpPr>
        <xdr:cNvPr id="69" name="Text Box 3"/>
        <xdr:cNvSpPr txBox="1">
          <a:spLocks noChangeArrowheads="1"/>
        </xdr:cNvSpPr>
      </xdr:nvSpPr>
      <xdr:spPr bwMode="auto">
        <a:xfrm>
          <a:off x="3352800" y="60407550"/>
          <a:ext cx="200025" cy="200025"/>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0"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857250</xdr:colOff>
      <xdr:row>233</xdr:row>
      <xdr:rowOff>9525</xdr:rowOff>
    </xdr:to>
    <xdr:sp macro="" textlink="">
      <xdr:nvSpPr>
        <xdr:cNvPr id="71" name="Text Box 3"/>
        <xdr:cNvSpPr txBox="1">
          <a:spLocks noChangeArrowheads="1"/>
        </xdr:cNvSpPr>
      </xdr:nvSpPr>
      <xdr:spPr bwMode="auto">
        <a:xfrm>
          <a:off x="4067175" y="60407550"/>
          <a:ext cx="1238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2"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3"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4"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857250</xdr:colOff>
      <xdr:row>233</xdr:row>
      <xdr:rowOff>9525</xdr:rowOff>
    </xdr:to>
    <xdr:sp macro="" textlink="">
      <xdr:nvSpPr>
        <xdr:cNvPr id="75" name="Text Box 3"/>
        <xdr:cNvSpPr txBox="1">
          <a:spLocks noChangeArrowheads="1"/>
        </xdr:cNvSpPr>
      </xdr:nvSpPr>
      <xdr:spPr bwMode="auto">
        <a:xfrm>
          <a:off x="4067175" y="60407550"/>
          <a:ext cx="1238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6"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7"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editAs="oneCell">
    <xdr:from>
      <xdr:col>4</xdr:col>
      <xdr:colOff>0</xdr:colOff>
      <xdr:row>232</xdr:row>
      <xdr:rowOff>0</xdr:rowOff>
    </xdr:from>
    <xdr:to>
      <xdr:col>4</xdr:col>
      <xdr:colOff>200025</xdr:colOff>
      <xdr:row>233</xdr:row>
      <xdr:rowOff>9525</xdr:rowOff>
    </xdr:to>
    <xdr:sp macro="" textlink="">
      <xdr:nvSpPr>
        <xdr:cNvPr id="78" name="Text Box 3"/>
        <xdr:cNvSpPr txBox="1">
          <a:spLocks noChangeArrowheads="1"/>
        </xdr:cNvSpPr>
      </xdr:nvSpPr>
      <xdr:spPr bwMode="auto">
        <a:xfrm>
          <a:off x="3352800" y="60407550"/>
          <a:ext cx="200025" cy="209550"/>
        </a:xfrm>
        <a:prstGeom prst="rect">
          <a:avLst/>
        </a:prstGeom>
        <a:noFill/>
        <a:ln w="9525">
          <a:noFill/>
          <a:miter lim="800000"/>
          <a:headEnd/>
          <a:tailEnd/>
        </a:ln>
      </xdr:spPr>
    </xdr:sp>
    <xdr:clientData/>
  </xdr:twoCellAnchor>
  <xdr:twoCellAnchor>
    <xdr:from>
      <xdr:col>1</xdr:col>
      <xdr:colOff>695325</xdr:colOff>
      <xdr:row>42</xdr:row>
      <xdr:rowOff>28575</xdr:rowOff>
    </xdr:from>
    <xdr:to>
      <xdr:col>1</xdr:col>
      <xdr:colOff>723900</xdr:colOff>
      <xdr:row>42</xdr:row>
      <xdr:rowOff>76200</xdr:rowOff>
    </xdr:to>
    <xdr:sp macro="" textlink="">
      <xdr:nvSpPr>
        <xdr:cNvPr id="79" name="Oval 4"/>
        <xdr:cNvSpPr>
          <a:spLocks noChangeArrowheads="1"/>
        </xdr:cNvSpPr>
      </xdr:nvSpPr>
      <xdr:spPr bwMode="auto">
        <a:xfrm flipV="1">
          <a:off x="1533525" y="8829675"/>
          <a:ext cx="28575"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45</xdr:row>
      <xdr:rowOff>47625</xdr:rowOff>
    </xdr:from>
    <xdr:to>
      <xdr:col>1</xdr:col>
      <xdr:colOff>723900</xdr:colOff>
      <xdr:row>45</xdr:row>
      <xdr:rowOff>95250</xdr:rowOff>
    </xdr:to>
    <xdr:sp macro="" textlink="">
      <xdr:nvSpPr>
        <xdr:cNvPr id="80" name="Oval 5"/>
        <xdr:cNvSpPr>
          <a:spLocks noChangeArrowheads="1"/>
        </xdr:cNvSpPr>
      </xdr:nvSpPr>
      <xdr:spPr bwMode="auto">
        <a:xfrm flipV="1">
          <a:off x="1533525" y="9848850"/>
          <a:ext cx="28575" cy="47625"/>
        </a:xfrm>
        <a:prstGeom prst="ellipse">
          <a:avLst/>
        </a:prstGeom>
        <a:solidFill>
          <a:srgbClr val="FFFFFF"/>
        </a:solidFill>
        <a:ln w="9525">
          <a:solidFill>
            <a:srgbClr val="000000"/>
          </a:solidFill>
          <a:round/>
          <a:headEnd/>
          <a:tailEnd/>
        </a:ln>
      </xdr:spPr>
    </xdr:sp>
    <xdr:clientData/>
  </xdr:twoCellAnchor>
  <xdr:twoCellAnchor editAs="oneCell">
    <xdr:from>
      <xdr:col>4</xdr:col>
      <xdr:colOff>714375</xdr:colOff>
      <xdr:row>131</xdr:row>
      <xdr:rowOff>0</xdr:rowOff>
    </xdr:from>
    <xdr:to>
      <xdr:col>5</xdr:col>
      <xdr:colOff>19050</xdr:colOff>
      <xdr:row>131</xdr:row>
      <xdr:rowOff>161925</xdr:rowOff>
    </xdr:to>
    <xdr:sp macro="" textlink="">
      <xdr:nvSpPr>
        <xdr:cNvPr id="81" name="Text Box 3"/>
        <xdr:cNvSpPr txBox="1">
          <a:spLocks noChangeArrowheads="1"/>
        </xdr:cNvSpPr>
      </xdr:nvSpPr>
      <xdr:spPr bwMode="auto">
        <a:xfrm>
          <a:off x="4067175" y="40405050"/>
          <a:ext cx="142875" cy="161925"/>
        </a:xfrm>
        <a:prstGeom prst="rect">
          <a:avLst/>
        </a:prstGeom>
        <a:noFill/>
        <a:ln w="9525">
          <a:noFill/>
          <a:miter lim="800000"/>
          <a:headEnd/>
          <a:tailEnd/>
        </a:ln>
      </xdr:spPr>
    </xdr:sp>
    <xdr:clientData/>
  </xdr:twoCellAnchor>
  <xdr:twoCellAnchor editAs="oneCell">
    <xdr:from>
      <xdr:col>4</xdr:col>
      <xdr:colOff>714375</xdr:colOff>
      <xdr:row>131</xdr:row>
      <xdr:rowOff>0</xdr:rowOff>
    </xdr:from>
    <xdr:to>
      <xdr:col>5</xdr:col>
      <xdr:colOff>123825</xdr:colOff>
      <xdr:row>131</xdr:row>
      <xdr:rowOff>161925</xdr:rowOff>
    </xdr:to>
    <xdr:sp macro="" textlink="">
      <xdr:nvSpPr>
        <xdr:cNvPr id="82" name="Text Box 3"/>
        <xdr:cNvSpPr txBox="1">
          <a:spLocks noChangeArrowheads="1"/>
        </xdr:cNvSpPr>
      </xdr:nvSpPr>
      <xdr:spPr bwMode="auto">
        <a:xfrm>
          <a:off x="4067175" y="40405050"/>
          <a:ext cx="247650" cy="161925"/>
        </a:xfrm>
        <a:prstGeom prst="rect">
          <a:avLst/>
        </a:prstGeom>
        <a:noFill/>
        <a:ln w="9525">
          <a:noFill/>
          <a:miter lim="800000"/>
          <a:headEnd/>
          <a:tailEnd/>
        </a:ln>
      </xdr:spPr>
    </xdr:sp>
    <xdr:clientData/>
  </xdr:twoCellAnchor>
  <xdr:twoCellAnchor editAs="oneCell">
    <xdr:from>
      <xdr:col>3</xdr:col>
      <xdr:colOff>714375</xdr:colOff>
      <xdr:row>131</xdr:row>
      <xdr:rowOff>0</xdr:rowOff>
    </xdr:from>
    <xdr:to>
      <xdr:col>4</xdr:col>
      <xdr:colOff>133350</xdr:colOff>
      <xdr:row>131</xdr:row>
      <xdr:rowOff>161925</xdr:rowOff>
    </xdr:to>
    <xdr:sp macro="" textlink="">
      <xdr:nvSpPr>
        <xdr:cNvPr id="83" name="Text Box 3"/>
        <xdr:cNvSpPr txBox="1">
          <a:spLocks noChangeArrowheads="1"/>
        </xdr:cNvSpPr>
      </xdr:nvSpPr>
      <xdr:spPr bwMode="auto">
        <a:xfrm>
          <a:off x="3228975" y="40405050"/>
          <a:ext cx="257175" cy="161925"/>
        </a:xfrm>
        <a:prstGeom prst="rect">
          <a:avLst/>
        </a:prstGeom>
        <a:noFill/>
        <a:ln w="9525">
          <a:noFill/>
          <a:miter lim="800000"/>
          <a:headEnd/>
          <a:tailEnd/>
        </a:ln>
      </xdr:spPr>
    </xdr:sp>
    <xdr:clientData/>
  </xdr:twoCellAnchor>
  <xdr:twoCellAnchor editAs="oneCell">
    <xdr:from>
      <xdr:col>4</xdr:col>
      <xdr:colOff>714375</xdr:colOff>
      <xdr:row>125</xdr:row>
      <xdr:rowOff>0</xdr:rowOff>
    </xdr:from>
    <xdr:to>
      <xdr:col>5</xdr:col>
      <xdr:colOff>123825</xdr:colOff>
      <xdr:row>125</xdr:row>
      <xdr:rowOff>161925</xdr:rowOff>
    </xdr:to>
    <xdr:sp macro="" textlink="">
      <xdr:nvSpPr>
        <xdr:cNvPr id="84" name="Text Box 3"/>
        <xdr:cNvSpPr txBox="1">
          <a:spLocks noChangeArrowheads="1"/>
        </xdr:cNvSpPr>
      </xdr:nvSpPr>
      <xdr:spPr bwMode="auto">
        <a:xfrm>
          <a:off x="4067175" y="39204900"/>
          <a:ext cx="247650" cy="161925"/>
        </a:xfrm>
        <a:prstGeom prst="rect">
          <a:avLst/>
        </a:prstGeom>
        <a:noFill/>
        <a:ln w="9525">
          <a:noFill/>
          <a:miter lim="800000"/>
          <a:headEnd/>
          <a:tailEnd/>
        </a:ln>
      </xdr:spPr>
    </xdr:sp>
    <xdr:clientData/>
  </xdr:twoCellAnchor>
  <xdr:twoCellAnchor editAs="oneCell">
    <xdr:from>
      <xdr:col>3</xdr:col>
      <xdr:colOff>714375</xdr:colOff>
      <xdr:row>125</xdr:row>
      <xdr:rowOff>0</xdr:rowOff>
    </xdr:from>
    <xdr:to>
      <xdr:col>4</xdr:col>
      <xdr:colOff>133350</xdr:colOff>
      <xdr:row>125</xdr:row>
      <xdr:rowOff>161925</xdr:rowOff>
    </xdr:to>
    <xdr:sp macro="" textlink="">
      <xdr:nvSpPr>
        <xdr:cNvPr id="85" name="Text Box 3"/>
        <xdr:cNvSpPr txBox="1">
          <a:spLocks noChangeArrowheads="1"/>
        </xdr:cNvSpPr>
      </xdr:nvSpPr>
      <xdr:spPr bwMode="auto">
        <a:xfrm>
          <a:off x="3228975" y="39204900"/>
          <a:ext cx="257175" cy="161925"/>
        </a:xfrm>
        <a:prstGeom prst="rect">
          <a:avLst/>
        </a:prstGeom>
        <a:noFill/>
        <a:ln w="9525">
          <a:noFill/>
          <a:miter lim="800000"/>
          <a:headEnd/>
          <a:tailEnd/>
        </a:ln>
      </xdr:spPr>
    </xdr:sp>
    <xdr:clientData/>
  </xdr:twoCellAnchor>
  <xdr:twoCellAnchor editAs="oneCell">
    <xdr:from>
      <xdr:col>4</xdr:col>
      <xdr:colOff>714375</xdr:colOff>
      <xdr:row>227</xdr:row>
      <xdr:rowOff>0</xdr:rowOff>
    </xdr:from>
    <xdr:to>
      <xdr:col>4</xdr:col>
      <xdr:colOff>838200</xdr:colOff>
      <xdr:row>228</xdr:row>
      <xdr:rowOff>47625</xdr:rowOff>
    </xdr:to>
    <xdr:sp macro="" textlink="">
      <xdr:nvSpPr>
        <xdr:cNvPr id="86" name="Text Box 3"/>
        <xdr:cNvSpPr txBox="1">
          <a:spLocks noChangeArrowheads="1"/>
        </xdr:cNvSpPr>
      </xdr:nvSpPr>
      <xdr:spPr bwMode="auto">
        <a:xfrm>
          <a:off x="4067175" y="58807350"/>
          <a:ext cx="123825" cy="200025"/>
        </a:xfrm>
        <a:prstGeom prst="rect">
          <a:avLst/>
        </a:prstGeom>
        <a:noFill/>
        <a:ln w="9525">
          <a:noFill/>
          <a:miter lim="800000"/>
          <a:headEnd/>
          <a:tailEnd/>
        </a:ln>
      </xdr:spPr>
    </xdr:sp>
    <xdr:clientData/>
  </xdr:twoCellAnchor>
  <xdr:twoCellAnchor editAs="oneCell">
    <xdr:from>
      <xdr:col>4</xdr:col>
      <xdr:colOff>714375</xdr:colOff>
      <xdr:row>227</xdr:row>
      <xdr:rowOff>0</xdr:rowOff>
    </xdr:from>
    <xdr:to>
      <xdr:col>4</xdr:col>
      <xdr:colOff>838200</xdr:colOff>
      <xdr:row>228</xdr:row>
      <xdr:rowOff>47625</xdr:rowOff>
    </xdr:to>
    <xdr:sp macro="" textlink="">
      <xdr:nvSpPr>
        <xdr:cNvPr id="87" name="Text Box 3"/>
        <xdr:cNvSpPr txBox="1">
          <a:spLocks noChangeArrowheads="1"/>
        </xdr:cNvSpPr>
      </xdr:nvSpPr>
      <xdr:spPr bwMode="auto">
        <a:xfrm>
          <a:off x="4067175" y="58807350"/>
          <a:ext cx="123825" cy="200025"/>
        </a:xfrm>
        <a:prstGeom prst="rect">
          <a:avLst/>
        </a:prstGeom>
        <a:noFill/>
        <a:ln w="9525">
          <a:noFill/>
          <a:miter lim="800000"/>
          <a:headEnd/>
          <a:tailEnd/>
        </a:ln>
      </xdr:spPr>
    </xdr:sp>
    <xdr:clientData/>
  </xdr:twoCellAnchor>
  <xdr:twoCellAnchor editAs="oneCell">
    <xdr:from>
      <xdr:col>4</xdr:col>
      <xdr:colOff>714375</xdr:colOff>
      <xdr:row>227</xdr:row>
      <xdr:rowOff>0</xdr:rowOff>
    </xdr:from>
    <xdr:to>
      <xdr:col>4</xdr:col>
      <xdr:colOff>838200</xdr:colOff>
      <xdr:row>228</xdr:row>
      <xdr:rowOff>9525</xdr:rowOff>
    </xdr:to>
    <xdr:sp macro="" textlink="">
      <xdr:nvSpPr>
        <xdr:cNvPr id="88" name="Text Box 3"/>
        <xdr:cNvSpPr txBox="1">
          <a:spLocks noChangeArrowheads="1"/>
        </xdr:cNvSpPr>
      </xdr:nvSpPr>
      <xdr:spPr bwMode="auto">
        <a:xfrm>
          <a:off x="4067175" y="58807350"/>
          <a:ext cx="123825" cy="2000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85725</xdr:rowOff>
    </xdr:to>
    <xdr:sp macro="" textlink="">
      <xdr:nvSpPr>
        <xdr:cNvPr id="89" name="Text Box 3"/>
        <xdr:cNvSpPr txBox="1">
          <a:spLocks noChangeArrowheads="1"/>
        </xdr:cNvSpPr>
      </xdr:nvSpPr>
      <xdr:spPr bwMode="auto">
        <a:xfrm>
          <a:off x="4067175" y="60407550"/>
          <a:ext cx="123825" cy="2857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38100</xdr:rowOff>
    </xdr:to>
    <xdr:sp macro="" textlink="">
      <xdr:nvSpPr>
        <xdr:cNvPr id="90" name="Text Box 3"/>
        <xdr:cNvSpPr txBox="1">
          <a:spLocks noChangeArrowheads="1"/>
        </xdr:cNvSpPr>
      </xdr:nvSpPr>
      <xdr:spPr bwMode="auto">
        <a:xfrm>
          <a:off x="4067175" y="60407550"/>
          <a:ext cx="123825" cy="2381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76200</xdr:rowOff>
    </xdr:to>
    <xdr:sp macro="" textlink="">
      <xdr:nvSpPr>
        <xdr:cNvPr id="91" name="Text Box 3"/>
        <xdr:cNvSpPr txBox="1">
          <a:spLocks noChangeArrowheads="1"/>
        </xdr:cNvSpPr>
      </xdr:nvSpPr>
      <xdr:spPr bwMode="auto">
        <a:xfrm>
          <a:off x="4067175" y="60407550"/>
          <a:ext cx="123825" cy="2762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38100</xdr:rowOff>
    </xdr:to>
    <xdr:sp macro="" textlink="">
      <xdr:nvSpPr>
        <xdr:cNvPr id="92" name="Text Box 3"/>
        <xdr:cNvSpPr txBox="1">
          <a:spLocks noChangeArrowheads="1"/>
        </xdr:cNvSpPr>
      </xdr:nvSpPr>
      <xdr:spPr bwMode="auto">
        <a:xfrm>
          <a:off x="4067175" y="60407550"/>
          <a:ext cx="123825" cy="2381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38100</xdr:rowOff>
    </xdr:to>
    <xdr:sp macro="" textlink="">
      <xdr:nvSpPr>
        <xdr:cNvPr id="93" name="Text Box 3"/>
        <xdr:cNvSpPr txBox="1">
          <a:spLocks noChangeArrowheads="1"/>
        </xdr:cNvSpPr>
      </xdr:nvSpPr>
      <xdr:spPr bwMode="auto">
        <a:xfrm>
          <a:off x="4067175" y="60407550"/>
          <a:ext cx="123825" cy="238125"/>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4"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5"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6"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7"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8"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99"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0"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1"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28575</xdr:rowOff>
    </xdr:to>
    <xdr:sp macro="" textlink="">
      <xdr:nvSpPr>
        <xdr:cNvPr id="102" name="Text Box 3"/>
        <xdr:cNvSpPr txBox="1">
          <a:spLocks noChangeArrowheads="1"/>
        </xdr:cNvSpPr>
      </xdr:nvSpPr>
      <xdr:spPr bwMode="auto">
        <a:xfrm>
          <a:off x="4067175" y="60407550"/>
          <a:ext cx="123825" cy="22860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66675</xdr:rowOff>
    </xdr:to>
    <xdr:sp macro="" textlink="">
      <xdr:nvSpPr>
        <xdr:cNvPr id="103" name="Text Box 3"/>
        <xdr:cNvSpPr txBox="1">
          <a:spLocks noChangeArrowheads="1"/>
        </xdr:cNvSpPr>
      </xdr:nvSpPr>
      <xdr:spPr bwMode="auto">
        <a:xfrm>
          <a:off x="4067175" y="60407550"/>
          <a:ext cx="123825" cy="26670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28575</xdr:rowOff>
    </xdr:to>
    <xdr:sp macro="" textlink="">
      <xdr:nvSpPr>
        <xdr:cNvPr id="104" name="Text Box 3"/>
        <xdr:cNvSpPr txBox="1">
          <a:spLocks noChangeArrowheads="1"/>
        </xdr:cNvSpPr>
      </xdr:nvSpPr>
      <xdr:spPr bwMode="auto">
        <a:xfrm>
          <a:off x="4067175" y="60407550"/>
          <a:ext cx="123825" cy="22860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28575</xdr:rowOff>
    </xdr:to>
    <xdr:sp macro="" textlink="">
      <xdr:nvSpPr>
        <xdr:cNvPr id="105" name="Text Box 3"/>
        <xdr:cNvSpPr txBox="1">
          <a:spLocks noChangeArrowheads="1"/>
        </xdr:cNvSpPr>
      </xdr:nvSpPr>
      <xdr:spPr bwMode="auto">
        <a:xfrm>
          <a:off x="4067175" y="60407550"/>
          <a:ext cx="123825" cy="22860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6"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7"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8"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twoCellAnchor editAs="oneCell">
    <xdr:from>
      <xdr:col>4</xdr:col>
      <xdr:colOff>714375</xdr:colOff>
      <xdr:row>232</xdr:row>
      <xdr:rowOff>0</xdr:rowOff>
    </xdr:from>
    <xdr:to>
      <xdr:col>4</xdr:col>
      <xdr:colOff>838200</xdr:colOff>
      <xdr:row>233</xdr:row>
      <xdr:rowOff>47625</xdr:rowOff>
    </xdr:to>
    <xdr:sp macro="" textlink="">
      <xdr:nvSpPr>
        <xdr:cNvPr id="109" name="Text Box 3"/>
        <xdr:cNvSpPr txBox="1">
          <a:spLocks noChangeArrowheads="1"/>
        </xdr:cNvSpPr>
      </xdr:nvSpPr>
      <xdr:spPr bwMode="auto">
        <a:xfrm>
          <a:off x="4067175" y="60407550"/>
          <a:ext cx="123825" cy="24765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714375</xdr:colOff>
      <xdr:row>19</xdr:row>
      <xdr:rowOff>0</xdr:rowOff>
    </xdr:from>
    <xdr:to>
      <xdr:col>5</xdr:col>
      <xdr:colOff>0</xdr:colOff>
      <xdr:row>20</xdr:row>
      <xdr:rowOff>0</xdr:rowOff>
    </xdr:to>
    <xdr:sp macro="" textlink="">
      <xdr:nvSpPr>
        <xdr:cNvPr id="2" name="Text Box 3"/>
        <xdr:cNvSpPr txBox="1">
          <a:spLocks noChangeArrowheads="1"/>
        </xdr:cNvSpPr>
      </xdr:nvSpPr>
      <xdr:spPr bwMode="auto">
        <a:xfrm>
          <a:off x="3295650" y="6038850"/>
          <a:ext cx="1238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0</xdr:rowOff>
    </xdr:to>
    <xdr:sp macro="" textlink="">
      <xdr:nvSpPr>
        <xdr:cNvPr id="3" name="Text Box 3"/>
        <xdr:cNvSpPr txBox="1">
          <a:spLocks noChangeArrowheads="1"/>
        </xdr:cNvSpPr>
      </xdr:nvSpPr>
      <xdr:spPr bwMode="auto">
        <a:xfrm>
          <a:off x="2581275" y="6038850"/>
          <a:ext cx="2000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4" name="Text Box 3"/>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5" name="Text Box 10"/>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6" name="Text Box 3"/>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7" name="Text Box 3"/>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5</xdr:col>
      <xdr:colOff>0</xdr:colOff>
      <xdr:row>20</xdr:row>
      <xdr:rowOff>9525</xdr:rowOff>
    </xdr:to>
    <xdr:sp macro="" textlink="">
      <xdr:nvSpPr>
        <xdr:cNvPr id="8" name="Text Box 3"/>
        <xdr:cNvSpPr txBox="1">
          <a:spLocks noChangeArrowheads="1"/>
        </xdr:cNvSpPr>
      </xdr:nvSpPr>
      <xdr:spPr bwMode="auto">
        <a:xfrm>
          <a:off x="3295650" y="6038850"/>
          <a:ext cx="1238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9" name="Text Box 14"/>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0" name="Text Box 15"/>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1" name="Text Box 16"/>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2" name="Text Box 17"/>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3" name="Text Box 18"/>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4" name="Text Box 19"/>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5" name="Text Box 20"/>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6" name="Text Box 21"/>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7" name="Text Box 22"/>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8" name="Text Box 23"/>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19" name="Text Box 24"/>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0" name="Text Box 25"/>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1" name="Text Box 26"/>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2" name="Text Box 27"/>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3" name="Text Box 28"/>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4" name="Text Box 29"/>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25" name="Text Box 30"/>
        <xdr:cNvSpPr txBox="1">
          <a:spLocks noChangeArrowheads="1"/>
        </xdr:cNvSpPr>
      </xdr:nvSpPr>
      <xdr:spPr bwMode="auto">
        <a:xfrm>
          <a:off x="2581275" y="6038850"/>
          <a:ext cx="200025" cy="209550"/>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5</xdr:col>
      <xdr:colOff>19050</xdr:colOff>
      <xdr:row>26</xdr:row>
      <xdr:rowOff>161925</xdr:rowOff>
    </xdr:to>
    <xdr:sp macro="" textlink="">
      <xdr:nvSpPr>
        <xdr:cNvPr id="26" name="Text Box 3"/>
        <xdr:cNvSpPr txBox="1">
          <a:spLocks noChangeArrowheads="1"/>
        </xdr:cNvSpPr>
      </xdr:nvSpPr>
      <xdr:spPr bwMode="auto">
        <a:xfrm>
          <a:off x="3295650" y="8991600"/>
          <a:ext cx="142875" cy="161925"/>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5</xdr:col>
      <xdr:colOff>123825</xdr:colOff>
      <xdr:row>26</xdr:row>
      <xdr:rowOff>161925</xdr:rowOff>
    </xdr:to>
    <xdr:sp macro="" textlink="">
      <xdr:nvSpPr>
        <xdr:cNvPr id="27" name="Text Box 3"/>
        <xdr:cNvSpPr txBox="1">
          <a:spLocks noChangeArrowheads="1"/>
        </xdr:cNvSpPr>
      </xdr:nvSpPr>
      <xdr:spPr bwMode="auto">
        <a:xfrm>
          <a:off x="3295650" y="8991600"/>
          <a:ext cx="247650" cy="161925"/>
        </a:xfrm>
        <a:prstGeom prst="rect">
          <a:avLst/>
        </a:prstGeom>
        <a:noFill/>
        <a:ln w="9525">
          <a:noFill/>
          <a:miter lim="800000"/>
          <a:headEnd/>
          <a:tailEnd/>
        </a:ln>
      </xdr:spPr>
    </xdr:sp>
    <xdr:clientData/>
  </xdr:twoCellAnchor>
  <xdr:twoCellAnchor editAs="oneCell">
    <xdr:from>
      <xdr:col>3</xdr:col>
      <xdr:colOff>714375</xdr:colOff>
      <xdr:row>26</xdr:row>
      <xdr:rowOff>0</xdr:rowOff>
    </xdr:from>
    <xdr:to>
      <xdr:col>4</xdr:col>
      <xdr:colOff>133350</xdr:colOff>
      <xdr:row>26</xdr:row>
      <xdr:rowOff>161925</xdr:rowOff>
    </xdr:to>
    <xdr:sp macro="" textlink="">
      <xdr:nvSpPr>
        <xdr:cNvPr id="28" name="Text Box 3"/>
        <xdr:cNvSpPr txBox="1">
          <a:spLocks noChangeArrowheads="1"/>
        </xdr:cNvSpPr>
      </xdr:nvSpPr>
      <xdr:spPr bwMode="auto">
        <a:xfrm>
          <a:off x="2457450" y="8991600"/>
          <a:ext cx="257175" cy="161925"/>
        </a:xfrm>
        <a:prstGeom prst="rect">
          <a:avLst/>
        </a:prstGeom>
        <a:noFill/>
        <a:ln w="9525">
          <a:noFill/>
          <a:miter lim="800000"/>
          <a:headEnd/>
          <a:tailEnd/>
        </a:ln>
      </xdr:spPr>
    </xdr:sp>
    <xdr:clientData/>
  </xdr:twoCellAnchor>
  <xdr:twoCellAnchor editAs="oneCell">
    <xdr:from>
      <xdr:col>4</xdr:col>
      <xdr:colOff>714375</xdr:colOff>
      <xdr:row>25</xdr:row>
      <xdr:rowOff>0</xdr:rowOff>
    </xdr:from>
    <xdr:to>
      <xdr:col>5</xdr:col>
      <xdr:colOff>123825</xdr:colOff>
      <xdr:row>25</xdr:row>
      <xdr:rowOff>161925</xdr:rowOff>
    </xdr:to>
    <xdr:sp macro="" textlink="">
      <xdr:nvSpPr>
        <xdr:cNvPr id="29" name="Text Box 3"/>
        <xdr:cNvSpPr txBox="1">
          <a:spLocks noChangeArrowheads="1"/>
        </xdr:cNvSpPr>
      </xdr:nvSpPr>
      <xdr:spPr bwMode="auto">
        <a:xfrm>
          <a:off x="3295650" y="8791575"/>
          <a:ext cx="247650" cy="161925"/>
        </a:xfrm>
        <a:prstGeom prst="rect">
          <a:avLst/>
        </a:prstGeom>
        <a:noFill/>
        <a:ln w="9525">
          <a:noFill/>
          <a:miter lim="800000"/>
          <a:headEnd/>
          <a:tailEnd/>
        </a:ln>
      </xdr:spPr>
    </xdr:sp>
    <xdr:clientData/>
  </xdr:twoCellAnchor>
  <xdr:twoCellAnchor editAs="oneCell">
    <xdr:from>
      <xdr:col>3</xdr:col>
      <xdr:colOff>714375</xdr:colOff>
      <xdr:row>25</xdr:row>
      <xdr:rowOff>0</xdr:rowOff>
    </xdr:from>
    <xdr:to>
      <xdr:col>4</xdr:col>
      <xdr:colOff>133350</xdr:colOff>
      <xdr:row>25</xdr:row>
      <xdr:rowOff>161925</xdr:rowOff>
    </xdr:to>
    <xdr:sp macro="" textlink="">
      <xdr:nvSpPr>
        <xdr:cNvPr id="30" name="Text Box 3"/>
        <xdr:cNvSpPr txBox="1">
          <a:spLocks noChangeArrowheads="1"/>
        </xdr:cNvSpPr>
      </xdr:nvSpPr>
      <xdr:spPr bwMode="auto">
        <a:xfrm>
          <a:off x="2457450" y="8791575"/>
          <a:ext cx="257175" cy="1619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1" name="Text Box 3"/>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2" name="Text Box 19"/>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3" name="Text Box 3"/>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4" name="Text Box 3"/>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714375</xdr:colOff>
      <xdr:row>103</xdr:row>
      <xdr:rowOff>0</xdr:rowOff>
    </xdr:from>
    <xdr:to>
      <xdr:col>5</xdr:col>
      <xdr:colOff>19050</xdr:colOff>
      <xdr:row>103</xdr:row>
      <xdr:rowOff>200025</xdr:rowOff>
    </xdr:to>
    <xdr:sp macro="" textlink="">
      <xdr:nvSpPr>
        <xdr:cNvPr id="35" name="Text Box 3"/>
        <xdr:cNvSpPr txBox="1">
          <a:spLocks noChangeArrowheads="1"/>
        </xdr:cNvSpPr>
      </xdr:nvSpPr>
      <xdr:spPr bwMode="auto">
        <a:xfrm>
          <a:off x="3295650" y="33947100"/>
          <a:ext cx="14287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6" name="Text Box 53"/>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314325</xdr:rowOff>
    </xdr:to>
    <xdr:sp macro="" textlink="">
      <xdr:nvSpPr>
        <xdr:cNvPr id="37" name="Text Box 54"/>
        <xdr:cNvSpPr txBox="1">
          <a:spLocks noChangeArrowheads="1"/>
        </xdr:cNvSpPr>
      </xdr:nvSpPr>
      <xdr:spPr bwMode="auto">
        <a:xfrm>
          <a:off x="2581275" y="33947100"/>
          <a:ext cx="200025" cy="3143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38" name="Text Box 57"/>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39" name="Text Box 58"/>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0" name="Text Box 59"/>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1" name="Text Box 60"/>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2" name="Text Box 61"/>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3" name="Text Box 62"/>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4" name="Text Box 63"/>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5" name="Text Box 64"/>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6" name="Text Box 65"/>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7" name="Text Box 66"/>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8" name="Text Box 67"/>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49" name="Text Box 68"/>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0" name="Text Box 69"/>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1" name="Text Box 70"/>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2" name="Text Box 71"/>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3" name="Text Box 57"/>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4" name="Text Box 58"/>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0</xdr:colOff>
      <xdr:row>103</xdr:row>
      <xdr:rowOff>0</xdr:rowOff>
    </xdr:from>
    <xdr:to>
      <xdr:col>4</xdr:col>
      <xdr:colOff>200025</xdr:colOff>
      <xdr:row>103</xdr:row>
      <xdr:rowOff>200025</xdr:rowOff>
    </xdr:to>
    <xdr:sp macro="" textlink="">
      <xdr:nvSpPr>
        <xdr:cNvPr id="55" name="Text Box 59"/>
        <xdr:cNvSpPr txBox="1">
          <a:spLocks noChangeArrowheads="1"/>
        </xdr:cNvSpPr>
      </xdr:nvSpPr>
      <xdr:spPr bwMode="auto">
        <a:xfrm>
          <a:off x="2581275" y="33947100"/>
          <a:ext cx="200025" cy="2000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85725</xdr:rowOff>
    </xdr:to>
    <xdr:sp macro="" textlink="">
      <xdr:nvSpPr>
        <xdr:cNvPr id="56" name="Text Box 3"/>
        <xdr:cNvSpPr txBox="1">
          <a:spLocks noChangeArrowheads="1"/>
        </xdr:cNvSpPr>
      </xdr:nvSpPr>
      <xdr:spPr bwMode="auto">
        <a:xfrm>
          <a:off x="3295650" y="24384000"/>
          <a:ext cx="123825" cy="2857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57"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58"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85725</xdr:rowOff>
    </xdr:to>
    <xdr:sp macro="" textlink="">
      <xdr:nvSpPr>
        <xdr:cNvPr id="59" name="Text Box 3"/>
        <xdr:cNvSpPr txBox="1">
          <a:spLocks noChangeArrowheads="1"/>
        </xdr:cNvSpPr>
      </xdr:nvSpPr>
      <xdr:spPr bwMode="auto">
        <a:xfrm>
          <a:off x="3295650" y="24384000"/>
          <a:ext cx="123825" cy="2857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85725</xdr:rowOff>
    </xdr:to>
    <xdr:sp macro="" textlink="">
      <xdr:nvSpPr>
        <xdr:cNvPr id="60" name="Text Box 3"/>
        <xdr:cNvSpPr txBox="1">
          <a:spLocks noChangeArrowheads="1"/>
        </xdr:cNvSpPr>
      </xdr:nvSpPr>
      <xdr:spPr bwMode="auto">
        <a:xfrm>
          <a:off x="3295650" y="24384000"/>
          <a:ext cx="123825" cy="2857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61"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62"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63"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64"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9525</xdr:rowOff>
    </xdr:to>
    <xdr:sp macro="" textlink="">
      <xdr:nvSpPr>
        <xdr:cNvPr id="65" name="Text Box 3"/>
        <xdr:cNvSpPr txBox="1">
          <a:spLocks noChangeArrowheads="1"/>
        </xdr:cNvSpPr>
      </xdr:nvSpPr>
      <xdr:spPr bwMode="auto">
        <a:xfrm>
          <a:off x="3295650" y="24384000"/>
          <a:ext cx="123825" cy="2095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19050</xdr:colOff>
      <xdr:row>81</xdr:row>
      <xdr:rowOff>47625</xdr:rowOff>
    </xdr:to>
    <xdr:sp macro="" textlink="">
      <xdr:nvSpPr>
        <xdr:cNvPr id="66" name="Text Box 3"/>
        <xdr:cNvSpPr txBox="1">
          <a:spLocks noChangeArrowheads="1"/>
        </xdr:cNvSpPr>
      </xdr:nvSpPr>
      <xdr:spPr bwMode="auto">
        <a:xfrm>
          <a:off x="3295650" y="24384000"/>
          <a:ext cx="142875" cy="2476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0</xdr:rowOff>
    </xdr:to>
    <xdr:sp macro="" textlink="">
      <xdr:nvSpPr>
        <xdr:cNvPr id="67" name="Text Box 3"/>
        <xdr:cNvSpPr txBox="1">
          <a:spLocks noChangeArrowheads="1"/>
        </xdr:cNvSpPr>
      </xdr:nvSpPr>
      <xdr:spPr bwMode="auto">
        <a:xfrm>
          <a:off x="2581275" y="24384000"/>
          <a:ext cx="200025" cy="200025"/>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0</xdr:rowOff>
    </xdr:to>
    <xdr:sp macro="" textlink="">
      <xdr:nvSpPr>
        <xdr:cNvPr id="68" name="Text Box 3"/>
        <xdr:cNvSpPr txBox="1">
          <a:spLocks noChangeArrowheads="1"/>
        </xdr:cNvSpPr>
      </xdr:nvSpPr>
      <xdr:spPr bwMode="auto">
        <a:xfrm>
          <a:off x="2581275" y="24384000"/>
          <a:ext cx="200025" cy="200025"/>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0</xdr:rowOff>
    </xdr:to>
    <xdr:sp macro="" textlink="">
      <xdr:nvSpPr>
        <xdr:cNvPr id="69" name="Text Box 3"/>
        <xdr:cNvSpPr txBox="1">
          <a:spLocks noChangeArrowheads="1"/>
        </xdr:cNvSpPr>
      </xdr:nvSpPr>
      <xdr:spPr bwMode="auto">
        <a:xfrm>
          <a:off x="2581275" y="24384000"/>
          <a:ext cx="200025" cy="200025"/>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0"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19050</xdr:colOff>
      <xdr:row>81</xdr:row>
      <xdr:rowOff>9525</xdr:rowOff>
    </xdr:to>
    <xdr:sp macro="" textlink="">
      <xdr:nvSpPr>
        <xdr:cNvPr id="71" name="Text Box 3"/>
        <xdr:cNvSpPr txBox="1">
          <a:spLocks noChangeArrowheads="1"/>
        </xdr:cNvSpPr>
      </xdr:nvSpPr>
      <xdr:spPr bwMode="auto">
        <a:xfrm>
          <a:off x="3295650" y="24384000"/>
          <a:ext cx="14287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2"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3"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4"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19050</xdr:colOff>
      <xdr:row>81</xdr:row>
      <xdr:rowOff>9525</xdr:rowOff>
    </xdr:to>
    <xdr:sp macro="" textlink="">
      <xdr:nvSpPr>
        <xdr:cNvPr id="75" name="Text Box 3"/>
        <xdr:cNvSpPr txBox="1">
          <a:spLocks noChangeArrowheads="1"/>
        </xdr:cNvSpPr>
      </xdr:nvSpPr>
      <xdr:spPr bwMode="auto">
        <a:xfrm>
          <a:off x="3295650" y="24384000"/>
          <a:ext cx="14287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6"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7"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0</xdr:colOff>
      <xdr:row>80</xdr:row>
      <xdr:rowOff>0</xdr:rowOff>
    </xdr:from>
    <xdr:to>
      <xdr:col>4</xdr:col>
      <xdr:colOff>200025</xdr:colOff>
      <xdr:row>81</xdr:row>
      <xdr:rowOff>9525</xdr:rowOff>
    </xdr:to>
    <xdr:sp macro="" textlink="">
      <xdr:nvSpPr>
        <xdr:cNvPr id="78" name="Text Box 3"/>
        <xdr:cNvSpPr txBox="1">
          <a:spLocks noChangeArrowheads="1"/>
        </xdr:cNvSpPr>
      </xdr:nvSpPr>
      <xdr:spPr bwMode="auto">
        <a:xfrm>
          <a:off x="2581275" y="24384000"/>
          <a:ext cx="200025" cy="209550"/>
        </a:xfrm>
        <a:prstGeom prst="rect">
          <a:avLst/>
        </a:prstGeom>
        <a:noFill/>
        <a:ln w="9525">
          <a:noFill/>
          <a:miter lim="800000"/>
          <a:headEnd/>
          <a:tailEnd/>
        </a:ln>
      </xdr:spPr>
    </xdr:sp>
    <xdr:clientData/>
  </xdr:twoCellAnchor>
  <xdr:twoCellAnchor editAs="oneCell">
    <xdr:from>
      <xdr:col>4</xdr:col>
      <xdr:colOff>714375</xdr:colOff>
      <xdr:row>74</xdr:row>
      <xdr:rowOff>0</xdr:rowOff>
    </xdr:from>
    <xdr:to>
      <xdr:col>5</xdr:col>
      <xdr:colOff>95250</xdr:colOff>
      <xdr:row>74</xdr:row>
      <xdr:rowOff>161925</xdr:rowOff>
    </xdr:to>
    <xdr:sp macro="" textlink="">
      <xdr:nvSpPr>
        <xdr:cNvPr id="79" name="Text Box 3"/>
        <xdr:cNvSpPr txBox="1">
          <a:spLocks noChangeArrowheads="1"/>
        </xdr:cNvSpPr>
      </xdr:nvSpPr>
      <xdr:spPr bwMode="auto">
        <a:xfrm>
          <a:off x="3295650" y="22917150"/>
          <a:ext cx="219075" cy="161925"/>
        </a:xfrm>
        <a:prstGeom prst="rect">
          <a:avLst/>
        </a:prstGeom>
        <a:noFill/>
        <a:ln w="9525">
          <a:noFill/>
          <a:miter lim="800000"/>
          <a:headEnd/>
          <a:tailEnd/>
        </a:ln>
      </xdr:spPr>
    </xdr:sp>
    <xdr:clientData/>
  </xdr:twoCellAnchor>
  <xdr:twoCellAnchor editAs="oneCell">
    <xdr:from>
      <xdr:col>4</xdr:col>
      <xdr:colOff>714375</xdr:colOff>
      <xdr:row>74</xdr:row>
      <xdr:rowOff>0</xdr:rowOff>
    </xdr:from>
    <xdr:to>
      <xdr:col>5</xdr:col>
      <xdr:colOff>200025</xdr:colOff>
      <xdr:row>74</xdr:row>
      <xdr:rowOff>161925</xdr:rowOff>
    </xdr:to>
    <xdr:sp macro="" textlink="">
      <xdr:nvSpPr>
        <xdr:cNvPr id="80" name="Text Box 3"/>
        <xdr:cNvSpPr txBox="1">
          <a:spLocks noChangeArrowheads="1"/>
        </xdr:cNvSpPr>
      </xdr:nvSpPr>
      <xdr:spPr bwMode="auto">
        <a:xfrm>
          <a:off x="3295650" y="22917150"/>
          <a:ext cx="323850" cy="161925"/>
        </a:xfrm>
        <a:prstGeom prst="rect">
          <a:avLst/>
        </a:prstGeom>
        <a:noFill/>
        <a:ln w="9525">
          <a:noFill/>
          <a:miter lim="800000"/>
          <a:headEnd/>
          <a:tailEnd/>
        </a:ln>
      </xdr:spPr>
    </xdr:sp>
    <xdr:clientData/>
  </xdr:twoCellAnchor>
  <xdr:twoCellAnchor editAs="oneCell">
    <xdr:from>
      <xdr:col>3</xdr:col>
      <xdr:colOff>714375</xdr:colOff>
      <xdr:row>74</xdr:row>
      <xdr:rowOff>0</xdr:rowOff>
    </xdr:from>
    <xdr:to>
      <xdr:col>4</xdr:col>
      <xdr:colOff>9525</xdr:colOff>
      <xdr:row>74</xdr:row>
      <xdr:rowOff>161925</xdr:rowOff>
    </xdr:to>
    <xdr:sp macro="" textlink="">
      <xdr:nvSpPr>
        <xdr:cNvPr id="81" name="Text Box 3"/>
        <xdr:cNvSpPr txBox="1">
          <a:spLocks noChangeArrowheads="1"/>
        </xdr:cNvSpPr>
      </xdr:nvSpPr>
      <xdr:spPr bwMode="auto">
        <a:xfrm>
          <a:off x="2457450" y="22917150"/>
          <a:ext cx="133350" cy="161925"/>
        </a:xfrm>
        <a:prstGeom prst="rect">
          <a:avLst/>
        </a:prstGeom>
        <a:noFill/>
        <a:ln w="9525">
          <a:noFill/>
          <a:miter lim="800000"/>
          <a:headEnd/>
          <a:tailEnd/>
        </a:ln>
      </xdr:spPr>
    </xdr:sp>
    <xdr:clientData/>
  </xdr:twoCellAnchor>
  <xdr:twoCellAnchor editAs="oneCell">
    <xdr:from>
      <xdr:col>4</xdr:col>
      <xdr:colOff>714375</xdr:colOff>
      <xdr:row>72</xdr:row>
      <xdr:rowOff>0</xdr:rowOff>
    </xdr:from>
    <xdr:to>
      <xdr:col>5</xdr:col>
      <xdr:colOff>200025</xdr:colOff>
      <xdr:row>72</xdr:row>
      <xdr:rowOff>161925</xdr:rowOff>
    </xdr:to>
    <xdr:sp macro="" textlink="">
      <xdr:nvSpPr>
        <xdr:cNvPr id="82" name="Text Box 3"/>
        <xdr:cNvSpPr txBox="1">
          <a:spLocks noChangeArrowheads="1"/>
        </xdr:cNvSpPr>
      </xdr:nvSpPr>
      <xdr:spPr bwMode="auto">
        <a:xfrm>
          <a:off x="3295650" y="22517100"/>
          <a:ext cx="323850" cy="161925"/>
        </a:xfrm>
        <a:prstGeom prst="rect">
          <a:avLst/>
        </a:prstGeom>
        <a:noFill/>
        <a:ln w="9525">
          <a:noFill/>
          <a:miter lim="800000"/>
          <a:headEnd/>
          <a:tailEnd/>
        </a:ln>
      </xdr:spPr>
    </xdr:sp>
    <xdr:clientData/>
  </xdr:twoCellAnchor>
  <xdr:twoCellAnchor editAs="oneCell">
    <xdr:from>
      <xdr:col>3</xdr:col>
      <xdr:colOff>714375</xdr:colOff>
      <xdr:row>72</xdr:row>
      <xdr:rowOff>0</xdr:rowOff>
    </xdr:from>
    <xdr:to>
      <xdr:col>4</xdr:col>
      <xdr:colOff>9525</xdr:colOff>
      <xdr:row>72</xdr:row>
      <xdr:rowOff>161925</xdr:rowOff>
    </xdr:to>
    <xdr:sp macro="" textlink="">
      <xdr:nvSpPr>
        <xdr:cNvPr id="83" name="Text Box 3"/>
        <xdr:cNvSpPr txBox="1">
          <a:spLocks noChangeArrowheads="1"/>
        </xdr:cNvSpPr>
      </xdr:nvSpPr>
      <xdr:spPr bwMode="auto">
        <a:xfrm>
          <a:off x="2457450" y="22517100"/>
          <a:ext cx="133350" cy="1619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84"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85"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9525</xdr:rowOff>
    </xdr:to>
    <xdr:sp macro="" textlink="">
      <xdr:nvSpPr>
        <xdr:cNvPr id="86" name="Text Box 3"/>
        <xdr:cNvSpPr txBox="1">
          <a:spLocks noChangeArrowheads="1"/>
        </xdr:cNvSpPr>
      </xdr:nvSpPr>
      <xdr:spPr bwMode="auto">
        <a:xfrm>
          <a:off x="3295650" y="24384000"/>
          <a:ext cx="123825" cy="2095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85725</xdr:rowOff>
    </xdr:to>
    <xdr:sp macro="" textlink="">
      <xdr:nvSpPr>
        <xdr:cNvPr id="87" name="Text Box 3"/>
        <xdr:cNvSpPr txBox="1">
          <a:spLocks noChangeArrowheads="1"/>
        </xdr:cNvSpPr>
      </xdr:nvSpPr>
      <xdr:spPr bwMode="auto">
        <a:xfrm>
          <a:off x="3295650" y="24384000"/>
          <a:ext cx="123825" cy="2857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38100</xdr:rowOff>
    </xdr:to>
    <xdr:sp macro="" textlink="">
      <xdr:nvSpPr>
        <xdr:cNvPr id="88" name="Text Box 3"/>
        <xdr:cNvSpPr txBox="1">
          <a:spLocks noChangeArrowheads="1"/>
        </xdr:cNvSpPr>
      </xdr:nvSpPr>
      <xdr:spPr bwMode="auto">
        <a:xfrm>
          <a:off x="3295650" y="24384000"/>
          <a:ext cx="123825" cy="2381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76200</xdr:rowOff>
    </xdr:to>
    <xdr:sp macro="" textlink="">
      <xdr:nvSpPr>
        <xdr:cNvPr id="89" name="Text Box 3"/>
        <xdr:cNvSpPr txBox="1">
          <a:spLocks noChangeArrowheads="1"/>
        </xdr:cNvSpPr>
      </xdr:nvSpPr>
      <xdr:spPr bwMode="auto">
        <a:xfrm>
          <a:off x="3295650" y="24384000"/>
          <a:ext cx="123825" cy="2762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38100</xdr:rowOff>
    </xdr:to>
    <xdr:sp macro="" textlink="">
      <xdr:nvSpPr>
        <xdr:cNvPr id="90" name="Text Box 3"/>
        <xdr:cNvSpPr txBox="1">
          <a:spLocks noChangeArrowheads="1"/>
        </xdr:cNvSpPr>
      </xdr:nvSpPr>
      <xdr:spPr bwMode="auto">
        <a:xfrm>
          <a:off x="3295650" y="24384000"/>
          <a:ext cx="123825" cy="2381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38100</xdr:rowOff>
    </xdr:to>
    <xdr:sp macro="" textlink="">
      <xdr:nvSpPr>
        <xdr:cNvPr id="91" name="Text Box 3"/>
        <xdr:cNvSpPr txBox="1">
          <a:spLocks noChangeArrowheads="1"/>
        </xdr:cNvSpPr>
      </xdr:nvSpPr>
      <xdr:spPr bwMode="auto">
        <a:xfrm>
          <a:off x="3295650" y="24384000"/>
          <a:ext cx="123825" cy="238125"/>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2"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3"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4"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5"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6"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7"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8"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99"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28575</xdr:rowOff>
    </xdr:to>
    <xdr:sp macro="" textlink="">
      <xdr:nvSpPr>
        <xdr:cNvPr id="100" name="Text Box 3"/>
        <xdr:cNvSpPr txBox="1">
          <a:spLocks noChangeArrowheads="1"/>
        </xdr:cNvSpPr>
      </xdr:nvSpPr>
      <xdr:spPr bwMode="auto">
        <a:xfrm>
          <a:off x="3295650" y="24384000"/>
          <a:ext cx="123825" cy="22860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66675</xdr:rowOff>
    </xdr:to>
    <xdr:sp macro="" textlink="">
      <xdr:nvSpPr>
        <xdr:cNvPr id="101" name="Text Box 3"/>
        <xdr:cNvSpPr txBox="1">
          <a:spLocks noChangeArrowheads="1"/>
        </xdr:cNvSpPr>
      </xdr:nvSpPr>
      <xdr:spPr bwMode="auto">
        <a:xfrm>
          <a:off x="3295650" y="24384000"/>
          <a:ext cx="123825" cy="26670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28575</xdr:rowOff>
    </xdr:to>
    <xdr:sp macro="" textlink="">
      <xdr:nvSpPr>
        <xdr:cNvPr id="102" name="Text Box 3"/>
        <xdr:cNvSpPr txBox="1">
          <a:spLocks noChangeArrowheads="1"/>
        </xdr:cNvSpPr>
      </xdr:nvSpPr>
      <xdr:spPr bwMode="auto">
        <a:xfrm>
          <a:off x="3295650" y="24384000"/>
          <a:ext cx="123825" cy="22860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28575</xdr:rowOff>
    </xdr:to>
    <xdr:sp macro="" textlink="">
      <xdr:nvSpPr>
        <xdr:cNvPr id="103" name="Text Box 3"/>
        <xdr:cNvSpPr txBox="1">
          <a:spLocks noChangeArrowheads="1"/>
        </xdr:cNvSpPr>
      </xdr:nvSpPr>
      <xdr:spPr bwMode="auto">
        <a:xfrm>
          <a:off x="3295650" y="24384000"/>
          <a:ext cx="123825" cy="22860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104"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105"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106"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80</xdr:row>
      <xdr:rowOff>0</xdr:rowOff>
    </xdr:from>
    <xdr:to>
      <xdr:col>5</xdr:col>
      <xdr:colOff>0</xdr:colOff>
      <xdr:row>81</xdr:row>
      <xdr:rowOff>47625</xdr:rowOff>
    </xdr:to>
    <xdr:sp macro="" textlink="">
      <xdr:nvSpPr>
        <xdr:cNvPr id="107" name="Text Box 3"/>
        <xdr:cNvSpPr txBox="1">
          <a:spLocks noChangeArrowheads="1"/>
        </xdr:cNvSpPr>
      </xdr:nvSpPr>
      <xdr:spPr bwMode="auto">
        <a:xfrm>
          <a:off x="3295650" y="24384000"/>
          <a:ext cx="123825" cy="2476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08" name="Text Box 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171450</xdr:colOff>
      <xdr:row>42</xdr:row>
      <xdr:rowOff>0</xdr:rowOff>
    </xdr:from>
    <xdr:to>
      <xdr:col>4</xdr:col>
      <xdr:colOff>361950</xdr:colOff>
      <xdr:row>43</xdr:row>
      <xdr:rowOff>9525</xdr:rowOff>
    </xdr:to>
    <xdr:sp macro="" textlink="">
      <xdr:nvSpPr>
        <xdr:cNvPr id="109" name="Text Box 3"/>
        <xdr:cNvSpPr txBox="1">
          <a:spLocks noChangeArrowheads="1"/>
        </xdr:cNvSpPr>
      </xdr:nvSpPr>
      <xdr:spPr bwMode="auto">
        <a:xfrm>
          <a:off x="2752725" y="13706475"/>
          <a:ext cx="19050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0" name="Text Box 25"/>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1" name="Text Box 26"/>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12" name="Text Box 27"/>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3" name="Text Box 28"/>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4" name="Text Box 29"/>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15" name="Text Box 30"/>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16" name="Text Box 31"/>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7" name="Text Box 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18" name="Text Box 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19" name="Text Box 3"/>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0" name="Text Box 45"/>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1" name="Text Box 46"/>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22" name="Text Box 47"/>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3" name="Text Box 48"/>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4" name="Text Box 49"/>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25" name="Text Box 50"/>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26" name="Text Box 51"/>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7" name="Text Box 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28" name="Text Box 5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29" name="Text Box 54"/>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0" name="Text Box 55"/>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1" name="Text Box 56"/>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32" name="Text Box 57"/>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33" name="Text Box 58"/>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4" name="Text Box 59"/>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5" name="Text Box 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6" name="Text Box 61"/>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7" name="Text Box 62"/>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38" name="Text Box 63"/>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39" name="Text Box 64"/>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40" name="Text Box 65"/>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9525</xdr:rowOff>
    </xdr:to>
    <xdr:sp macro="" textlink="">
      <xdr:nvSpPr>
        <xdr:cNvPr id="141" name="Text Box 66"/>
        <xdr:cNvSpPr txBox="1">
          <a:spLocks noChangeArrowheads="1"/>
        </xdr:cNvSpPr>
      </xdr:nvSpPr>
      <xdr:spPr bwMode="auto">
        <a:xfrm>
          <a:off x="3295650" y="13706475"/>
          <a:ext cx="247650" cy="209550"/>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42" name="Text Box 67"/>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twoCellAnchor editAs="oneCell">
    <xdr:from>
      <xdr:col>4</xdr:col>
      <xdr:colOff>714375</xdr:colOff>
      <xdr:row>42</xdr:row>
      <xdr:rowOff>0</xdr:rowOff>
    </xdr:from>
    <xdr:to>
      <xdr:col>5</xdr:col>
      <xdr:colOff>123825</xdr:colOff>
      <xdr:row>43</xdr:row>
      <xdr:rowOff>114300</xdr:rowOff>
    </xdr:to>
    <xdr:sp macro="" textlink="">
      <xdr:nvSpPr>
        <xdr:cNvPr id="143" name="Text Box 68"/>
        <xdr:cNvSpPr txBox="1">
          <a:spLocks noChangeArrowheads="1"/>
        </xdr:cNvSpPr>
      </xdr:nvSpPr>
      <xdr:spPr bwMode="auto">
        <a:xfrm>
          <a:off x="3295650" y="13706475"/>
          <a:ext cx="247650" cy="3143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714375</xdr:colOff>
      <xdr:row>8</xdr:row>
      <xdr:rowOff>0</xdr:rowOff>
    </xdr:from>
    <xdr:to>
      <xdr:col>4</xdr:col>
      <xdr:colOff>838200</xdr:colOff>
      <xdr:row>9</xdr:row>
      <xdr:rowOff>0</xdr:rowOff>
    </xdr:to>
    <xdr:sp macro="" textlink="">
      <xdr:nvSpPr>
        <xdr:cNvPr id="2" name="Text Box 3"/>
        <xdr:cNvSpPr txBox="1">
          <a:spLocks noChangeArrowheads="1"/>
        </xdr:cNvSpPr>
      </xdr:nvSpPr>
      <xdr:spPr bwMode="auto">
        <a:xfrm>
          <a:off x="3514725" y="5924550"/>
          <a:ext cx="123825" cy="200025"/>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0</xdr:rowOff>
    </xdr:to>
    <xdr:sp macro="" textlink="">
      <xdr:nvSpPr>
        <xdr:cNvPr id="3" name="Text Box 3"/>
        <xdr:cNvSpPr txBox="1">
          <a:spLocks noChangeArrowheads="1"/>
        </xdr:cNvSpPr>
      </xdr:nvSpPr>
      <xdr:spPr bwMode="auto">
        <a:xfrm>
          <a:off x="2800350" y="5924550"/>
          <a:ext cx="200025" cy="200025"/>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4"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5" name="Text Box 1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6"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7"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8</xdr:row>
      <xdr:rowOff>0</xdr:rowOff>
    </xdr:from>
    <xdr:to>
      <xdr:col>4</xdr:col>
      <xdr:colOff>838200</xdr:colOff>
      <xdr:row>9</xdr:row>
      <xdr:rowOff>9525</xdr:rowOff>
    </xdr:to>
    <xdr:sp macro="" textlink="">
      <xdr:nvSpPr>
        <xdr:cNvPr id="8" name="Text Box 3"/>
        <xdr:cNvSpPr txBox="1">
          <a:spLocks noChangeArrowheads="1"/>
        </xdr:cNvSpPr>
      </xdr:nvSpPr>
      <xdr:spPr bwMode="auto">
        <a:xfrm>
          <a:off x="3514725" y="5924550"/>
          <a:ext cx="1238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9" name="Text Box 1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0" name="Text Box 1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1" name="Text Box 1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2" name="Text Box 1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3" name="Text Box 1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4" name="Text Box 1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5" name="Text Box 2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6" name="Text Box 21"/>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7" name="Text Box 22"/>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8" name="Text Box 2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19" name="Text Box 2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0" name="Text Box 2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1" name="Text Box 2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2" name="Text Box 2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3" name="Text Box 2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4" name="Text Box 2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8</xdr:row>
      <xdr:rowOff>0</xdr:rowOff>
    </xdr:from>
    <xdr:to>
      <xdr:col>4</xdr:col>
      <xdr:colOff>200025</xdr:colOff>
      <xdr:row>9</xdr:row>
      <xdr:rowOff>9525</xdr:rowOff>
    </xdr:to>
    <xdr:sp macro="" textlink="">
      <xdr:nvSpPr>
        <xdr:cNvPr id="25" name="Text Box 3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8</xdr:row>
      <xdr:rowOff>0</xdr:rowOff>
    </xdr:from>
    <xdr:to>
      <xdr:col>4</xdr:col>
      <xdr:colOff>857250</xdr:colOff>
      <xdr:row>8</xdr:row>
      <xdr:rowOff>161925</xdr:rowOff>
    </xdr:to>
    <xdr:sp macro="" textlink="">
      <xdr:nvSpPr>
        <xdr:cNvPr id="26" name="Text Box 3"/>
        <xdr:cNvSpPr txBox="1">
          <a:spLocks noChangeArrowheads="1"/>
        </xdr:cNvSpPr>
      </xdr:nvSpPr>
      <xdr:spPr bwMode="auto">
        <a:xfrm>
          <a:off x="3514725" y="9086850"/>
          <a:ext cx="142875" cy="161925"/>
        </a:xfrm>
        <a:prstGeom prst="rect">
          <a:avLst/>
        </a:prstGeom>
        <a:noFill/>
        <a:ln w="9525">
          <a:noFill/>
          <a:miter lim="800000"/>
          <a:headEnd/>
          <a:tailEnd/>
        </a:ln>
      </xdr:spPr>
    </xdr:sp>
    <xdr:clientData/>
  </xdr:twoCellAnchor>
  <xdr:twoCellAnchor editAs="oneCell">
    <xdr:from>
      <xdr:col>4</xdr:col>
      <xdr:colOff>714375</xdr:colOff>
      <xdr:row>8</xdr:row>
      <xdr:rowOff>0</xdr:rowOff>
    </xdr:from>
    <xdr:to>
      <xdr:col>5</xdr:col>
      <xdr:colOff>47625</xdr:colOff>
      <xdr:row>8</xdr:row>
      <xdr:rowOff>161925</xdr:rowOff>
    </xdr:to>
    <xdr:sp macro="" textlink="">
      <xdr:nvSpPr>
        <xdr:cNvPr id="27" name="Text Box 3"/>
        <xdr:cNvSpPr txBox="1">
          <a:spLocks noChangeArrowheads="1"/>
        </xdr:cNvSpPr>
      </xdr:nvSpPr>
      <xdr:spPr bwMode="auto">
        <a:xfrm>
          <a:off x="3514725" y="9086850"/>
          <a:ext cx="247650" cy="161925"/>
        </a:xfrm>
        <a:prstGeom prst="rect">
          <a:avLst/>
        </a:prstGeom>
        <a:noFill/>
        <a:ln w="9525">
          <a:noFill/>
          <a:miter lim="800000"/>
          <a:headEnd/>
          <a:tailEnd/>
        </a:ln>
      </xdr:spPr>
    </xdr:sp>
    <xdr:clientData/>
  </xdr:twoCellAnchor>
  <xdr:twoCellAnchor editAs="oneCell">
    <xdr:from>
      <xdr:col>3</xdr:col>
      <xdr:colOff>714375</xdr:colOff>
      <xdr:row>8</xdr:row>
      <xdr:rowOff>0</xdr:rowOff>
    </xdr:from>
    <xdr:to>
      <xdr:col>4</xdr:col>
      <xdr:colOff>257175</xdr:colOff>
      <xdr:row>8</xdr:row>
      <xdr:rowOff>161925</xdr:rowOff>
    </xdr:to>
    <xdr:sp macro="" textlink="">
      <xdr:nvSpPr>
        <xdr:cNvPr id="28" name="Text Box 3"/>
        <xdr:cNvSpPr txBox="1">
          <a:spLocks noChangeArrowheads="1"/>
        </xdr:cNvSpPr>
      </xdr:nvSpPr>
      <xdr:spPr bwMode="auto">
        <a:xfrm>
          <a:off x="2800350" y="9086850"/>
          <a:ext cx="257175" cy="161925"/>
        </a:xfrm>
        <a:prstGeom prst="rect">
          <a:avLst/>
        </a:prstGeom>
        <a:noFill/>
        <a:ln w="9525">
          <a:noFill/>
          <a:miter lim="800000"/>
          <a:headEnd/>
          <a:tailEnd/>
        </a:ln>
      </xdr:spPr>
    </xdr:sp>
    <xdr:clientData/>
  </xdr:twoCellAnchor>
  <xdr:twoCellAnchor editAs="oneCell">
    <xdr:from>
      <xdr:col>4</xdr:col>
      <xdr:colOff>714375</xdr:colOff>
      <xdr:row>8</xdr:row>
      <xdr:rowOff>0</xdr:rowOff>
    </xdr:from>
    <xdr:to>
      <xdr:col>5</xdr:col>
      <xdr:colOff>47625</xdr:colOff>
      <xdr:row>8</xdr:row>
      <xdr:rowOff>161925</xdr:rowOff>
    </xdr:to>
    <xdr:sp macro="" textlink="">
      <xdr:nvSpPr>
        <xdr:cNvPr id="29" name="Text Box 3"/>
        <xdr:cNvSpPr txBox="1">
          <a:spLocks noChangeArrowheads="1"/>
        </xdr:cNvSpPr>
      </xdr:nvSpPr>
      <xdr:spPr bwMode="auto">
        <a:xfrm>
          <a:off x="3514725" y="8886825"/>
          <a:ext cx="247650" cy="161925"/>
        </a:xfrm>
        <a:prstGeom prst="rect">
          <a:avLst/>
        </a:prstGeom>
        <a:noFill/>
        <a:ln w="9525">
          <a:noFill/>
          <a:miter lim="800000"/>
          <a:headEnd/>
          <a:tailEnd/>
        </a:ln>
      </xdr:spPr>
    </xdr:sp>
    <xdr:clientData/>
  </xdr:twoCellAnchor>
  <xdr:twoCellAnchor editAs="oneCell">
    <xdr:from>
      <xdr:col>3</xdr:col>
      <xdr:colOff>714375</xdr:colOff>
      <xdr:row>8</xdr:row>
      <xdr:rowOff>0</xdr:rowOff>
    </xdr:from>
    <xdr:to>
      <xdr:col>4</xdr:col>
      <xdr:colOff>257175</xdr:colOff>
      <xdr:row>8</xdr:row>
      <xdr:rowOff>161925</xdr:rowOff>
    </xdr:to>
    <xdr:sp macro="" textlink="">
      <xdr:nvSpPr>
        <xdr:cNvPr id="30" name="Text Box 3"/>
        <xdr:cNvSpPr txBox="1">
          <a:spLocks noChangeArrowheads="1"/>
        </xdr:cNvSpPr>
      </xdr:nvSpPr>
      <xdr:spPr bwMode="auto">
        <a:xfrm>
          <a:off x="2800350" y="8886825"/>
          <a:ext cx="257175" cy="1619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1"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2" name="Text Box 19"/>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3"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4"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857250</xdr:colOff>
      <xdr:row>164</xdr:row>
      <xdr:rowOff>0</xdr:rowOff>
    </xdr:to>
    <xdr:sp macro="" textlink="">
      <xdr:nvSpPr>
        <xdr:cNvPr id="35" name="Text Box 3"/>
        <xdr:cNvSpPr txBox="1">
          <a:spLocks noChangeArrowheads="1"/>
        </xdr:cNvSpPr>
      </xdr:nvSpPr>
      <xdr:spPr bwMode="auto">
        <a:xfrm>
          <a:off x="3514725" y="101850825"/>
          <a:ext cx="14287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6" name="Text Box 5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114300</xdr:rowOff>
    </xdr:to>
    <xdr:sp macro="" textlink="">
      <xdr:nvSpPr>
        <xdr:cNvPr id="37" name="Text Box 54"/>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38"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39"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0"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1" name="Text Box 6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2" name="Text Box 6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3" name="Text Box 62"/>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4" name="Text Box 63"/>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5" name="Text Box 64"/>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6" name="Text Box 65"/>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7" name="Text Box 66"/>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8" name="Text Box 6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49" name="Text Box 6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0" name="Text Box 6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1" name="Text Box 7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2" name="Text Box 7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3"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4"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55"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85725</xdr:rowOff>
    </xdr:to>
    <xdr:sp macro="" textlink="">
      <xdr:nvSpPr>
        <xdr:cNvPr id="56"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5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5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85725</xdr:rowOff>
    </xdr:to>
    <xdr:sp macro="" textlink="">
      <xdr:nvSpPr>
        <xdr:cNvPr id="5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85725</xdr:rowOff>
    </xdr:to>
    <xdr:sp macro="" textlink="">
      <xdr:nvSpPr>
        <xdr:cNvPr id="60"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6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62"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57150</xdr:rowOff>
    </xdr:to>
    <xdr:sp macro="" textlink="">
      <xdr:nvSpPr>
        <xdr:cNvPr id="63"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57150</xdr:rowOff>
    </xdr:to>
    <xdr:sp macro="" textlink="">
      <xdr:nvSpPr>
        <xdr:cNvPr id="64"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9525</xdr:rowOff>
    </xdr:to>
    <xdr:sp macro="" textlink="">
      <xdr:nvSpPr>
        <xdr:cNvPr id="65" name="Text Box 3"/>
        <xdr:cNvSpPr txBox="1">
          <a:spLocks noChangeArrowheads="1"/>
        </xdr:cNvSpPr>
      </xdr:nvSpPr>
      <xdr:spPr bwMode="auto">
        <a:xfrm>
          <a:off x="3514725" y="79400400"/>
          <a:ext cx="123825" cy="2095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857250</xdr:colOff>
      <xdr:row>164</xdr:row>
      <xdr:rowOff>47625</xdr:rowOff>
    </xdr:to>
    <xdr:sp macro="" textlink="">
      <xdr:nvSpPr>
        <xdr:cNvPr id="66" name="Text Box 3"/>
        <xdr:cNvSpPr txBox="1">
          <a:spLocks noChangeArrowheads="1"/>
        </xdr:cNvSpPr>
      </xdr:nvSpPr>
      <xdr:spPr bwMode="auto">
        <a:xfrm>
          <a:off x="3514725" y="98050350"/>
          <a:ext cx="142875" cy="2476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67"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68"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0</xdr:rowOff>
    </xdr:to>
    <xdr:sp macro="" textlink="">
      <xdr:nvSpPr>
        <xdr:cNvPr id="69"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0"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857250</xdr:colOff>
      <xdr:row>164</xdr:row>
      <xdr:rowOff>9525</xdr:rowOff>
    </xdr:to>
    <xdr:sp macro="" textlink="">
      <xdr:nvSpPr>
        <xdr:cNvPr id="71"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2"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3"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4"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857250</xdr:colOff>
      <xdr:row>164</xdr:row>
      <xdr:rowOff>9525</xdr:rowOff>
    </xdr:to>
    <xdr:sp macro="" textlink="">
      <xdr:nvSpPr>
        <xdr:cNvPr id="75"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6"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7"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163</xdr:row>
      <xdr:rowOff>0</xdr:rowOff>
    </xdr:from>
    <xdr:to>
      <xdr:col>4</xdr:col>
      <xdr:colOff>200025</xdr:colOff>
      <xdr:row>164</xdr:row>
      <xdr:rowOff>9525</xdr:rowOff>
    </xdr:to>
    <xdr:sp macro="" textlink="">
      <xdr:nvSpPr>
        <xdr:cNvPr id="78"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144</xdr:row>
      <xdr:rowOff>0</xdr:rowOff>
    </xdr:from>
    <xdr:to>
      <xdr:col>5</xdr:col>
      <xdr:colOff>19050</xdr:colOff>
      <xdr:row>144</xdr:row>
      <xdr:rowOff>161925</xdr:rowOff>
    </xdr:to>
    <xdr:sp macro="" textlink="">
      <xdr:nvSpPr>
        <xdr:cNvPr id="81" name="Text Box 3"/>
        <xdr:cNvSpPr txBox="1">
          <a:spLocks noChangeArrowheads="1"/>
        </xdr:cNvSpPr>
      </xdr:nvSpPr>
      <xdr:spPr bwMode="auto">
        <a:xfrm>
          <a:off x="3514725" y="66446400"/>
          <a:ext cx="219075" cy="161925"/>
        </a:xfrm>
        <a:prstGeom prst="rect">
          <a:avLst/>
        </a:prstGeom>
        <a:noFill/>
        <a:ln w="9525">
          <a:noFill/>
          <a:miter lim="800000"/>
          <a:headEnd/>
          <a:tailEnd/>
        </a:ln>
      </xdr:spPr>
    </xdr:sp>
    <xdr:clientData/>
  </xdr:twoCellAnchor>
  <xdr:twoCellAnchor editAs="oneCell">
    <xdr:from>
      <xdr:col>4</xdr:col>
      <xdr:colOff>714375</xdr:colOff>
      <xdr:row>144</xdr:row>
      <xdr:rowOff>0</xdr:rowOff>
    </xdr:from>
    <xdr:to>
      <xdr:col>5</xdr:col>
      <xdr:colOff>123825</xdr:colOff>
      <xdr:row>144</xdr:row>
      <xdr:rowOff>161925</xdr:rowOff>
    </xdr:to>
    <xdr:sp macro="" textlink="">
      <xdr:nvSpPr>
        <xdr:cNvPr id="82" name="Text Box 3"/>
        <xdr:cNvSpPr txBox="1">
          <a:spLocks noChangeArrowheads="1"/>
        </xdr:cNvSpPr>
      </xdr:nvSpPr>
      <xdr:spPr bwMode="auto">
        <a:xfrm>
          <a:off x="3514725" y="66446400"/>
          <a:ext cx="323850" cy="161925"/>
        </a:xfrm>
        <a:prstGeom prst="rect">
          <a:avLst/>
        </a:prstGeom>
        <a:noFill/>
        <a:ln w="9525">
          <a:noFill/>
          <a:miter lim="800000"/>
          <a:headEnd/>
          <a:tailEnd/>
        </a:ln>
      </xdr:spPr>
    </xdr:sp>
    <xdr:clientData/>
  </xdr:twoCellAnchor>
  <xdr:twoCellAnchor editAs="oneCell">
    <xdr:from>
      <xdr:col>3</xdr:col>
      <xdr:colOff>714375</xdr:colOff>
      <xdr:row>144</xdr:row>
      <xdr:rowOff>0</xdr:rowOff>
    </xdr:from>
    <xdr:to>
      <xdr:col>4</xdr:col>
      <xdr:colOff>133350</xdr:colOff>
      <xdr:row>144</xdr:row>
      <xdr:rowOff>161925</xdr:rowOff>
    </xdr:to>
    <xdr:sp macro="" textlink="">
      <xdr:nvSpPr>
        <xdr:cNvPr id="83" name="Text Box 3"/>
        <xdr:cNvSpPr txBox="1">
          <a:spLocks noChangeArrowheads="1"/>
        </xdr:cNvSpPr>
      </xdr:nvSpPr>
      <xdr:spPr bwMode="auto">
        <a:xfrm>
          <a:off x="2800350" y="66446400"/>
          <a:ext cx="133350" cy="161925"/>
        </a:xfrm>
        <a:prstGeom prst="rect">
          <a:avLst/>
        </a:prstGeom>
        <a:noFill/>
        <a:ln w="9525">
          <a:noFill/>
          <a:miter lim="800000"/>
          <a:headEnd/>
          <a:tailEnd/>
        </a:ln>
      </xdr:spPr>
    </xdr:sp>
    <xdr:clientData/>
  </xdr:twoCellAnchor>
  <xdr:twoCellAnchor editAs="oneCell">
    <xdr:from>
      <xdr:col>4</xdr:col>
      <xdr:colOff>714375</xdr:colOff>
      <xdr:row>144</xdr:row>
      <xdr:rowOff>0</xdr:rowOff>
    </xdr:from>
    <xdr:to>
      <xdr:col>5</xdr:col>
      <xdr:colOff>123825</xdr:colOff>
      <xdr:row>144</xdr:row>
      <xdr:rowOff>161925</xdr:rowOff>
    </xdr:to>
    <xdr:sp macro="" textlink="">
      <xdr:nvSpPr>
        <xdr:cNvPr id="84" name="Text Box 3"/>
        <xdr:cNvSpPr txBox="1">
          <a:spLocks noChangeArrowheads="1"/>
        </xdr:cNvSpPr>
      </xdr:nvSpPr>
      <xdr:spPr bwMode="auto">
        <a:xfrm>
          <a:off x="3514725" y="64350900"/>
          <a:ext cx="323850" cy="161925"/>
        </a:xfrm>
        <a:prstGeom prst="rect">
          <a:avLst/>
        </a:prstGeom>
        <a:noFill/>
        <a:ln w="9525">
          <a:noFill/>
          <a:miter lim="800000"/>
          <a:headEnd/>
          <a:tailEnd/>
        </a:ln>
      </xdr:spPr>
    </xdr:sp>
    <xdr:clientData/>
  </xdr:twoCellAnchor>
  <xdr:twoCellAnchor editAs="oneCell">
    <xdr:from>
      <xdr:col>3</xdr:col>
      <xdr:colOff>714375</xdr:colOff>
      <xdr:row>144</xdr:row>
      <xdr:rowOff>0</xdr:rowOff>
    </xdr:from>
    <xdr:to>
      <xdr:col>4</xdr:col>
      <xdr:colOff>133350</xdr:colOff>
      <xdr:row>144</xdr:row>
      <xdr:rowOff>161925</xdr:rowOff>
    </xdr:to>
    <xdr:sp macro="" textlink="">
      <xdr:nvSpPr>
        <xdr:cNvPr id="85" name="Text Box 3"/>
        <xdr:cNvSpPr txBox="1">
          <a:spLocks noChangeArrowheads="1"/>
        </xdr:cNvSpPr>
      </xdr:nvSpPr>
      <xdr:spPr bwMode="auto">
        <a:xfrm>
          <a:off x="2800350" y="64350900"/>
          <a:ext cx="133350" cy="1619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86"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87"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9525</xdr:rowOff>
    </xdr:to>
    <xdr:sp macro="" textlink="">
      <xdr:nvSpPr>
        <xdr:cNvPr id="88" name="Text Box 3"/>
        <xdr:cNvSpPr txBox="1">
          <a:spLocks noChangeArrowheads="1"/>
        </xdr:cNvSpPr>
      </xdr:nvSpPr>
      <xdr:spPr bwMode="auto">
        <a:xfrm>
          <a:off x="3514725" y="96078675"/>
          <a:ext cx="123825" cy="2095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85725</xdr:rowOff>
    </xdr:to>
    <xdr:sp macro="" textlink="">
      <xdr:nvSpPr>
        <xdr:cNvPr id="8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38100</xdr:rowOff>
    </xdr:to>
    <xdr:sp macro="" textlink="">
      <xdr:nvSpPr>
        <xdr:cNvPr id="90"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76200</xdr:rowOff>
    </xdr:to>
    <xdr:sp macro="" textlink="">
      <xdr:nvSpPr>
        <xdr:cNvPr id="91" name="Text Box 3"/>
        <xdr:cNvSpPr txBox="1">
          <a:spLocks noChangeArrowheads="1"/>
        </xdr:cNvSpPr>
      </xdr:nvSpPr>
      <xdr:spPr bwMode="auto">
        <a:xfrm>
          <a:off x="3514725" y="98050350"/>
          <a:ext cx="123825" cy="2762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38100</xdr:rowOff>
    </xdr:to>
    <xdr:sp macro="" textlink="">
      <xdr:nvSpPr>
        <xdr:cNvPr id="92"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38100</xdr:rowOff>
    </xdr:to>
    <xdr:sp macro="" textlink="">
      <xdr:nvSpPr>
        <xdr:cNvPr id="93"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4"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5"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9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0"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28575</xdr:rowOff>
    </xdr:to>
    <xdr:sp macro="" textlink="">
      <xdr:nvSpPr>
        <xdr:cNvPr id="102"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66675</xdr:rowOff>
    </xdr:to>
    <xdr:sp macro="" textlink="">
      <xdr:nvSpPr>
        <xdr:cNvPr id="103" name="Text Box 3"/>
        <xdr:cNvSpPr txBox="1">
          <a:spLocks noChangeArrowheads="1"/>
        </xdr:cNvSpPr>
      </xdr:nvSpPr>
      <xdr:spPr bwMode="auto">
        <a:xfrm>
          <a:off x="3514725" y="98050350"/>
          <a:ext cx="123825" cy="26670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28575</xdr:rowOff>
    </xdr:to>
    <xdr:sp macro="" textlink="">
      <xdr:nvSpPr>
        <xdr:cNvPr id="104"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28575</xdr:rowOff>
    </xdr:to>
    <xdr:sp macro="" textlink="">
      <xdr:nvSpPr>
        <xdr:cNvPr id="105"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163</xdr:row>
      <xdr:rowOff>0</xdr:rowOff>
    </xdr:from>
    <xdr:to>
      <xdr:col>4</xdr:col>
      <xdr:colOff>838200</xdr:colOff>
      <xdr:row>164</xdr:row>
      <xdr:rowOff>47625</xdr:rowOff>
    </xdr:to>
    <xdr:sp macro="" textlink="">
      <xdr:nvSpPr>
        <xdr:cNvPr id="10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82</xdr:row>
      <xdr:rowOff>0</xdr:rowOff>
    </xdr:from>
    <xdr:to>
      <xdr:col>5</xdr:col>
      <xdr:colOff>19050</xdr:colOff>
      <xdr:row>82</xdr:row>
      <xdr:rowOff>161925</xdr:rowOff>
    </xdr:to>
    <xdr:sp macro="" textlink="">
      <xdr:nvSpPr>
        <xdr:cNvPr id="110" name="Text Box 3"/>
        <xdr:cNvSpPr txBox="1">
          <a:spLocks noChangeArrowheads="1"/>
        </xdr:cNvSpPr>
      </xdr:nvSpPr>
      <xdr:spPr bwMode="auto">
        <a:xfrm>
          <a:off x="3514725" y="43119675"/>
          <a:ext cx="219075" cy="161925"/>
        </a:xfrm>
        <a:prstGeom prst="rect">
          <a:avLst/>
        </a:prstGeom>
        <a:noFill/>
        <a:ln w="9525">
          <a:noFill/>
          <a:miter lim="800000"/>
          <a:headEnd/>
          <a:tailEnd/>
        </a:ln>
      </xdr:spPr>
    </xdr:sp>
    <xdr:clientData/>
  </xdr:twoCellAnchor>
  <xdr:twoCellAnchor editAs="oneCell">
    <xdr:from>
      <xdr:col>4</xdr:col>
      <xdr:colOff>714375</xdr:colOff>
      <xdr:row>82</xdr:row>
      <xdr:rowOff>0</xdr:rowOff>
    </xdr:from>
    <xdr:to>
      <xdr:col>5</xdr:col>
      <xdr:colOff>123825</xdr:colOff>
      <xdr:row>82</xdr:row>
      <xdr:rowOff>161925</xdr:rowOff>
    </xdr:to>
    <xdr:sp macro="" textlink="">
      <xdr:nvSpPr>
        <xdr:cNvPr id="111" name="Text Box 3"/>
        <xdr:cNvSpPr txBox="1">
          <a:spLocks noChangeArrowheads="1"/>
        </xdr:cNvSpPr>
      </xdr:nvSpPr>
      <xdr:spPr bwMode="auto">
        <a:xfrm>
          <a:off x="3514725" y="43119675"/>
          <a:ext cx="323850" cy="161925"/>
        </a:xfrm>
        <a:prstGeom prst="rect">
          <a:avLst/>
        </a:prstGeom>
        <a:noFill/>
        <a:ln w="9525">
          <a:noFill/>
          <a:miter lim="800000"/>
          <a:headEnd/>
          <a:tailEnd/>
        </a:ln>
      </xdr:spPr>
    </xdr:sp>
    <xdr:clientData/>
  </xdr:twoCellAnchor>
  <xdr:twoCellAnchor editAs="oneCell">
    <xdr:from>
      <xdr:col>3</xdr:col>
      <xdr:colOff>714375</xdr:colOff>
      <xdr:row>82</xdr:row>
      <xdr:rowOff>0</xdr:rowOff>
    </xdr:from>
    <xdr:to>
      <xdr:col>4</xdr:col>
      <xdr:colOff>133350</xdr:colOff>
      <xdr:row>82</xdr:row>
      <xdr:rowOff>161925</xdr:rowOff>
    </xdr:to>
    <xdr:sp macro="" textlink="">
      <xdr:nvSpPr>
        <xdr:cNvPr id="112" name="Text Box 3"/>
        <xdr:cNvSpPr txBox="1">
          <a:spLocks noChangeArrowheads="1"/>
        </xdr:cNvSpPr>
      </xdr:nvSpPr>
      <xdr:spPr bwMode="auto">
        <a:xfrm>
          <a:off x="2800350" y="43119675"/>
          <a:ext cx="133350" cy="161925"/>
        </a:xfrm>
        <a:prstGeom prst="rect">
          <a:avLst/>
        </a:prstGeom>
        <a:noFill/>
        <a:ln w="9525">
          <a:noFill/>
          <a:miter lim="800000"/>
          <a:headEnd/>
          <a:tailEnd/>
        </a:ln>
      </xdr:spPr>
    </xdr:sp>
    <xdr:clientData/>
  </xdr:twoCellAnchor>
  <xdr:twoCellAnchor editAs="oneCell">
    <xdr:from>
      <xdr:col>4</xdr:col>
      <xdr:colOff>714375</xdr:colOff>
      <xdr:row>76</xdr:row>
      <xdr:rowOff>0</xdr:rowOff>
    </xdr:from>
    <xdr:to>
      <xdr:col>5</xdr:col>
      <xdr:colOff>123825</xdr:colOff>
      <xdr:row>76</xdr:row>
      <xdr:rowOff>161925</xdr:rowOff>
    </xdr:to>
    <xdr:sp macro="" textlink="">
      <xdr:nvSpPr>
        <xdr:cNvPr id="113" name="Text Box 3"/>
        <xdr:cNvSpPr txBox="1">
          <a:spLocks noChangeArrowheads="1"/>
        </xdr:cNvSpPr>
      </xdr:nvSpPr>
      <xdr:spPr bwMode="auto">
        <a:xfrm>
          <a:off x="3514725" y="41024175"/>
          <a:ext cx="323850" cy="161925"/>
        </a:xfrm>
        <a:prstGeom prst="rect">
          <a:avLst/>
        </a:prstGeom>
        <a:noFill/>
        <a:ln w="9525">
          <a:noFill/>
          <a:miter lim="800000"/>
          <a:headEnd/>
          <a:tailEnd/>
        </a:ln>
      </xdr:spPr>
    </xdr:sp>
    <xdr:clientData/>
  </xdr:twoCellAnchor>
  <xdr:twoCellAnchor editAs="oneCell">
    <xdr:from>
      <xdr:col>3</xdr:col>
      <xdr:colOff>714375</xdr:colOff>
      <xdr:row>76</xdr:row>
      <xdr:rowOff>0</xdr:rowOff>
    </xdr:from>
    <xdr:to>
      <xdr:col>4</xdr:col>
      <xdr:colOff>133350</xdr:colOff>
      <xdr:row>76</xdr:row>
      <xdr:rowOff>161925</xdr:rowOff>
    </xdr:to>
    <xdr:sp macro="" textlink="">
      <xdr:nvSpPr>
        <xdr:cNvPr id="114" name="Text Box 3"/>
        <xdr:cNvSpPr txBox="1">
          <a:spLocks noChangeArrowheads="1"/>
        </xdr:cNvSpPr>
      </xdr:nvSpPr>
      <xdr:spPr bwMode="auto">
        <a:xfrm>
          <a:off x="2800350" y="41024175"/>
          <a:ext cx="133350" cy="161925"/>
        </a:xfrm>
        <a:prstGeom prst="rect">
          <a:avLst/>
        </a:prstGeom>
        <a:noFill/>
        <a:ln w="9525">
          <a:noFill/>
          <a:miter lim="800000"/>
          <a:headEnd/>
          <a:tailEnd/>
        </a:ln>
      </xdr:spPr>
    </xdr:sp>
    <xdr:clientData/>
  </xdr:twoCellAnchor>
  <xdr:twoCellAnchor editAs="oneCell">
    <xdr:from>
      <xdr:col>4</xdr:col>
      <xdr:colOff>714375</xdr:colOff>
      <xdr:row>131</xdr:row>
      <xdr:rowOff>0</xdr:rowOff>
    </xdr:from>
    <xdr:to>
      <xdr:col>4</xdr:col>
      <xdr:colOff>838200</xdr:colOff>
      <xdr:row>132</xdr:row>
      <xdr:rowOff>0</xdr:rowOff>
    </xdr:to>
    <xdr:sp macro="" textlink="">
      <xdr:nvSpPr>
        <xdr:cNvPr id="115" name="Text Box 3"/>
        <xdr:cNvSpPr txBox="1">
          <a:spLocks noChangeArrowheads="1"/>
        </xdr:cNvSpPr>
      </xdr:nvSpPr>
      <xdr:spPr bwMode="auto">
        <a:xfrm>
          <a:off x="3514725" y="5924550"/>
          <a:ext cx="123825" cy="200025"/>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0</xdr:rowOff>
    </xdr:to>
    <xdr:sp macro="" textlink="">
      <xdr:nvSpPr>
        <xdr:cNvPr id="116" name="Text Box 3"/>
        <xdr:cNvSpPr txBox="1">
          <a:spLocks noChangeArrowheads="1"/>
        </xdr:cNvSpPr>
      </xdr:nvSpPr>
      <xdr:spPr bwMode="auto">
        <a:xfrm>
          <a:off x="2800350" y="5924550"/>
          <a:ext cx="200025" cy="200025"/>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17"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18" name="Text Box 1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19"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0"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131</xdr:row>
      <xdr:rowOff>0</xdr:rowOff>
    </xdr:from>
    <xdr:to>
      <xdr:col>4</xdr:col>
      <xdr:colOff>838200</xdr:colOff>
      <xdr:row>132</xdr:row>
      <xdr:rowOff>9525</xdr:rowOff>
    </xdr:to>
    <xdr:sp macro="" textlink="">
      <xdr:nvSpPr>
        <xdr:cNvPr id="121" name="Text Box 3"/>
        <xdr:cNvSpPr txBox="1">
          <a:spLocks noChangeArrowheads="1"/>
        </xdr:cNvSpPr>
      </xdr:nvSpPr>
      <xdr:spPr bwMode="auto">
        <a:xfrm>
          <a:off x="3514725" y="5924550"/>
          <a:ext cx="1238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2" name="Text Box 1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3" name="Text Box 1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4" name="Text Box 1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5" name="Text Box 1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6" name="Text Box 1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7" name="Text Box 1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8" name="Text Box 2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29" name="Text Box 21"/>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0" name="Text Box 22"/>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1" name="Text Box 2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2" name="Text Box 2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3" name="Text Box 2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4" name="Text Box 2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5" name="Text Box 2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6" name="Text Box 2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7" name="Text Box 2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131</xdr:row>
      <xdr:rowOff>0</xdr:rowOff>
    </xdr:from>
    <xdr:to>
      <xdr:col>4</xdr:col>
      <xdr:colOff>200025</xdr:colOff>
      <xdr:row>132</xdr:row>
      <xdr:rowOff>9525</xdr:rowOff>
    </xdr:to>
    <xdr:sp macro="" textlink="">
      <xdr:nvSpPr>
        <xdr:cNvPr id="138" name="Text Box 3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140</xdr:row>
      <xdr:rowOff>0</xdr:rowOff>
    </xdr:from>
    <xdr:to>
      <xdr:col>4</xdr:col>
      <xdr:colOff>857250</xdr:colOff>
      <xdr:row>140</xdr:row>
      <xdr:rowOff>161925</xdr:rowOff>
    </xdr:to>
    <xdr:sp macro="" textlink="">
      <xdr:nvSpPr>
        <xdr:cNvPr id="139" name="Text Box 3"/>
        <xdr:cNvSpPr txBox="1">
          <a:spLocks noChangeArrowheads="1"/>
        </xdr:cNvSpPr>
      </xdr:nvSpPr>
      <xdr:spPr bwMode="auto">
        <a:xfrm>
          <a:off x="3514725" y="8991600"/>
          <a:ext cx="142875" cy="161925"/>
        </a:xfrm>
        <a:prstGeom prst="rect">
          <a:avLst/>
        </a:prstGeom>
        <a:noFill/>
        <a:ln w="9525">
          <a:noFill/>
          <a:miter lim="800000"/>
          <a:headEnd/>
          <a:tailEnd/>
        </a:ln>
      </xdr:spPr>
    </xdr:sp>
    <xdr:clientData/>
  </xdr:twoCellAnchor>
  <xdr:twoCellAnchor editAs="oneCell">
    <xdr:from>
      <xdr:col>4</xdr:col>
      <xdr:colOff>714375</xdr:colOff>
      <xdr:row>140</xdr:row>
      <xdr:rowOff>0</xdr:rowOff>
    </xdr:from>
    <xdr:to>
      <xdr:col>5</xdr:col>
      <xdr:colOff>47625</xdr:colOff>
      <xdr:row>140</xdr:row>
      <xdr:rowOff>161925</xdr:rowOff>
    </xdr:to>
    <xdr:sp macro="" textlink="">
      <xdr:nvSpPr>
        <xdr:cNvPr id="140" name="Text Box 3"/>
        <xdr:cNvSpPr txBox="1">
          <a:spLocks noChangeArrowheads="1"/>
        </xdr:cNvSpPr>
      </xdr:nvSpPr>
      <xdr:spPr bwMode="auto">
        <a:xfrm>
          <a:off x="3514725" y="8991600"/>
          <a:ext cx="247650" cy="161925"/>
        </a:xfrm>
        <a:prstGeom prst="rect">
          <a:avLst/>
        </a:prstGeom>
        <a:noFill/>
        <a:ln w="9525">
          <a:noFill/>
          <a:miter lim="800000"/>
          <a:headEnd/>
          <a:tailEnd/>
        </a:ln>
      </xdr:spPr>
    </xdr:sp>
    <xdr:clientData/>
  </xdr:twoCellAnchor>
  <xdr:twoCellAnchor editAs="oneCell">
    <xdr:from>
      <xdr:col>3</xdr:col>
      <xdr:colOff>714375</xdr:colOff>
      <xdr:row>140</xdr:row>
      <xdr:rowOff>0</xdr:rowOff>
    </xdr:from>
    <xdr:to>
      <xdr:col>4</xdr:col>
      <xdr:colOff>257175</xdr:colOff>
      <xdr:row>140</xdr:row>
      <xdr:rowOff>161925</xdr:rowOff>
    </xdr:to>
    <xdr:sp macro="" textlink="">
      <xdr:nvSpPr>
        <xdr:cNvPr id="141" name="Text Box 3"/>
        <xdr:cNvSpPr txBox="1">
          <a:spLocks noChangeArrowheads="1"/>
        </xdr:cNvSpPr>
      </xdr:nvSpPr>
      <xdr:spPr bwMode="auto">
        <a:xfrm>
          <a:off x="2800350" y="8991600"/>
          <a:ext cx="257175" cy="161925"/>
        </a:xfrm>
        <a:prstGeom prst="rect">
          <a:avLst/>
        </a:prstGeom>
        <a:noFill/>
        <a:ln w="9525">
          <a:noFill/>
          <a:miter lim="800000"/>
          <a:headEnd/>
          <a:tailEnd/>
        </a:ln>
      </xdr:spPr>
    </xdr:sp>
    <xdr:clientData/>
  </xdr:twoCellAnchor>
  <xdr:twoCellAnchor editAs="oneCell">
    <xdr:from>
      <xdr:col>4</xdr:col>
      <xdr:colOff>714375</xdr:colOff>
      <xdr:row>139</xdr:row>
      <xdr:rowOff>0</xdr:rowOff>
    </xdr:from>
    <xdr:to>
      <xdr:col>5</xdr:col>
      <xdr:colOff>47625</xdr:colOff>
      <xdr:row>139</xdr:row>
      <xdr:rowOff>161925</xdr:rowOff>
    </xdr:to>
    <xdr:sp macro="" textlink="">
      <xdr:nvSpPr>
        <xdr:cNvPr id="142" name="Text Box 3"/>
        <xdr:cNvSpPr txBox="1">
          <a:spLocks noChangeArrowheads="1"/>
        </xdr:cNvSpPr>
      </xdr:nvSpPr>
      <xdr:spPr bwMode="auto">
        <a:xfrm>
          <a:off x="3514725" y="8791575"/>
          <a:ext cx="247650" cy="161925"/>
        </a:xfrm>
        <a:prstGeom prst="rect">
          <a:avLst/>
        </a:prstGeom>
        <a:noFill/>
        <a:ln w="9525">
          <a:noFill/>
          <a:miter lim="800000"/>
          <a:headEnd/>
          <a:tailEnd/>
        </a:ln>
      </xdr:spPr>
    </xdr:sp>
    <xdr:clientData/>
  </xdr:twoCellAnchor>
  <xdr:twoCellAnchor editAs="oneCell">
    <xdr:from>
      <xdr:col>3</xdr:col>
      <xdr:colOff>714375</xdr:colOff>
      <xdr:row>139</xdr:row>
      <xdr:rowOff>0</xdr:rowOff>
    </xdr:from>
    <xdr:to>
      <xdr:col>4</xdr:col>
      <xdr:colOff>257175</xdr:colOff>
      <xdr:row>139</xdr:row>
      <xdr:rowOff>161925</xdr:rowOff>
    </xdr:to>
    <xdr:sp macro="" textlink="">
      <xdr:nvSpPr>
        <xdr:cNvPr id="143" name="Text Box 3"/>
        <xdr:cNvSpPr txBox="1">
          <a:spLocks noChangeArrowheads="1"/>
        </xdr:cNvSpPr>
      </xdr:nvSpPr>
      <xdr:spPr bwMode="auto">
        <a:xfrm>
          <a:off x="2800350" y="8791575"/>
          <a:ext cx="257175" cy="1619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714375</xdr:colOff>
      <xdr:row>19</xdr:row>
      <xdr:rowOff>0</xdr:rowOff>
    </xdr:from>
    <xdr:to>
      <xdr:col>4</xdr:col>
      <xdr:colOff>838200</xdr:colOff>
      <xdr:row>20</xdr:row>
      <xdr:rowOff>9525</xdr:rowOff>
    </xdr:to>
    <xdr:sp macro="" textlink="">
      <xdr:nvSpPr>
        <xdr:cNvPr id="2" name="Text Box 3"/>
        <xdr:cNvSpPr txBox="1">
          <a:spLocks noChangeArrowheads="1"/>
        </xdr:cNvSpPr>
      </xdr:nvSpPr>
      <xdr:spPr bwMode="auto">
        <a:xfrm>
          <a:off x="3514725" y="5924550"/>
          <a:ext cx="1238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9525</xdr:rowOff>
    </xdr:to>
    <xdr:sp macro="" textlink="">
      <xdr:nvSpPr>
        <xdr:cNvPr id="3" name="Text Box 3"/>
        <xdr:cNvSpPr txBox="1">
          <a:spLocks noChangeArrowheads="1"/>
        </xdr:cNvSpPr>
      </xdr:nvSpPr>
      <xdr:spPr bwMode="auto">
        <a:xfrm>
          <a:off x="2800350" y="5924550"/>
          <a:ext cx="200025" cy="200025"/>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4"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5" name="Text Box 1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6"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7"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19</xdr:row>
      <xdr:rowOff>0</xdr:rowOff>
    </xdr:from>
    <xdr:to>
      <xdr:col>4</xdr:col>
      <xdr:colOff>838200</xdr:colOff>
      <xdr:row>20</xdr:row>
      <xdr:rowOff>19050</xdr:rowOff>
    </xdr:to>
    <xdr:sp macro="" textlink="">
      <xdr:nvSpPr>
        <xdr:cNvPr id="8" name="Text Box 3"/>
        <xdr:cNvSpPr txBox="1">
          <a:spLocks noChangeArrowheads="1"/>
        </xdr:cNvSpPr>
      </xdr:nvSpPr>
      <xdr:spPr bwMode="auto">
        <a:xfrm>
          <a:off x="3514725" y="5924550"/>
          <a:ext cx="1238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9" name="Text Box 1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0" name="Text Box 1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1" name="Text Box 1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2" name="Text Box 1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3" name="Text Box 1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4" name="Text Box 1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5" name="Text Box 2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6" name="Text Box 21"/>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7" name="Text Box 22"/>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8" name="Text Box 2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19" name="Text Box 2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0" name="Text Box 2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1" name="Text Box 2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2" name="Text Box 2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3" name="Text Box 2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4" name="Text Box 2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19</xdr:row>
      <xdr:rowOff>0</xdr:rowOff>
    </xdr:from>
    <xdr:to>
      <xdr:col>4</xdr:col>
      <xdr:colOff>200025</xdr:colOff>
      <xdr:row>20</xdr:row>
      <xdr:rowOff>19050</xdr:rowOff>
    </xdr:to>
    <xdr:sp macro="" textlink="">
      <xdr:nvSpPr>
        <xdr:cNvPr id="25" name="Text Box 3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4</xdr:col>
      <xdr:colOff>857250</xdr:colOff>
      <xdr:row>26</xdr:row>
      <xdr:rowOff>161925</xdr:rowOff>
    </xdr:to>
    <xdr:sp macro="" textlink="">
      <xdr:nvSpPr>
        <xdr:cNvPr id="26" name="Text Box 3"/>
        <xdr:cNvSpPr txBox="1">
          <a:spLocks noChangeArrowheads="1"/>
        </xdr:cNvSpPr>
      </xdr:nvSpPr>
      <xdr:spPr bwMode="auto">
        <a:xfrm>
          <a:off x="3514725" y="9086850"/>
          <a:ext cx="142875" cy="161925"/>
        </a:xfrm>
        <a:prstGeom prst="rect">
          <a:avLst/>
        </a:prstGeom>
        <a:noFill/>
        <a:ln w="9525">
          <a:noFill/>
          <a:miter lim="800000"/>
          <a:headEnd/>
          <a:tailEnd/>
        </a:ln>
      </xdr:spPr>
    </xdr:sp>
    <xdr:clientData/>
  </xdr:twoCellAnchor>
  <xdr:twoCellAnchor editAs="oneCell">
    <xdr:from>
      <xdr:col>4</xdr:col>
      <xdr:colOff>714375</xdr:colOff>
      <xdr:row>26</xdr:row>
      <xdr:rowOff>0</xdr:rowOff>
    </xdr:from>
    <xdr:to>
      <xdr:col>5</xdr:col>
      <xdr:colOff>47625</xdr:colOff>
      <xdr:row>26</xdr:row>
      <xdr:rowOff>161925</xdr:rowOff>
    </xdr:to>
    <xdr:sp macro="" textlink="">
      <xdr:nvSpPr>
        <xdr:cNvPr id="27" name="Text Box 3"/>
        <xdr:cNvSpPr txBox="1">
          <a:spLocks noChangeArrowheads="1"/>
        </xdr:cNvSpPr>
      </xdr:nvSpPr>
      <xdr:spPr bwMode="auto">
        <a:xfrm>
          <a:off x="3514725" y="9086850"/>
          <a:ext cx="247650" cy="161925"/>
        </a:xfrm>
        <a:prstGeom prst="rect">
          <a:avLst/>
        </a:prstGeom>
        <a:noFill/>
        <a:ln w="9525">
          <a:noFill/>
          <a:miter lim="800000"/>
          <a:headEnd/>
          <a:tailEnd/>
        </a:ln>
      </xdr:spPr>
    </xdr:sp>
    <xdr:clientData/>
  </xdr:twoCellAnchor>
  <xdr:twoCellAnchor editAs="oneCell">
    <xdr:from>
      <xdr:col>3</xdr:col>
      <xdr:colOff>714375</xdr:colOff>
      <xdr:row>26</xdr:row>
      <xdr:rowOff>0</xdr:rowOff>
    </xdr:from>
    <xdr:to>
      <xdr:col>4</xdr:col>
      <xdr:colOff>257175</xdr:colOff>
      <xdr:row>26</xdr:row>
      <xdr:rowOff>161925</xdr:rowOff>
    </xdr:to>
    <xdr:sp macro="" textlink="">
      <xdr:nvSpPr>
        <xdr:cNvPr id="28" name="Text Box 3"/>
        <xdr:cNvSpPr txBox="1">
          <a:spLocks noChangeArrowheads="1"/>
        </xdr:cNvSpPr>
      </xdr:nvSpPr>
      <xdr:spPr bwMode="auto">
        <a:xfrm>
          <a:off x="2800350" y="9086850"/>
          <a:ext cx="257175" cy="161925"/>
        </a:xfrm>
        <a:prstGeom prst="rect">
          <a:avLst/>
        </a:prstGeom>
        <a:noFill/>
        <a:ln w="9525">
          <a:noFill/>
          <a:miter lim="800000"/>
          <a:headEnd/>
          <a:tailEnd/>
        </a:ln>
      </xdr:spPr>
    </xdr:sp>
    <xdr:clientData/>
  </xdr:twoCellAnchor>
  <xdr:twoCellAnchor editAs="oneCell">
    <xdr:from>
      <xdr:col>4</xdr:col>
      <xdr:colOff>714375</xdr:colOff>
      <xdr:row>25</xdr:row>
      <xdr:rowOff>0</xdr:rowOff>
    </xdr:from>
    <xdr:to>
      <xdr:col>5</xdr:col>
      <xdr:colOff>47625</xdr:colOff>
      <xdr:row>25</xdr:row>
      <xdr:rowOff>161925</xdr:rowOff>
    </xdr:to>
    <xdr:sp macro="" textlink="">
      <xdr:nvSpPr>
        <xdr:cNvPr id="29" name="Text Box 3"/>
        <xdr:cNvSpPr txBox="1">
          <a:spLocks noChangeArrowheads="1"/>
        </xdr:cNvSpPr>
      </xdr:nvSpPr>
      <xdr:spPr bwMode="auto">
        <a:xfrm>
          <a:off x="3514725" y="8886825"/>
          <a:ext cx="247650" cy="161925"/>
        </a:xfrm>
        <a:prstGeom prst="rect">
          <a:avLst/>
        </a:prstGeom>
        <a:noFill/>
        <a:ln w="9525">
          <a:noFill/>
          <a:miter lim="800000"/>
          <a:headEnd/>
          <a:tailEnd/>
        </a:ln>
      </xdr:spPr>
    </xdr:sp>
    <xdr:clientData/>
  </xdr:twoCellAnchor>
  <xdr:twoCellAnchor editAs="oneCell">
    <xdr:from>
      <xdr:col>3</xdr:col>
      <xdr:colOff>714375</xdr:colOff>
      <xdr:row>25</xdr:row>
      <xdr:rowOff>0</xdr:rowOff>
    </xdr:from>
    <xdr:to>
      <xdr:col>4</xdr:col>
      <xdr:colOff>257175</xdr:colOff>
      <xdr:row>25</xdr:row>
      <xdr:rowOff>161925</xdr:rowOff>
    </xdr:to>
    <xdr:sp macro="" textlink="">
      <xdr:nvSpPr>
        <xdr:cNvPr id="30" name="Text Box 3"/>
        <xdr:cNvSpPr txBox="1">
          <a:spLocks noChangeArrowheads="1"/>
        </xdr:cNvSpPr>
      </xdr:nvSpPr>
      <xdr:spPr bwMode="auto">
        <a:xfrm>
          <a:off x="2800350" y="8886825"/>
          <a:ext cx="257175" cy="1619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1"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2" name="Text Box 19"/>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3"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4"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857250</xdr:colOff>
      <xdr:row>237</xdr:row>
      <xdr:rowOff>9525</xdr:rowOff>
    </xdr:to>
    <xdr:sp macro="" textlink="">
      <xdr:nvSpPr>
        <xdr:cNvPr id="35" name="Text Box 3"/>
        <xdr:cNvSpPr txBox="1">
          <a:spLocks noChangeArrowheads="1"/>
        </xdr:cNvSpPr>
      </xdr:nvSpPr>
      <xdr:spPr bwMode="auto">
        <a:xfrm>
          <a:off x="3514725" y="101850825"/>
          <a:ext cx="14287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6" name="Text Box 5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123825</xdr:rowOff>
    </xdr:to>
    <xdr:sp macro="" textlink="">
      <xdr:nvSpPr>
        <xdr:cNvPr id="37" name="Text Box 54"/>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38"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39"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0"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1" name="Text Box 6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2" name="Text Box 6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3" name="Text Box 62"/>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4" name="Text Box 63"/>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5" name="Text Box 64"/>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6" name="Text Box 65"/>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7" name="Text Box 66"/>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8" name="Text Box 6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49" name="Text Box 6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0" name="Text Box 6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1" name="Text Box 7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2" name="Text Box 7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3"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4"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55"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95250</xdr:rowOff>
    </xdr:to>
    <xdr:sp macro="" textlink="">
      <xdr:nvSpPr>
        <xdr:cNvPr id="56"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5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5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95250</xdr:rowOff>
    </xdr:to>
    <xdr:sp macro="" textlink="">
      <xdr:nvSpPr>
        <xdr:cNvPr id="5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95250</xdr:rowOff>
    </xdr:to>
    <xdr:sp macro="" textlink="">
      <xdr:nvSpPr>
        <xdr:cNvPr id="60"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6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62"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228</xdr:row>
      <xdr:rowOff>0</xdr:rowOff>
    </xdr:from>
    <xdr:to>
      <xdr:col>4</xdr:col>
      <xdr:colOff>838200</xdr:colOff>
      <xdr:row>229</xdr:row>
      <xdr:rowOff>57150</xdr:rowOff>
    </xdr:to>
    <xdr:sp macro="" textlink="">
      <xdr:nvSpPr>
        <xdr:cNvPr id="63"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228</xdr:row>
      <xdr:rowOff>0</xdr:rowOff>
    </xdr:from>
    <xdr:to>
      <xdr:col>4</xdr:col>
      <xdr:colOff>838200</xdr:colOff>
      <xdr:row>229</xdr:row>
      <xdr:rowOff>57150</xdr:rowOff>
    </xdr:to>
    <xdr:sp macro="" textlink="">
      <xdr:nvSpPr>
        <xdr:cNvPr id="64"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228</xdr:row>
      <xdr:rowOff>0</xdr:rowOff>
    </xdr:from>
    <xdr:to>
      <xdr:col>4</xdr:col>
      <xdr:colOff>838200</xdr:colOff>
      <xdr:row>229</xdr:row>
      <xdr:rowOff>9525</xdr:rowOff>
    </xdr:to>
    <xdr:sp macro="" textlink="">
      <xdr:nvSpPr>
        <xdr:cNvPr id="65" name="Text Box 3"/>
        <xdr:cNvSpPr txBox="1">
          <a:spLocks noChangeArrowheads="1"/>
        </xdr:cNvSpPr>
      </xdr:nvSpPr>
      <xdr:spPr bwMode="auto">
        <a:xfrm>
          <a:off x="3514725" y="79400400"/>
          <a:ext cx="123825" cy="2095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857250</xdr:colOff>
      <xdr:row>237</xdr:row>
      <xdr:rowOff>57150</xdr:rowOff>
    </xdr:to>
    <xdr:sp macro="" textlink="">
      <xdr:nvSpPr>
        <xdr:cNvPr id="66" name="Text Box 3"/>
        <xdr:cNvSpPr txBox="1">
          <a:spLocks noChangeArrowheads="1"/>
        </xdr:cNvSpPr>
      </xdr:nvSpPr>
      <xdr:spPr bwMode="auto">
        <a:xfrm>
          <a:off x="3514725" y="98050350"/>
          <a:ext cx="142875" cy="2476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67"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68"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9525</xdr:rowOff>
    </xdr:to>
    <xdr:sp macro="" textlink="">
      <xdr:nvSpPr>
        <xdr:cNvPr id="69"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0"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857250</xdr:colOff>
      <xdr:row>237</xdr:row>
      <xdr:rowOff>19050</xdr:rowOff>
    </xdr:to>
    <xdr:sp macro="" textlink="">
      <xdr:nvSpPr>
        <xdr:cNvPr id="71"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2"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3"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4"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857250</xdr:colOff>
      <xdr:row>237</xdr:row>
      <xdr:rowOff>19050</xdr:rowOff>
    </xdr:to>
    <xdr:sp macro="" textlink="">
      <xdr:nvSpPr>
        <xdr:cNvPr id="75"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6"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7"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236</xdr:row>
      <xdr:rowOff>0</xdr:rowOff>
    </xdr:from>
    <xdr:to>
      <xdr:col>4</xdr:col>
      <xdr:colOff>200025</xdr:colOff>
      <xdr:row>237</xdr:row>
      <xdr:rowOff>19050</xdr:rowOff>
    </xdr:to>
    <xdr:sp macro="" textlink="">
      <xdr:nvSpPr>
        <xdr:cNvPr id="78"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214</xdr:row>
      <xdr:rowOff>0</xdr:rowOff>
    </xdr:from>
    <xdr:to>
      <xdr:col>5</xdr:col>
      <xdr:colOff>19050</xdr:colOff>
      <xdr:row>214</xdr:row>
      <xdr:rowOff>161925</xdr:rowOff>
    </xdr:to>
    <xdr:sp macro="" textlink="">
      <xdr:nvSpPr>
        <xdr:cNvPr id="81" name="Text Box 3"/>
        <xdr:cNvSpPr txBox="1">
          <a:spLocks noChangeArrowheads="1"/>
        </xdr:cNvSpPr>
      </xdr:nvSpPr>
      <xdr:spPr bwMode="auto">
        <a:xfrm>
          <a:off x="3514725" y="66446400"/>
          <a:ext cx="219075" cy="161925"/>
        </a:xfrm>
        <a:prstGeom prst="rect">
          <a:avLst/>
        </a:prstGeom>
        <a:noFill/>
        <a:ln w="9525">
          <a:noFill/>
          <a:miter lim="800000"/>
          <a:headEnd/>
          <a:tailEnd/>
        </a:ln>
      </xdr:spPr>
    </xdr:sp>
    <xdr:clientData/>
  </xdr:twoCellAnchor>
  <xdr:twoCellAnchor editAs="oneCell">
    <xdr:from>
      <xdr:col>4</xdr:col>
      <xdr:colOff>714375</xdr:colOff>
      <xdr:row>214</xdr:row>
      <xdr:rowOff>0</xdr:rowOff>
    </xdr:from>
    <xdr:to>
      <xdr:col>5</xdr:col>
      <xdr:colOff>123825</xdr:colOff>
      <xdr:row>214</xdr:row>
      <xdr:rowOff>161925</xdr:rowOff>
    </xdr:to>
    <xdr:sp macro="" textlink="">
      <xdr:nvSpPr>
        <xdr:cNvPr id="82" name="Text Box 3"/>
        <xdr:cNvSpPr txBox="1">
          <a:spLocks noChangeArrowheads="1"/>
        </xdr:cNvSpPr>
      </xdr:nvSpPr>
      <xdr:spPr bwMode="auto">
        <a:xfrm>
          <a:off x="3514725" y="66446400"/>
          <a:ext cx="323850" cy="161925"/>
        </a:xfrm>
        <a:prstGeom prst="rect">
          <a:avLst/>
        </a:prstGeom>
        <a:noFill/>
        <a:ln w="9525">
          <a:noFill/>
          <a:miter lim="800000"/>
          <a:headEnd/>
          <a:tailEnd/>
        </a:ln>
      </xdr:spPr>
    </xdr:sp>
    <xdr:clientData/>
  </xdr:twoCellAnchor>
  <xdr:twoCellAnchor editAs="oneCell">
    <xdr:from>
      <xdr:col>3</xdr:col>
      <xdr:colOff>714375</xdr:colOff>
      <xdr:row>214</xdr:row>
      <xdr:rowOff>0</xdr:rowOff>
    </xdr:from>
    <xdr:to>
      <xdr:col>4</xdr:col>
      <xdr:colOff>133350</xdr:colOff>
      <xdr:row>214</xdr:row>
      <xdr:rowOff>161925</xdr:rowOff>
    </xdr:to>
    <xdr:sp macro="" textlink="">
      <xdr:nvSpPr>
        <xdr:cNvPr id="83" name="Text Box 3"/>
        <xdr:cNvSpPr txBox="1">
          <a:spLocks noChangeArrowheads="1"/>
        </xdr:cNvSpPr>
      </xdr:nvSpPr>
      <xdr:spPr bwMode="auto">
        <a:xfrm>
          <a:off x="2800350" y="66446400"/>
          <a:ext cx="133350" cy="161925"/>
        </a:xfrm>
        <a:prstGeom prst="rect">
          <a:avLst/>
        </a:prstGeom>
        <a:noFill/>
        <a:ln w="9525">
          <a:noFill/>
          <a:miter lim="800000"/>
          <a:headEnd/>
          <a:tailEnd/>
        </a:ln>
      </xdr:spPr>
    </xdr:sp>
    <xdr:clientData/>
  </xdr:twoCellAnchor>
  <xdr:twoCellAnchor editAs="oneCell">
    <xdr:from>
      <xdr:col>4</xdr:col>
      <xdr:colOff>714375</xdr:colOff>
      <xdr:row>214</xdr:row>
      <xdr:rowOff>0</xdr:rowOff>
    </xdr:from>
    <xdr:to>
      <xdr:col>5</xdr:col>
      <xdr:colOff>123825</xdr:colOff>
      <xdr:row>214</xdr:row>
      <xdr:rowOff>161925</xdr:rowOff>
    </xdr:to>
    <xdr:sp macro="" textlink="">
      <xdr:nvSpPr>
        <xdr:cNvPr id="84" name="Text Box 3"/>
        <xdr:cNvSpPr txBox="1">
          <a:spLocks noChangeArrowheads="1"/>
        </xdr:cNvSpPr>
      </xdr:nvSpPr>
      <xdr:spPr bwMode="auto">
        <a:xfrm>
          <a:off x="3514725" y="64350900"/>
          <a:ext cx="323850" cy="161925"/>
        </a:xfrm>
        <a:prstGeom prst="rect">
          <a:avLst/>
        </a:prstGeom>
        <a:noFill/>
        <a:ln w="9525">
          <a:noFill/>
          <a:miter lim="800000"/>
          <a:headEnd/>
          <a:tailEnd/>
        </a:ln>
      </xdr:spPr>
    </xdr:sp>
    <xdr:clientData/>
  </xdr:twoCellAnchor>
  <xdr:twoCellAnchor editAs="oneCell">
    <xdr:from>
      <xdr:col>3</xdr:col>
      <xdr:colOff>714375</xdr:colOff>
      <xdr:row>214</xdr:row>
      <xdr:rowOff>0</xdr:rowOff>
    </xdr:from>
    <xdr:to>
      <xdr:col>4</xdr:col>
      <xdr:colOff>133350</xdr:colOff>
      <xdr:row>214</xdr:row>
      <xdr:rowOff>161925</xdr:rowOff>
    </xdr:to>
    <xdr:sp macro="" textlink="">
      <xdr:nvSpPr>
        <xdr:cNvPr id="85" name="Text Box 3"/>
        <xdr:cNvSpPr txBox="1">
          <a:spLocks noChangeArrowheads="1"/>
        </xdr:cNvSpPr>
      </xdr:nvSpPr>
      <xdr:spPr bwMode="auto">
        <a:xfrm>
          <a:off x="2800350" y="64350900"/>
          <a:ext cx="133350" cy="1619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86"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87"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19050</xdr:rowOff>
    </xdr:to>
    <xdr:sp macro="" textlink="">
      <xdr:nvSpPr>
        <xdr:cNvPr id="88" name="Text Box 3"/>
        <xdr:cNvSpPr txBox="1">
          <a:spLocks noChangeArrowheads="1"/>
        </xdr:cNvSpPr>
      </xdr:nvSpPr>
      <xdr:spPr bwMode="auto">
        <a:xfrm>
          <a:off x="3514725" y="96078675"/>
          <a:ext cx="123825" cy="2095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95250</xdr:rowOff>
    </xdr:to>
    <xdr:sp macro="" textlink="">
      <xdr:nvSpPr>
        <xdr:cNvPr id="8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47625</xdr:rowOff>
    </xdr:to>
    <xdr:sp macro="" textlink="">
      <xdr:nvSpPr>
        <xdr:cNvPr id="90"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85725</xdr:rowOff>
    </xdr:to>
    <xdr:sp macro="" textlink="">
      <xdr:nvSpPr>
        <xdr:cNvPr id="91" name="Text Box 3"/>
        <xdr:cNvSpPr txBox="1">
          <a:spLocks noChangeArrowheads="1"/>
        </xdr:cNvSpPr>
      </xdr:nvSpPr>
      <xdr:spPr bwMode="auto">
        <a:xfrm>
          <a:off x="3514725" y="98050350"/>
          <a:ext cx="123825" cy="2762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47625</xdr:rowOff>
    </xdr:to>
    <xdr:sp macro="" textlink="">
      <xdr:nvSpPr>
        <xdr:cNvPr id="92"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47625</xdr:rowOff>
    </xdr:to>
    <xdr:sp macro="" textlink="">
      <xdr:nvSpPr>
        <xdr:cNvPr id="93"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4"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5"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9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0"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38100</xdr:rowOff>
    </xdr:to>
    <xdr:sp macro="" textlink="">
      <xdr:nvSpPr>
        <xdr:cNvPr id="102"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76200</xdr:rowOff>
    </xdr:to>
    <xdr:sp macro="" textlink="">
      <xdr:nvSpPr>
        <xdr:cNvPr id="103" name="Text Box 3"/>
        <xdr:cNvSpPr txBox="1">
          <a:spLocks noChangeArrowheads="1"/>
        </xdr:cNvSpPr>
      </xdr:nvSpPr>
      <xdr:spPr bwMode="auto">
        <a:xfrm>
          <a:off x="3514725" y="98050350"/>
          <a:ext cx="123825" cy="26670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38100</xdr:rowOff>
    </xdr:to>
    <xdr:sp macro="" textlink="">
      <xdr:nvSpPr>
        <xdr:cNvPr id="104"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38100</xdr:rowOff>
    </xdr:to>
    <xdr:sp macro="" textlink="">
      <xdr:nvSpPr>
        <xdr:cNvPr id="105"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236</xdr:row>
      <xdr:rowOff>0</xdr:rowOff>
    </xdr:from>
    <xdr:to>
      <xdr:col>4</xdr:col>
      <xdr:colOff>838200</xdr:colOff>
      <xdr:row>237</xdr:row>
      <xdr:rowOff>57150</xdr:rowOff>
    </xdr:to>
    <xdr:sp macro="" textlink="">
      <xdr:nvSpPr>
        <xdr:cNvPr id="10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3" name="Text Box 3"/>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4" name="Text Box 19"/>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5" name="Text Box 3"/>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6" name="Text Box 3"/>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714375</xdr:colOff>
      <xdr:row>185</xdr:row>
      <xdr:rowOff>0</xdr:rowOff>
    </xdr:from>
    <xdr:to>
      <xdr:col>5</xdr:col>
      <xdr:colOff>19050</xdr:colOff>
      <xdr:row>185</xdr:row>
      <xdr:rowOff>200025</xdr:rowOff>
    </xdr:to>
    <xdr:sp macro="" textlink="">
      <xdr:nvSpPr>
        <xdr:cNvPr id="137" name="Text Box 3"/>
        <xdr:cNvSpPr txBox="1">
          <a:spLocks noChangeArrowheads="1"/>
        </xdr:cNvSpPr>
      </xdr:nvSpPr>
      <xdr:spPr bwMode="auto">
        <a:xfrm>
          <a:off x="2933700" y="36566475"/>
          <a:ext cx="19050"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8" name="Text Box 53"/>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314325</xdr:rowOff>
    </xdr:to>
    <xdr:sp macro="" textlink="">
      <xdr:nvSpPr>
        <xdr:cNvPr id="139" name="Text Box 54"/>
        <xdr:cNvSpPr txBox="1">
          <a:spLocks noChangeArrowheads="1"/>
        </xdr:cNvSpPr>
      </xdr:nvSpPr>
      <xdr:spPr bwMode="auto">
        <a:xfrm>
          <a:off x="2247900" y="36566475"/>
          <a:ext cx="200025" cy="3143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0" name="Text Box 57"/>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1" name="Text Box 58"/>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2" name="Text Box 59"/>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3" name="Text Box 60"/>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4" name="Text Box 61"/>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5" name="Text Box 62"/>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6" name="Text Box 63"/>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7" name="Text Box 64"/>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8" name="Text Box 65"/>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49" name="Text Box 66"/>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0" name="Text Box 67"/>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1" name="Text Box 68"/>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2" name="Text Box 69"/>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3" name="Text Box 70"/>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4" name="Text Box 71"/>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5" name="Text Box 57"/>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6" name="Text Box 58"/>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twoCellAnchor editAs="oneCell">
    <xdr:from>
      <xdr:col>4</xdr:col>
      <xdr:colOff>0</xdr:colOff>
      <xdr:row>185</xdr:row>
      <xdr:rowOff>0</xdr:rowOff>
    </xdr:from>
    <xdr:to>
      <xdr:col>4</xdr:col>
      <xdr:colOff>200025</xdr:colOff>
      <xdr:row>185</xdr:row>
      <xdr:rowOff>200025</xdr:rowOff>
    </xdr:to>
    <xdr:sp macro="" textlink="">
      <xdr:nvSpPr>
        <xdr:cNvPr id="157" name="Text Box 59"/>
        <xdr:cNvSpPr txBox="1">
          <a:spLocks noChangeArrowheads="1"/>
        </xdr:cNvSpPr>
      </xdr:nvSpPr>
      <xdr:spPr bwMode="auto">
        <a:xfrm>
          <a:off x="2247900" y="36566475"/>
          <a:ext cx="200025" cy="20002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714375</xdr:colOff>
      <xdr:row>7</xdr:row>
      <xdr:rowOff>0</xdr:rowOff>
    </xdr:from>
    <xdr:to>
      <xdr:col>4</xdr:col>
      <xdr:colOff>838200</xdr:colOff>
      <xdr:row>8</xdr:row>
      <xdr:rowOff>0</xdr:rowOff>
    </xdr:to>
    <xdr:sp macro="" textlink="">
      <xdr:nvSpPr>
        <xdr:cNvPr id="2" name="Text Box 3"/>
        <xdr:cNvSpPr txBox="1">
          <a:spLocks noChangeArrowheads="1"/>
        </xdr:cNvSpPr>
      </xdr:nvSpPr>
      <xdr:spPr bwMode="auto">
        <a:xfrm>
          <a:off x="3514725" y="5924550"/>
          <a:ext cx="123825" cy="20002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0</xdr:rowOff>
    </xdr:to>
    <xdr:sp macro="" textlink="">
      <xdr:nvSpPr>
        <xdr:cNvPr id="3" name="Text Box 3"/>
        <xdr:cNvSpPr txBox="1">
          <a:spLocks noChangeArrowheads="1"/>
        </xdr:cNvSpPr>
      </xdr:nvSpPr>
      <xdr:spPr bwMode="auto">
        <a:xfrm>
          <a:off x="2800350" y="5924550"/>
          <a:ext cx="200025" cy="200025"/>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4"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5" name="Text Box 1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6"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7" name="Text Box 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7</xdr:row>
      <xdr:rowOff>0</xdr:rowOff>
    </xdr:from>
    <xdr:to>
      <xdr:col>4</xdr:col>
      <xdr:colOff>838200</xdr:colOff>
      <xdr:row>8</xdr:row>
      <xdr:rowOff>9525</xdr:rowOff>
    </xdr:to>
    <xdr:sp macro="" textlink="">
      <xdr:nvSpPr>
        <xdr:cNvPr id="8" name="Text Box 3"/>
        <xdr:cNvSpPr txBox="1">
          <a:spLocks noChangeArrowheads="1"/>
        </xdr:cNvSpPr>
      </xdr:nvSpPr>
      <xdr:spPr bwMode="auto">
        <a:xfrm>
          <a:off x="3514725" y="5924550"/>
          <a:ext cx="1238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9" name="Text Box 1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0" name="Text Box 1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1" name="Text Box 1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2" name="Text Box 1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3" name="Text Box 1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4" name="Text Box 1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5" name="Text Box 2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6" name="Text Box 21"/>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7" name="Text Box 22"/>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8" name="Text Box 23"/>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19" name="Text Box 24"/>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0" name="Text Box 25"/>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1" name="Text Box 26"/>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2" name="Text Box 27"/>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3" name="Text Box 28"/>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4" name="Text Box 29"/>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0</xdr:colOff>
      <xdr:row>7</xdr:row>
      <xdr:rowOff>0</xdr:rowOff>
    </xdr:from>
    <xdr:to>
      <xdr:col>4</xdr:col>
      <xdr:colOff>200025</xdr:colOff>
      <xdr:row>8</xdr:row>
      <xdr:rowOff>9525</xdr:rowOff>
    </xdr:to>
    <xdr:sp macro="" textlink="">
      <xdr:nvSpPr>
        <xdr:cNvPr id="25" name="Text Box 30"/>
        <xdr:cNvSpPr txBox="1">
          <a:spLocks noChangeArrowheads="1"/>
        </xdr:cNvSpPr>
      </xdr:nvSpPr>
      <xdr:spPr bwMode="auto">
        <a:xfrm>
          <a:off x="2800350" y="5924550"/>
          <a:ext cx="200025" cy="209550"/>
        </a:xfrm>
        <a:prstGeom prst="rect">
          <a:avLst/>
        </a:prstGeom>
        <a:noFill/>
        <a:ln w="9525">
          <a:noFill/>
          <a:miter lim="800000"/>
          <a:headEnd/>
          <a:tailEnd/>
        </a:ln>
      </xdr:spPr>
    </xdr:sp>
    <xdr:clientData/>
  </xdr:twoCellAnchor>
  <xdr:twoCellAnchor editAs="oneCell">
    <xdr:from>
      <xdr:col>4</xdr:col>
      <xdr:colOff>714375</xdr:colOff>
      <xdr:row>7</xdr:row>
      <xdr:rowOff>0</xdr:rowOff>
    </xdr:from>
    <xdr:to>
      <xdr:col>4</xdr:col>
      <xdr:colOff>857250</xdr:colOff>
      <xdr:row>7</xdr:row>
      <xdr:rowOff>161925</xdr:rowOff>
    </xdr:to>
    <xdr:sp macro="" textlink="">
      <xdr:nvSpPr>
        <xdr:cNvPr id="26" name="Text Box 3"/>
        <xdr:cNvSpPr txBox="1">
          <a:spLocks noChangeArrowheads="1"/>
        </xdr:cNvSpPr>
      </xdr:nvSpPr>
      <xdr:spPr bwMode="auto">
        <a:xfrm>
          <a:off x="3514725" y="9086850"/>
          <a:ext cx="142875" cy="161925"/>
        </a:xfrm>
        <a:prstGeom prst="rect">
          <a:avLst/>
        </a:prstGeom>
        <a:noFill/>
        <a:ln w="9525">
          <a:noFill/>
          <a:miter lim="800000"/>
          <a:headEnd/>
          <a:tailEnd/>
        </a:ln>
      </xdr:spPr>
    </xdr:sp>
    <xdr:clientData/>
  </xdr:twoCellAnchor>
  <xdr:twoCellAnchor editAs="oneCell">
    <xdr:from>
      <xdr:col>4</xdr:col>
      <xdr:colOff>714375</xdr:colOff>
      <xdr:row>7</xdr:row>
      <xdr:rowOff>0</xdr:rowOff>
    </xdr:from>
    <xdr:to>
      <xdr:col>5</xdr:col>
      <xdr:colOff>47625</xdr:colOff>
      <xdr:row>7</xdr:row>
      <xdr:rowOff>161925</xdr:rowOff>
    </xdr:to>
    <xdr:sp macro="" textlink="">
      <xdr:nvSpPr>
        <xdr:cNvPr id="27" name="Text Box 3"/>
        <xdr:cNvSpPr txBox="1">
          <a:spLocks noChangeArrowheads="1"/>
        </xdr:cNvSpPr>
      </xdr:nvSpPr>
      <xdr:spPr bwMode="auto">
        <a:xfrm>
          <a:off x="3514725" y="9086850"/>
          <a:ext cx="247650" cy="161925"/>
        </a:xfrm>
        <a:prstGeom prst="rect">
          <a:avLst/>
        </a:prstGeom>
        <a:noFill/>
        <a:ln w="9525">
          <a:noFill/>
          <a:miter lim="800000"/>
          <a:headEnd/>
          <a:tailEnd/>
        </a:ln>
      </xdr:spPr>
    </xdr:sp>
    <xdr:clientData/>
  </xdr:twoCellAnchor>
  <xdr:twoCellAnchor editAs="oneCell">
    <xdr:from>
      <xdr:col>3</xdr:col>
      <xdr:colOff>714375</xdr:colOff>
      <xdr:row>7</xdr:row>
      <xdr:rowOff>0</xdr:rowOff>
    </xdr:from>
    <xdr:to>
      <xdr:col>4</xdr:col>
      <xdr:colOff>257175</xdr:colOff>
      <xdr:row>7</xdr:row>
      <xdr:rowOff>161925</xdr:rowOff>
    </xdr:to>
    <xdr:sp macro="" textlink="">
      <xdr:nvSpPr>
        <xdr:cNvPr id="28" name="Text Box 3"/>
        <xdr:cNvSpPr txBox="1">
          <a:spLocks noChangeArrowheads="1"/>
        </xdr:cNvSpPr>
      </xdr:nvSpPr>
      <xdr:spPr bwMode="auto">
        <a:xfrm>
          <a:off x="2800350" y="9086850"/>
          <a:ext cx="257175" cy="161925"/>
        </a:xfrm>
        <a:prstGeom prst="rect">
          <a:avLst/>
        </a:prstGeom>
        <a:noFill/>
        <a:ln w="9525">
          <a:noFill/>
          <a:miter lim="800000"/>
          <a:headEnd/>
          <a:tailEnd/>
        </a:ln>
      </xdr:spPr>
    </xdr:sp>
    <xdr:clientData/>
  </xdr:twoCellAnchor>
  <xdr:twoCellAnchor editAs="oneCell">
    <xdr:from>
      <xdr:col>4</xdr:col>
      <xdr:colOff>714375</xdr:colOff>
      <xdr:row>7</xdr:row>
      <xdr:rowOff>0</xdr:rowOff>
    </xdr:from>
    <xdr:to>
      <xdr:col>5</xdr:col>
      <xdr:colOff>47625</xdr:colOff>
      <xdr:row>7</xdr:row>
      <xdr:rowOff>161925</xdr:rowOff>
    </xdr:to>
    <xdr:sp macro="" textlink="">
      <xdr:nvSpPr>
        <xdr:cNvPr id="29" name="Text Box 3"/>
        <xdr:cNvSpPr txBox="1">
          <a:spLocks noChangeArrowheads="1"/>
        </xdr:cNvSpPr>
      </xdr:nvSpPr>
      <xdr:spPr bwMode="auto">
        <a:xfrm>
          <a:off x="3514725" y="8886825"/>
          <a:ext cx="247650" cy="161925"/>
        </a:xfrm>
        <a:prstGeom prst="rect">
          <a:avLst/>
        </a:prstGeom>
        <a:noFill/>
        <a:ln w="9525">
          <a:noFill/>
          <a:miter lim="800000"/>
          <a:headEnd/>
          <a:tailEnd/>
        </a:ln>
      </xdr:spPr>
    </xdr:sp>
    <xdr:clientData/>
  </xdr:twoCellAnchor>
  <xdr:twoCellAnchor editAs="oneCell">
    <xdr:from>
      <xdr:col>3</xdr:col>
      <xdr:colOff>714375</xdr:colOff>
      <xdr:row>7</xdr:row>
      <xdr:rowOff>0</xdr:rowOff>
    </xdr:from>
    <xdr:to>
      <xdr:col>4</xdr:col>
      <xdr:colOff>257175</xdr:colOff>
      <xdr:row>7</xdr:row>
      <xdr:rowOff>161925</xdr:rowOff>
    </xdr:to>
    <xdr:sp macro="" textlink="">
      <xdr:nvSpPr>
        <xdr:cNvPr id="30" name="Text Box 3"/>
        <xdr:cNvSpPr txBox="1">
          <a:spLocks noChangeArrowheads="1"/>
        </xdr:cNvSpPr>
      </xdr:nvSpPr>
      <xdr:spPr bwMode="auto">
        <a:xfrm>
          <a:off x="2800350" y="8886825"/>
          <a:ext cx="257175" cy="1619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1"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2" name="Text Box 19"/>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3"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4" name="Text Box 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714375</xdr:colOff>
      <xdr:row>203</xdr:row>
      <xdr:rowOff>0</xdr:rowOff>
    </xdr:from>
    <xdr:to>
      <xdr:col>4</xdr:col>
      <xdr:colOff>857250</xdr:colOff>
      <xdr:row>204</xdr:row>
      <xdr:rowOff>0</xdr:rowOff>
    </xdr:to>
    <xdr:sp macro="" textlink="">
      <xdr:nvSpPr>
        <xdr:cNvPr id="35" name="Text Box 3"/>
        <xdr:cNvSpPr txBox="1">
          <a:spLocks noChangeArrowheads="1"/>
        </xdr:cNvSpPr>
      </xdr:nvSpPr>
      <xdr:spPr bwMode="auto">
        <a:xfrm>
          <a:off x="3514725" y="101850825"/>
          <a:ext cx="14287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6" name="Text Box 53"/>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114300</xdr:rowOff>
    </xdr:to>
    <xdr:sp macro="" textlink="">
      <xdr:nvSpPr>
        <xdr:cNvPr id="37" name="Text Box 54"/>
        <xdr:cNvSpPr txBox="1">
          <a:spLocks noChangeArrowheads="1"/>
        </xdr:cNvSpPr>
      </xdr:nvSpPr>
      <xdr:spPr bwMode="auto">
        <a:xfrm>
          <a:off x="2800350" y="101850825"/>
          <a:ext cx="200025" cy="3143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38"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39"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0"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1" name="Text Box 6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2" name="Text Box 6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3" name="Text Box 62"/>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4" name="Text Box 63"/>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5" name="Text Box 64"/>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6" name="Text Box 65"/>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7" name="Text Box 66"/>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8" name="Text Box 6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49" name="Text Box 6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0" name="Text Box 6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1" name="Text Box 70"/>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2" name="Text Box 71"/>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3" name="Text Box 57"/>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4" name="Text Box 58"/>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0</xdr:colOff>
      <xdr:row>203</xdr:row>
      <xdr:rowOff>0</xdr:rowOff>
    </xdr:from>
    <xdr:to>
      <xdr:col>4</xdr:col>
      <xdr:colOff>200025</xdr:colOff>
      <xdr:row>204</xdr:row>
      <xdr:rowOff>0</xdr:rowOff>
    </xdr:to>
    <xdr:sp macro="" textlink="">
      <xdr:nvSpPr>
        <xdr:cNvPr id="55" name="Text Box 59"/>
        <xdr:cNvSpPr txBox="1">
          <a:spLocks noChangeArrowheads="1"/>
        </xdr:cNvSpPr>
      </xdr:nvSpPr>
      <xdr:spPr bwMode="auto">
        <a:xfrm>
          <a:off x="2800350" y="101850825"/>
          <a:ext cx="200025" cy="200025"/>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85725</xdr:rowOff>
    </xdr:to>
    <xdr:sp macro="" textlink="">
      <xdr:nvSpPr>
        <xdr:cNvPr id="56"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5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5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85725</xdr:rowOff>
    </xdr:to>
    <xdr:sp macro="" textlink="">
      <xdr:nvSpPr>
        <xdr:cNvPr id="5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85725</xdr:rowOff>
    </xdr:to>
    <xdr:sp macro="" textlink="">
      <xdr:nvSpPr>
        <xdr:cNvPr id="60"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6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62"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77</xdr:row>
      <xdr:rowOff>0</xdr:rowOff>
    </xdr:from>
    <xdr:to>
      <xdr:col>4</xdr:col>
      <xdr:colOff>838200</xdr:colOff>
      <xdr:row>78</xdr:row>
      <xdr:rowOff>57150</xdr:rowOff>
    </xdr:to>
    <xdr:sp macro="" textlink="">
      <xdr:nvSpPr>
        <xdr:cNvPr id="63"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77</xdr:row>
      <xdr:rowOff>0</xdr:rowOff>
    </xdr:from>
    <xdr:to>
      <xdr:col>4</xdr:col>
      <xdr:colOff>838200</xdr:colOff>
      <xdr:row>78</xdr:row>
      <xdr:rowOff>57150</xdr:rowOff>
    </xdr:to>
    <xdr:sp macro="" textlink="">
      <xdr:nvSpPr>
        <xdr:cNvPr id="64" name="Text Box 3"/>
        <xdr:cNvSpPr txBox="1">
          <a:spLocks noChangeArrowheads="1"/>
        </xdr:cNvSpPr>
      </xdr:nvSpPr>
      <xdr:spPr bwMode="auto">
        <a:xfrm>
          <a:off x="3514725" y="79400400"/>
          <a:ext cx="123825" cy="257175"/>
        </a:xfrm>
        <a:prstGeom prst="rect">
          <a:avLst/>
        </a:prstGeom>
        <a:noFill/>
        <a:ln w="9525">
          <a:noFill/>
          <a:miter lim="800000"/>
          <a:headEnd/>
          <a:tailEnd/>
        </a:ln>
      </xdr:spPr>
    </xdr:sp>
    <xdr:clientData/>
  </xdr:twoCellAnchor>
  <xdr:twoCellAnchor editAs="oneCell">
    <xdr:from>
      <xdr:col>4</xdr:col>
      <xdr:colOff>714375</xdr:colOff>
      <xdr:row>77</xdr:row>
      <xdr:rowOff>0</xdr:rowOff>
    </xdr:from>
    <xdr:to>
      <xdr:col>4</xdr:col>
      <xdr:colOff>838200</xdr:colOff>
      <xdr:row>78</xdr:row>
      <xdr:rowOff>9525</xdr:rowOff>
    </xdr:to>
    <xdr:sp macro="" textlink="">
      <xdr:nvSpPr>
        <xdr:cNvPr id="65" name="Text Box 3"/>
        <xdr:cNvSpPr txBox="1">
          <a:spLocks noChangeArrowheads="1"/>
        </xdr:cNvSpPr>
      </xdr:nvSpPr>
      <xdr:spPr bwMode="auto">
        <a:xfrm>
          <a:off x="3514725" y="79400400"/>
          <a:ext cx="123825" cy="2095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857250</xdr:colOff>
      <xdr:row>185</xdr:row>
      <xdr:rowOff>47625</xdr:rowOff>
    </xdr:to>
    <xdr:sp macro="" textlink="">
      <xdr:nvSpPr>
        <xdr:cNvPr id="66" name="Text Box 3"/>
        <xdr:cNvSpPr txBox="1">
          <a:spLocks noChangeArrowheads="1"/>
        </xdr:cNvSpPr>
      </xdr:nvSpPr>
      <xdr:spPr bwMode="auto">
        <a:xfrm>
          <a:off x="3514725" y="98050350"/>
          <a:ext cx="142875" cy="2476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0</xdr:rowOff>
    </xdr:to>
    <xdr:sp macro="" textlink="">
      <xdr:nvSpPr>
        <xdr:cNvPr id="67"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0</xdr:rowOff>
    </xdr:to>
    <xdr:sp macro="" textlink="">
      <xdr:nvSpPr>
        <xdr:cNvPr id="68"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0</xdr:rowOff>
    </xdr:to>
    <xdr:sp macro="" textlink="">
      <xdr:nvSpPr>
        <xdr:cNvPr id="69" name="Text Box 3"/>
        <xdr:cNvSpPr txBox="1">
          <a:spLocks noChangeArrowheads="1"/>
        </xdr:cNvSpPr>
      </xdr:nvSpPr>
      <xdr:spPr bwMode="auto">
        <a:xfrm>
          <a:off x="2800350" y="98050350"/>
          <a:ext cx="200025" cy="200025"/>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0"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857250</xdr:colOff>
      <xdr:row>185</xdr:row>
      <xdr:rowOff>9525</xdr:rowOff>
    </xdr:to>
    <xdr:sp macro="" textlink="">
      <xdr:nvSpPr>
        <xdr:cNvPr id="71"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2"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3"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4"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857250</xdr:colOff>
      <xdr:row>185</xdr:row>
      <xdr:rowOff>9525</xdr:rowOff>
    </xdr:to>
    <xdr:sp macro="" textlink="">
      <xdr:nvSpPr>
        <xdr:cNvPr id="75" name="Text Box 3"/>
        <xdr:cNvSpPr txBox="1">
          <a:spLocks noChangeArrowheads="1"/>
        </xdr:cNvSpPr>
      </xdr:nvSpPr>
      <xdr:spPr bwMode="auto">
        <a:xfrm>
          <a:off x="3514725" y="98050350"/>
          <a:ext cx="142875" cy="2095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6"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editAs="oneCell">
    <xdr:from>
      <xdr:col>4</xdr:col>
      <xdr:colOff>0</xdr:colOff>
      <xdr:row>184</xdr:row>
      <xdr:rowOff>0</xdr:rowOff>
    </xdr:from>
    <xdr:to>
      <xdr:col>4</xdr:col>
      <xdr:colOff>200025</xdr:colOff>
      <xdr:row>185</xdr:row>
      <xdr:rowOff>9525</xdr:rowOff>
    </xdr:to>
    <xdr:sp macro="" textlink="">
      <xdr:nvSpPr>
        <xdr:cNvPr id="77" name="Text Box 3"/>
        <xdr:cNvSpPr txBox="1">
          <a:spLocks noChangeArrowheads="1"/>
        </xdr:cNvSpPr>
      </xdr:nvSpPr>
      <xdr:spPr bwMode="auto">
        <a:xfrm>
          <a:off x="2800350" y="98050350"/>
          <a:ext cx="200025" cy="209550"/>
        </a:xfrm>
        <a:prstGeom prst="rect">
          <a:avLst/>
        </a:prstGeom>
        <a:noFill/>
        <a:ln w="9525">
          <a:noFill/>
          <a:miter lim="800000"/>
          <a:headEnd/>
          <a:tailEnd/>
        </a:ln>
      </xdr:spPr>
    </xdr:sp>
    <xdr:clientData/>
  </xdr:twoCellAnchor>
  <xdr:twoCellAnchor>
    <xdr:from>
      <xdr:col>1</xdr:col>
      <xdr:colOff>695325</xdr:colOff>
      <xdr:row>18</xdr:row>
      <xdr:rowOff>28575</xdr:rowOff>
    </xdr:from>
    <xdr:to>
      <xdr:col>1</xdr:col>
      <xdr:colOff>723900</xdr:colOff>
      <xdr:row>18</xdr:row>
      <xdr:rowOff>76200</xdr:rowOff>
    </xdr:to>
    <xdr:sp macro="" textlink="">
      <xdr:nvSpPr>
        <xdr:cNvPr id="79" name="Oval 4"/>
        <xdr:cNvSpPr>
          <a:spLocks noChangeArrowheads="1"/>
        </xdr:cNvSpPr>
      </xdr:nvSpPr>
      <xdr:spPr bwMode="auto">
        <a:xfrm flipV="1">
          <a:off x="1162050" y="14601825"/>
          <a:ext cx="28575" cy="47625"/>
        </a:xfrm>
        <a:prstGeom prst="ellipse">
          <a:avLst/>
        </a:prstGeom>
        <a:solidFill>
          <a:srgbClr val="FFFFFF"/>
        </a:solidFill>
        <a:ln w="9525">
          <a:solidFill>
            <a:srgbClr val="000000"/>
          </a:solidFill>
          <a:round/>
          <a:headEnd/>
          <a:tailEnd/>
        </a:ln>
      </xdr:spPr>
    </xdr:sp>
    <xdr:clientData/>
  </xdr:twoCellAnchor>
  <xdr:twoCellAnchor>
    <xdr:from>
      <xdr:col>1</xdr:col>
      <xdr:colOff>695325</xdr:colOff>
      <xdr:row>21</xdr:row>
      <xdr:rowOff>47625</xdr:rowOff>
    </xdr:from>
    <xdr:to>
      <xdr:col>1</xdr:col>
      <xdr:colOff>723900</xdr:colOff>
      <xdr:row>21</xdr:row>
      <xdr:rowOff>95250</xdr:rowOff>
    </xdr:to>
    <xdr:sp macro="" textlink="">
      <xdr:nvSpPr>
        <xdr:cNvPr id="80" name="Oval 5"/>
        <xdr:cNvSpPr>
          <a:spLocks noChangeArrowheads="1"/>
        </xdr:cNvSpPr>
      </xdr:nvSpPr>
      <xdr:spPr bwMode="auto">
        <a:xfrm flipV="1">
          <a:off x="1162050" y="15621000"/>
          <a:ext cx="28575" cy="47625"/>
        </a:xfrm>
        <a:prstGeom prst="ellipse">
          <a:avLst/>
        </a:prstGeom>
        <a:solidFill>
          <a:srgbClr val="FFFFFF"/>
        </a:solidFill>
        <a:ln w="9525">
          <a:solidFill>
            <a:srgbClr val="000000"/>
          </a:solidFill>
          <a:round/>
          <a:headEnd/>
          <a:tailEnd/>
        </a:ln>
      </xdr:spPr>
    </xdr:sp>
    <xdr:clientData/>
  </xdr:twoCellAnchor>
  <xdr:twoCellAnchor editAs="oneCell">
    <xdr:from>
      <xdr:col>4</xdr:col>
      <xdr:colOff>714375</xdr:colOff>
      <xdr:row>39</xdr:row>
      <xdr:rowOff>0</xdr:rowOff>
    </xdr:from>
    <xdr:to>
      <xdr:col>5</xdr:col>
      <xdr:colOff>19050</xdr:colOff>
      <xdr:row>39</xdr:row>
      <xdr:rowOff>161925</xdr:rowOff>
    </xdr:to>
    <xdr:sp macro="" textlink="">
      <xdr:nvSpPr>
        <xdr:cNvPr id="81" name="Text Box 3"/>
        <xdr:cNvSpPr txBox="1">
          <a:spLocks noChangeArrowheads="1"/>
        </xdr:cNvSpPr>
      </xdr:nvSpPr>
      <xdr:spPr bwMode="auto">
        <a:xfrm>
          <a:off x="3514725" y="66446400"/>
          <a:ext cx="219075" cy="161925"/>
        </a:xfrm>
        <a:prstGeom prst="rect">
          <a:avLst/>
        </a:prstGeom>
        <a:noFill/>
        <a:ln w="9525">
          <a:noFill/>
          <a:miter lim="800000"/>
          <a:headEnd/>
          <a:tailEnd/>
        </a:ln>
      </xdr:spPr>
    </xdr:sp>
    <xdr:clientData/>
  </xdr:twoCellAnchor>
  <xdr:twoCellAnchor editAs="oneCell">
    <xdr:from>
      <xdr:col>4</xdr:col>
      <xdr:colOff>714375</xdr:colOff>
      <xdr:row>39</xdr:row>
      <xdr:rowOff>0</xdr:rowOff>
    </xdr:from>
    <xdr:to>
      <xdr:col>5</xdr:col>
      <xdr:colOff>123825</xdr:colOff>
      <xdr:row>39</xdr:row>
      <xdr:rowOff>161925</xdr:rowOff>
    </xdr:to>
    <xdr:sp macro="" textlink="">
      <xdr:nvSpPr>
        <xdr:cNvPr id="82" name="Text Box 3"/>
        <xdr:cNvSpPr txBox="1">
          <a:spLocks noChangeArrowheads="1"/>
        </xdr:cNvSpPr>
      </xdr:nvSpPr>
      <xdr:spPr bwMode="auto">
        <a:xfrm>
          <a:off x="3514725" y="66446400"/>
          <a:ext cx="323850" cy="161925"/>
        </a:xfrm>
        <a:prstGeom prst="rect">
          <a:avLst/>
        </a:prstGeom>
        <a:noFill/>
        <a:ln w="9525">
          <a:noFill/>
          <a:miter lim="800000"/>
          <a:headEnd/>
          <a:tailEnd/>
        </a:ln>
      </xdr:spPr>
    </xdr:sp>
    <xdr:clientData/>
  </xdr:twoCellAnchor>
  <xdr:twoCellAnchor editAs="oneCell">
    <xdr:from>
      <xdr:col>3</xdr:col>
      <xdr:colOff>714375</xdr:colOff>
      <xdr:row>39</xdr:row>
      <xdr:rowOff>0</xdr:rowOff>
    </xdr:from>
    <xdr:to>
      <xdr:col>4</xdr:col>
      <xdr:colOff>133350</xdr:colOff>
      <xdr:row>39</xdr:row>
      <xdr:rowOff>161925</xdr:rowOff>
    </xdr:to>
    <xdr:sp macro="" textlink="">
      <xdr:nvSpPr>
        <xdr:cNvPr id="83" name="Text Box 3"/>
        <xdr:cNvSpPr txBox="1">
          <a:spLocks noChangeArrowheads="1"/>
        </xdr:cNvSpPr>
      </xdr:nvSpPr>
      <xdr:spPr bwMode="auto">
        <a:xfrm>
          <a:off x="2800350" y="66446400"/>
          <a:ext cx="133350" cy="161925"/>
        </a:xfrm>
        <a:prstGeom prst="rect">
          <a:avLst/>
        </a:prstGeom>
        <a:noFill/>
        <a:ln w="9525">
          <a:noFill/>
          <a:miter lim="800000"/>
          <a:headEnd/>
          <a:tailEnd/>
        </a:ln>
      </xdr:spPr>
    </xdr:sp>
    <xdr:clientData/>
  </xdr:twoCellAnchor>
  <xdr:twoCellAnchor editAs="oneCell">
    <xdr:from>
      <xdr:col>4</xdr:col>
      <xdr:colOff>714375</xdr:colOff>
      <xdr:row>33</xdr:row>
      <xdr:rowOff>0</xdr:rowOff>
    </xdr:from>
    <xdr:to>
      <xdr:col>5</xdr:col>
      <xdr:colOff>123825</xdr:colOff>
      <xdr:row>33</xdr:row>
      <xdr:rowOff>161925</xdr:rowOff>
    </xdr:to>
    <xdr:sp macro="" textlink="">
      <xdr:nvSpPr>
        <xdr:cNvPr id="84" name="Text Box 3"/>
        <xdr:cNvSpPr txBox="1">
          <a:spLocks noChangeArrowheads="1"/>
        </xdr:cNvSpPr>
      </xdr:nvSpPr>
      <xdr:spPr bwMode="auto">
        <a:xfrm>
          <a:off x="3514725" y="64350900"/>
          <a:ext cx="323850" cy="161925"/>
        </a:xfrm>
        <a:prstGeom prst="rect">
          <a:avLst/>
        </a:prstGeom>
        <a:noFill/>
        <a:ln w="9525">
          <a:noFill/>
          <a:miter lim="800000"/>
          <a:headEnd/>
          <a:tailEnd/>
        </a:ln>
      </xdr:spPr>
    </xdr:sp>
    <xdr:clientData/>
  </xdr:twoCellAnchor>
  <xdr:twoCellAnchor editAs="oneCell">
    <xdr:from>
      <xdr:col>3</xdr:col>
      <xdr:colOff>714375</xdr:colOff>
      <xdr:row>33</xdr:row>
      <xdr:rowOff>0</xdr:rowOff>
    </xdr:from>
    <xdr:to>
      <xdr:col>4</xdr:col>
      <xdr:colOff>133350</xdr:colOff>
      <xdr:row>33</xdr:row>
      <xdr:rowOff>161925</xdr:rowOff>
    </xdr:to>
    <xdr:sp macro="" textlink="">
      <xdr:nvSpPr>
        <xdr:cNvPr id="85" name="Text Box 3"/>
        <xdr:cNvSpPr txBox="1">
          <a:spLocks noChangeArrowheads="1"/>
        </xdr:cNvSpPr>
      </xdr:nvSpPr>
      <xdr:spPr bwMode="auto">
        <a:xfrm>
          <a:off x="2800350" y="64350900"/>
          <a:ext cx="133350" cy="161925"/>
        </a:xfrm>
        <a:prstGeom prst="rect">
          <a:avLst/>
        </a:prstGeom>
        <a:noFill/>
        <a:ln w="9525">
          <a:noFill/>
          <a:miter lim="800000"/>
          <a:headEnd/>
          <a:tailEnd/>
        </a:ln>
      </xdr:spPr>
    </xdr:sp>
    <xdr:clientData/>
  </xdr:twoCellAnchor>
  <xdr:twoCellAnchor editAs="oneCell">
    <xdr:from>
      <xdr:col>4</xdr:col>
      <xdr:colOff>714375</xdr:colOff>
      <xdr:row>177</xdr:row>
      <xdr:rowOff>0</xdr:rowOff>
    </xdr:from>
    <xdr:to>
      <xdr:col>4</xdr:col>
      <xdr:colOff>838200</xdr:colOff>
      <xdr:row>178</xdr:row>
      <xdr:rowOff>47625</xdr:rowOff>
    </xdr:to>
    <xdr:sp macro="" textlink="">
      <xdr:nvSpPr>
        <xdr:cNvPr id="86"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177</xdr:row>
      <xdr:rowOff>0</xdr:rowOff>
    </xdr:from>
    <xdr:to>
      <xdr:col>4</xdr:col>
      <xdr:colOff>838200</xdr:colOff>
      <xdr:row>178</xdr:row>
      <xdr:rowOff>47625</xdr:rowOff>
    </xdr:to>
    <xdr:sp macro="" textlink="">
      <xdr:nvSpPr>
        <xdr:cNvPr id="87" name="Text Box 3"/>
        <xdr:cNvSpPr txBox="1">
          <a:spLocks noChangeArrowheads="1"/>
        </xdr:cNvSpPr>
      </xdr:nvSpPr>
      <xdr:spPr bwMode="auto">
        <a:xfrm>
          <a:off x="3514725" y="96078675"/>
          <a:ext cx="123825" cy="247650"/>
        </a:xfrm>
        <a:prstGeom prst="rect">
          <a:avLst/>
        </a:prstGeom>
        <a:noFill/>
        <a:ln w="9525">
          <a:noFill/>
          <a:miter lim="800000"/>
          <a:headEnd/>
          <a:tailEnd/>
        </a:ln>
      </xdr:spPr>
    </xdr:sp>
    <xdr:clientData/>
  </xdr:twoCellAnchor>
  <xdr:twoCellAnchor editAs="oneCell">
    <xdr:from>
      <xdr:col>4</xdr:col>
      <xdr:colOff>714375</xdr:colOff>
      <xdr:row>177</xdr:row>
      <xdr:rowOff>0</xdr:rowOff>
    </xdr:from>
    <xdr:to>
      <xdr:col>4</xdr:col>
      <xdr:colOff>838200</xdr:colOff>
      <xdr:row>178</xdr:row>
      <xdr:rowOff>9525</xdr:rowOff>
    </xdr:to>
    <xdr:sp macro="" textlink="">
      <xdr:nvSpPr>
        <xdr:cNvPr id="88" name="Text Box 3"/>
        <xdr:cNvSpPr txBox="1">
          <a:spLocks noChangeArrowheads="1"/>
        </xdr:cNvSpPr>
      </xdr:nvSpPr>
      <xdr:spPr bwMode="auto">
        <a:xfrm>
          <a:off x="3514725" y="96078675"/>
          <a:ext cx="123825" cy="2095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85725</xdr:rowOff>
    </xdr:to>
    <xdr:sp macro="" textlink="">
      <xdr:nvSpPr>
        <xdr:cNvPr id="89" name="Text Box 3"/>
        <xdr:cNvSpPr txBox="1">
          <a:spLocks noChangeArrowheads="1"/>
        </xdr:cNvSpPr>
      </xdr:nvSpPr>
      <xdr:spPr bwMode="auto">
        <a:xfrm>
          <a:off x="3514725" y="98050350"/>
          <a:ext cx="123825" cy="2857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38100</xdr:rowOff>
    </xdr:to>
    <xdr:sp macro="" textlink="">
      <xdr:nvSpPr>
        <xdr:cNvPr id="90"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76200</xdr:rowOff>
    </xdr:to>
    <xdr:sp macro="" textlink="">
      <xdr:nvSpPr>
        <xdr:cNvPr id="91" name="Text Box 3"/>
        <xdr:cNvSpPr txBox="1">
          <a:spLocks noChangeArrowheads="1"/>
        </xdr:cNvSpPr>
      </xdr:nvSpPr>
      <xdr:spPr bwMode="auto">
        <a:xfrm>
          <a:off x="3514725" y="98050350"/>
          <a:ext cx="123825" cy="276225"/>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38100</xdr:rowOff>
    </xdr:to>
    <xdr:sp macro="" textlink="">
      <xdr:nvSpPr>
        <xdr:cNvPr id="92"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38100</xdr:rowOff>
    </xdr:to>
    <xdr:sp macro="" textlink="">
      <xdr:nvSpPr>
        <xdr:cNvPr id="93" name="Text Box 3"/>
        <xdr:cNvSpPr txBox="1">
          <a:spLocks noChangeArrowheads="1"/>
        </xdr:cNvSpPr>
      </xdr:nvSpPr>
      <xdr:spPr bwMode="auto">
        <a:xfrm>
          <a:off x="3514725" y="98050350"/>
          <a:ext cx="123825" cy="238125"/>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4"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5"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9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0"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1"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28575</xdr:rowOff>
    </xdr:to>
    <xdr:sp macro="" textlink="">
      <xdr:nvSpPr>
        <xdr:cNvPr id="102"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66675</xdr:rowOff>
    </xdr:to>
    <xdr:sp macro="" textlink="">
      <xdr:nvSpPr>
        <xdr:cNvPr id="103" name="Text Box 3"/>
        <xdr:cNvSpPr txBox="1">
          <a:spLocks noChangeArrowheads="1"/>
        </xdr:cNvSpPr>
      </xdr:nvSpPr>
      <xdr:spPr bwMode="auto">
        <a:xfrm>
          <a:off x="3514725" y="98050350"/>
          <a:ext cx="123825" cy="26670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28575</xdr:rowOff>
    </xdr:to>
    <xdr:sp macro="" textlink="">
      <xdr:nvSpPr>
        <xdr:cNvPr id="104"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28575</xdr:rowOff>
    </xdr:to>
    <xdr:sp macro="" textlink="">
      <xdr:nvSpPr>
        <xdr:cNvPr id="105" name="Text Box 3"/>
        <xdr:cNvSpPr txBox="1">
          <a:spLocks noChangeArrowheads="1"/>
        </xdr:cNvSpPr>
      </xdr:nvSpPr>
      <xdr:spPr bwMode="auto">
        <a:xfrm>
          <a:off x="3514725" y="98050350"/>
          <a:ext cx="123825" cy="22860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6"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7"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8"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714375</xdr:colOff>
      <xdr:row>184</xdr:row>
      <xdr:rowOff>0</xdr:rowOff>
    </xdr:from>
    <xdr:to>
      <xdr:col>4</xdr:col>
      <xdr:colOff>838200</xdr:colOff>
      <xdr:row>185</xdr:row>
      <xdr:rowOff>47625</xdr:rowOff>
    </xdr:to>
    <xdr:sp macro="" textlink="">
      <xdr:nvSpPr>
        <xdr:cNvPr id="109" name="Text Box 3"/>
        <xdr:cNvSpPr txBox="1">
          <a:spLocks noChangeArrowheads="1"/>
        </xdr:cNvSpPr>
      </xdr:nvSpPr>
      <xdr:spPr bwMode="auto">
        <a:xfrm>
          <a:off x="3514725" y="98050350"/>
          <a:ext cx="123825" cy="247650"/>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0" name="Text Box 3"/>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1" name="Text Box 19"/>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2" name="Text Box 3"/>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3" name="Text Box 3"/>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714375</xdr:colOff>
      <xdr:row>53</xdr:row>
      <xdr:rowOff>0</xdr:rowOff>
    </xdr:from>
    <xdr:to>
      <xdr:col>5</xdr:col>
      <xdr:colOff>19050</xdr:colOff>
      <xdr:row>53</xdr:row>
      <xdr:rowOff>200025</xdr:rowOff>
    </xdr:to>
    <xdr:sp macro="" textlink="">
      <xdr:nvSpPr>
        <xdr:cNvPr id="114" name="Text Box 3"/>
        <xdr:cNvSpPr txBox="1">
          <a:spLocks noChangeArrowheads="1"/>
        </xdr:cNvSpPr>
      </xdr:nvSpPr>
      <xdr:spPr bwMode="auto">
        <a:xfrm>
          <a:off x="3514725" y="67570350"/>
          <a:ext cx="21907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5" name="Text Box 53"/>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314325</xdr:rowOff>
    </xdr:to>
    <xdr:sp macro="" textlink="">
      <xdr:nvSpPr>
        <xdr:cNvPr id="116" name="Text Box 54"/>
        <xdr:cNvSpPr txBox="1">
          <a:spLocks noChangeArrowheads="1"/>
        </xdr:cNvSpPr>
      </xdr:nvSpPr>
      <xdr:spPr bwMode="auto">
        <a:xfrm>
          <a:off x="2800350" y="67570350"/>
          <a:ext cx="200025" cy="3143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17" name="Text Box 57"/>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18" name="Text Box 58"/>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19" name="Text Box 59"/>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0" name="Text Box 60"/>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1" name="Text Box 61"/>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2" name="Text Box 62"/>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3" name="Text Box 63"/>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4" name="Text Box 64"/>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5" name="Text Box 65"/>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6" name="Text Box 66"/>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7" name="Text Box 67"/>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8" name="Text Box 68"/>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29" name="Text Box 69"/>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30" name="Text Box 70"/>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31" name="Text Box 71"/>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32" name="Text Box 57"/>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33" name="Text Box 58"/>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twoCellAnchor editAs="oneCell">
    <xdr:from>
      <xdr:col>4</xdr:col>
      <xdr:colOff>0</xdr:colOff>
      <xdr:row>53</xdr:row>
      <xdr:rowOff>0</xdr:rowOff>
    </xdr:from>
    <xdr:to>
      <xdr:col>4</xdr:col>
      <xdr:colOff>200025</xdr:colOff>
      <xdr:row>53</xdr:row>
      <xdr:rowOff>200025</xdr:rowOff>
    </xdr:to>
    <xdr:sp macro="" textlink="">
      <xdr:nvSpPr>
        <xdr:cNvPr id="134" name="Text Box 59"/>
        <xdr:cNvSpPr txBox="1">
          <a:spLocks noChangeArrowheads="1"/>
        </xdr:cNvSpPr>
      </xdr:nvSpPr>
      <xdr:spPr bwMode="auto">
        <a:xfrm>
          <a:off x="2800350" y="67570350"/>
          <a:ext cx="200025" cy="2000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stimates/drainage%20scheme%20pano%20akil%20Part-I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etailed%20estimate%202016-17/provincial%20ADP/drainage%20scheme%20pano%20akil%20kalwar%20mohalla%20and%20sabzi%20mand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ADP%20Schemes/This%20tender%2010.2009/Kandhra%20this%20tender/new%20tenders/Kandhra%20new%20tender/ponds%20and%20rising%20m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tailed%20estimates%202015-16/FULL%20AMOUNTS%20ESTIMATES/No.%2099%20RCC%20sewer%20line%20near%20comprehensive%20scho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tailed%20estimate%202016-17/SDG%20Programme/55.%20micro%20colon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tailed%20estimate%202016-17/provincial%20ADP/drainage%20scheme%20pano%20akil%20mahar%20mohall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etailed%20estimates%202015-16/N.I.T%20No.%201/Pumping%20Machinary%20anbeh.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etailed%20estimate%202012-13/Tender%20No.%209%20(06%20Works)/O.K.%20No.3%20Bachal%20Shah%20Mian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etailed%20estimates%202015-16/FULL%20AMOUNTS%20ESTIMATES-1/ra%20for%20repair%20of%20drai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etailed%20estimate%202016-17/provincial%20ADP/drainage%20scheme%20pano%20akil%20gharibab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etailed%20estimate%202016-17/provincial%20ADP/drainage%20scheme%20pano%20akil%20oxidation%20pond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 Abst."/>
      <sheetName val="1. S.Drain"/>
      <sheetName val="1. Mat."/>
      <sheetName val="1.P.E.Pipe"/>
      <sheetName val="CT 15ft"/>
      <sheetName val="mat ct15"/>
      <sheetName val="CT 25ft"/>
      <sheetName val="mat ct25"/>
      <sheetName val="CT 30ft"/>
      <sheetName val="mat ct30"/>
      <sheetName val="SC"/>
      <sheetName val="mat sc"/>
      <sheetName val="Estt."/>
      <sheetName val="Mat. (2)"/>
      <sheetName val="PM 40)"/>
      <sheetName val="RA Machinery 40"/>
      <sheetName val="DG"/>
      <sheetName val="R.A. DE"/>
      <sheetName val="Esstt."/>
      <sheetName val="Mat."/>
      <sheetName val="2. P.Blocks (2)"/>
      <sheetName val="2. Mat. (2)"/>
      <sheetName val="comparative"/>
      <sheetName val="Sch B1"/>
    </sheetNames>
    <sheetDataSet>
      <sheetData sheetId="0"/>
      <sheetData sheetId="1"/>
      <sheetData sheetId="2"/>
      <sheetData sheetId="3">
        <row r="2">
          <cell r="A2" t="str">
            <v>Sub-Work No. 2</v>
          </cell>
        </row>
      </sheetData>
      <sheetData sheetId="4"/>
      <sheetData sheetId="5"/>
      <sheetData sheetId="6"/>
      <sheetData sheetId="7"/>
      <sheetData sheetId="8"/>
      <sheetData sheetId="9"/>
      <sheetData sheetId="10"/>
      <sheetData sheetId="11"/>
      <sheetData sheetId="12"/>
      <sheetData sheetId="13"/>
      <sheetData sheetId="14">
        <row r="4">
          <cell r="A4" t="str">
            <v>Supplying and installing in position i/c transporatation to site of work at Disposal Work, electric Pumping set 40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150-315 size 6" x 6" mounted on mounted KSB steel frame / coupling with sleeve capable discharge 1740 gallons per minute against the head of 35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ell>
        </row>
      </sheetData>
      <sheetData sheetId="15"/>
      <sheetData sheetId="16"/>
      <sheetData sheetId="17"/>
      <sheetData sheetId="18"/>
      <sheetData sheetId="19"/>
      <sheetData sheetId="20"/>
      <sheetData sheetId="21"/>
      <sheetData sheetId="22"/>
      <sheetData sheetId="23"/>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Abst."/>
      <sheetName val="CT 25ft"/>
      <sheetName val="mat ct25"/>
      <sheetName val="SC"/>
      <sheetName val="mat sc"/>
      <sheetName val="Estt."/>
      <sheetName val="Mat. (2)"/>
      <sheetName val="1. S.Drain"/>
      <sheetName val="1. Mat."/>
      <sheetName val="1.P.E.Pipe"/>
      <sheetName val="Sheet1"/>
    </sheetNames>
    <sheetDataSet>
      <sheetData sheetId="0"/>
      <sheetData sheetId="1"/>
      <sheetData sheetId="2"/>
      <sheetData sheetId="3"/>
      <sheetData sheetId="4"/>
      <sheetData sheetId="5">
        <row r="128">
          <cell r="A128" t="str">
            <v xml:space="preserve">20)Distempering.   (C.S.I.No.25(b) P.No.54)  </v>
          </cell>
        </row>
      </sheetData>
      <sheetData sheetId="6"/>
      <sheetData sheetId="7"/>
      <sheetData sheetId="8"/>
      <sheetData sheetId="9"/>
      <sheetData sheetId="1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design"/>
      <sheetName val="OXIDATION PONDS"/>
      <sheetName val="Mat stat"/>
      <sheetName val="RA RISING MAIN"/>
      <sheetName val="Sch B"/>
    </sheetNames>
    <sheetDataSet>
      <sheetData sheetId="0"/>
      <sheetData sheetId="1">
        <row r="3">
          <cell r="A3" t="str">
            <v>Sub-Work No.5</v>
          </cell>
          <cell r="D3" t="str">
            <v>Oxidation Ponds</v>
          </cell>
        </row>
      </sheetData>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 Abst."/>
      <sheetName val="3. D.Estt. Sewer"/>
      <sheetName val="3. Mat."/>
      <sheetName val="4. D. Esst.Precast Cover"/>
      <sheetName val="R.A. for  Precast Cover"/>
      <sheetName val="2. P.Blocks"/>
      <sheetName val="2. Mat."/>
      <sheetName val="Pavers"/>
      <sheetName val="Bars formula"/>
      <sheetName val="Sch B99"/>
      <sheetName val="TER"/>
      <sheetName val="DETAIL"/>
      <sheetName val="T.comp"/>
      <sheetName val="comparative"/>
    </sheetNames>
    <sheetDataSet>
      <sheetData sheetId="0"/>
      <sheetData sheetId="1"/>
      <sheetData sheetId="2"/>
      <sheetData sheetId="3"/>
      <sheetData sheetId="4"/>
      <sheetData sheetId="5"/>
      <sheetData sheetId="6"/>
      <sheetData sheetId="7"/>
      <sheetData sheetId="8"/>
      <sheetData sheetId="9">
        <row r="120">
          <cell r="A120" t="str">
            <v xml:space="preserve">9)Small iron work such as gusset plate knees bends, stirrups, rings etc. including cutting drilling, revetting, handling, assembling and fixing but excluding errection in position                              ( C.S.I.No.1 P.No.91 )  </v>
          </cell>
        </row>
      </sheetData>
      <sheetData sheetId="10"/>
      <sheetData sheetId="11"/>
      <sheetData sheetId="12"/>
      <sheetData sheetId="1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 Abst."/>
      <sheetName val="1. S.Drain"/>
      <sheetName val="1. Mat."/>
      <sheetName val="repair of drains"/>
      <sheetName val="material (2)"/>
      <sheetName val="3. D.Estt. Sewer"/>
      <sheetName val="3. Mat."/>
      <sheetName val="CW"/>
      <sheetName val="material"/>
      <sheetName val="CT PM"/>
      <sheetName val="RA Machinery"/>
      <sheetName val="SC"/>
      <sheetName val="mat sc"/>
      <sheetName val="PH"/>
      <sheetName val="Mat."/>
      <sheetName val="1.P.E.Pipe"/>
      <sheetName val="DG"/>
      <sheetName val="CC Blocks"/>
      <sheetName val="2. Mat."/>
      <sheetName val="sch b59"/>
      <sheetName val="D.Bill"/>
      <sheetName val="Sheet3"/>
      <sheetName val="Sheet4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31">
          <cell r="A231" t="str">
            <v>7)Cement plaster 1:4 upto 20' height                                                                      ( C.S.I.No.11(b)P.No.52)(b)1/2"thick</v>
          </cell>
        </row>
        <row r="234">
          <cell r="A234" t="str">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ell>
        </row>
      </sheetData>
      <sheetData sheetId="20"/>
      <sheetData sheetId="21"/>
      <sheetData sheetId="2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 Abst."/>
      <sheetName val="design"/>
      <sheetName val="1. S.Drain"/>
      <sheetName val="1. Mat."/>
      <sheetName val="1.P.E.Pipe"/>
      <sheetName val="CT 20ft"/>
      <sheetName val="mat ct20"/>
      <sheetName val="SC"/>
      <sheetName val="mat sc"/>
      <sheetName val="Estt."/>
      <sheetName val="Mat. (2)"/>
      <sheetName val="PM20"/>
      <sheetName val="RA Machinery 20"/>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A3" t="str">
            <v>Supplying and installing in position i/c transporatation to site of work at Disposal Work, electric Pumping set 25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150-315 size 6" x 6" mounted on mounted KSB steel frame / coupling with sleeve capable discharge 800 gallons per minute against the head of 50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ell>
        </row>
      </sheetData>
      <sheetData sheetId="13"/>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estimate"/>
      <sheetName val="R.A."/>
    </sheetNames>
    <sheetDataSet>
      <sheetData sheetId="0">
        <row r="15">
          <cell r="A15" t="str">
            <v xml:space="preserve">1. Providing,Laying &amp; fixing in trench i/c cutting fitting and jointing &amp; testing etc. complete in all respect the high Density Polythylene P.E. pipe (HDPE-100) for W/S confirming ISO 4427/DIN8074/8075 B.S.3580 &amp; PSI 3051.  (P.H.S.I.No.1 P.No.25) </v>
          </cell>
        </row>
      </sheetData>
      <sheetData sheetId="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 Abst."/>
      <sheetName val="Det. Estt."/>
      <sheetName val="Mat."/>
      <sheetName val="Sheet3"/>
      <sheetName val="Sheet2"/>
      <sheetName val="Sheet1"/>
      <sheetName val="Detail Locations"/>
      <sheetName val="R.A pipes"/>
      <sheetName val="R.A.Precast Slab"/>
      <sheetName val="Sch B"/>
      <sheetName val="Detail"/>
      <sheetName val="Comparative"/>
    </sheetNames>
    <sheetDataSet>
      <sheetData sheetId="0"/>
      <sheetData sheetId="1">
        <row r="492">
          <cell r="E492">
            <v>5445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Abst."/>
      <sheetName val="1. S.Drain"/>
      <sheetName val="1. Mat."/>
      <sheetName val="repair of drains"/>
      <sheetName val="material"/>
      <sheetName val="2. P.Blocks"/>
      <sheetName val="2. Mat."/>
      <sheetName val="sch b102"/>
      <sheetName val="TER"/>
      <sheetName val="DETAIL"/>
      <sheetName val="T.comp"/>
    </sheetNames>
    <sheetDataSet>
      <sheetData sheetId="0"/>
      <sheetData sheetId="1"/>
      <sheetData sheetId="2"/>
      <sheetData sheetId="3">
        <row r="20">
          <cell r="E20">
            <v>7457.8499999999995</v>
          </cell>
        </row>
      </sheetData>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 Abst."/>
      <sheetName val="design"/>
      <sheetName val="1. S.Drain"/>
      <sheetName val="1. Mat."/>
      <sheetName val="repair of drains"/>
      <sheetName val="1. Mat. (2)"/>
      <sheetName val="1.P.E.Pipe"/>
      <sheetName val="Estt."/>
      <sheetName val="Mat. (2)"/>
      <sheetName val="PM 40)"/>
      <sheetName val="RA Machinery 40"/>
      <sheetName val="DG"/>
      <sheetName val="Sch B 1"/>
    </sheetNames>
    <sheetDataSet>
      <sheetData sheetId="0"/>
      <sheetData sheetId="1"/>
      <sheetData sheetId="2"/>
      <sheetData sheetId="3"/>
      <sheetData sheetId="4"/>
      <sheetData sheetId="5"/>
      <sheetData sheetId="6">
        <row r="2">
          <cell r="D2" t="str">
            <v>P.E Rising Main</v>
          </cell>
        </row>
      </sheetData>
      <sheetData sheetId="7">
        <row r="22">
          <cell r="A22" t="str">
            <v xml:space="preserve">4)Pacca brick work in foundation and plinth 1:6.( C.S.I.No.4(e)P.No.21)  </v>
          </cell>
        </row>
      </sheetData>
      <sheetData sheetId="8"/>
      <sheetData sheetId="9"/>
      <sheetData sheetId="10"/>
      <sheetData sheetId="11"/>
      <sheetData sheetId="1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heet2"/>
      <sheetName val=" Abst."/>
      <sheetName val="1.P.E.Pipe"/>
      <sheetName val="Estt."/>
      <sheetName val="Mat. (2)"/>
      <sheetName val="PM 40)"/>
      <sheetName val="RA Machinery 40"/>
      <sheetName val="Oxidation Ponds"/>
      <sheetName val="Mat."/>
      <sheetName val="Sheet1"/>
    </sheetNames>
    <sheetDataSet>
      <sheetData sheetId="0"/>
      <sheetData sheetId="1">
        <row r="84">
          <cell r="A84" t="str">
            <v>Sub-Work No. 1</v>
          </cell>
        </row>
      </sheetData>
      <sheetData sheetId="2"/>
      <sheetData sheetId="3">
        <row r="123">
          <cell r="A123" t="str">
            <v xml:space="preserve">19)Primary coat of chalk distempering.   (C.S.I.No.26(a) P.No.54)  </v>
          </cell>
        </row>
      </sheetData>
      <sheetData sheetId="4"/>
      <sheetData sheetId="5"/>
      <sheetData sheetId="6">
        <row r="3">
          <cell r="A3" t="str">
            <v>Supplying and installing in position i/c transporatation to site of work at Oxidation Ponds, electric Pumping set 50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200-315 size 8" x 8" mounted on mounted KSB steel frame / coupling with sleeve capable discharge 1740 gallons per minute against the head of 45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245"/>
  <sheetViews>
    <sheetView tabSelected="1" workbookViewId="0">
      <selection activeCell="A11" sqref="A11:I11"/>
    </sheetView>
  </sheetViews>
  <sheetFormatPr defaultRowHeight="15.75"/>
  <cols>
    <col min="1" max="1" width="7" style="100" customWidth="1"/>
    <col min="2" max="2" width="15.85546875" style="100" customWidth="1"/>
    <col min="3" max="3" width="9.140625" style="100"/>
    <col min="4" max="4" width="10" style="100" customWidth="1"/>
    <col min="5" max="5" width="13.7109375" style="100" customWidth="1"/>
    <col min="6" max="6" width="7.42578125" style="100" customWidth="1"/>
    <col min="7" max="7" width="9.140625" style="100"/>
    <col min="8" max="8" width="0.85546875" style="100" customWidth="1"/>
    <col min="9" max="9" width="5.7109375" style="100" customWidth="1"/>
    <col min="10" max="10" width="16.85546875" style="100" customWidth="1"/>
    <col min="11" max="16384" width="9.140625" style="100"/>
  </cols>
  <sheetData>
    <row r="1" spans="1:10" ht="19.5">
      <c r="A1" s="417" t="s">
        <v>123</v>
      </c>
      <c r="B1" s="417"/>
      <c r="C1" s="417"/>
      <c r="D1" s="417"/>
      <c r="E1" s="417"/>
      <c r="F1" s="417"/>
      <c r="G1" s="417"/>
      <c r="H1" s="417"/>
      <c r="I1" s="417"/>
      <c r="J1" s="417"/>
    </row>
    <row r="3" spans="1:10" ht="16.5">
      <c r="A3" s="418" t="s">
        <v>122</v>
      </c>
      <c r="B3" s="418"/>
      <c r="D3" s="419" t="s">
        <v>182</v>
      </c>
      <c r="E3" s="419"/>
      <c r="F3" s="419"/>
      <c r="G3" s="419"/>
      <c r="H3" s="419"/>
      <c r="I3" s="419"/>
      <c r="J3" s="419"/>
    </row>
    <row r="4" spans="1:10">
      <c r="D4" s="419"/>
      <c r="E4" s="419"/>
      <c r="F4" s="419"/>
      <c r="G4" s="419"/>
      <c r="H4" s="419"/>
      <c r="I4" s="419"/>
      <c r="J4" s="419"/>
    </row>
    <row r="5" spans="1:10" ht="66.75" customHeight="1">
      <c r="D5" s="419"/>
      <c r="E5" s="419"/>
      <c r="F5" s="419"/>
      <c r="G5" s="419"/>
      <c r="H5" s="419"/>
      <c r="I5" s="419"/>
      <c r="J5" s="419"/>
    </row>
    <row r="6" spans="1:10" ht="16.5">
      <c r="A6" s="139" t="s">
        <v>121</v>
      </c>
      <c r="B6" s="139"/>
      <c r="D6" s="420"/>
      <c r="E6" s="420"/>
      <c r="F6" s="420"/>
      <c r="G6" s="420"/>
      <c r="H6" s="420"/>
    </row>
    <row r="7" spans="1:10" ht="16.5">
      <c r="A7" s="138" t="s">
        <v>120</v>
      </c>
      <c r="B7" s="421" t="s">
        <v>119</v>
      </c>
      <c r="C7" s="422"/>
      <c r="D7" s="423"/>
      <c r="E7" s="138" t="s">
        <v>118</v>
      </c>
      <c r="F7" s="138" t="s">
        <v>117</v>
      </c>
      <c r="G7" s="138" t="s">
        <v>116</v>
      </c>
      <c r="H7" s="424" t="s">
        <v>115</v>
      </c>
      <c r="I7" s="424"/>
      <c r="J7" s="424"/>
    </row>
    <row r="9" spans="1:10">
      <c r="A9" s="414" t="s">
        <v>11</v>
      </c>
      <c r="B9" s="414"/>
      <c r="C9" s="414"/>
      <c r="D9" s="414" t="s">
        <v>10</v>
      </c>
      <c r="E9" s="414"/>
      <c r="F9" s="414"/>
      <c r="G9" s="45"/>
      <c r="H9" s="45"/>
      <c r="I9" s="45"/>
      <c r="J9" s="45"/>
    </row>
    <row r="10" spans="1:10">
      <c r="A10" s="408" t="s">
        <v>23</v>
      </c>
      <c r="B10" s="408"/>
      <c r="C10" s="408"/>
      <c r="D10" s="408"/>
      <c r="E10" s="408"/>
      <c r="F10" s="137"/>
      <c r="G10" s="137"/>
      <c r="H10" s="137"/>
      <c r="I10" s="137"/>
      <c r="J10" s="137"/>
    </row>
    <row r="11" spans="1:10" ht="50.25" customHeight="1">
      <c r="A11" s="415" t="s">
        <v>114</v>
      </c>
      <c r="B11" s="415"/>
      <c r="C11" s="415"/>
      <c r="D11" s="415"/>
      <c r="E11" s="415"/>
      <c r="F11" s="415"/>
      <c r="G11" s="415"/>
      <c r="H11" s="415"/>
      <c r="I11" s="415"/>
      <c r="J11" s="45"/>
    </row>
    <row r="12" spans="1:10">
      <c r="A12" s="45" t="s">
        <v>16</v>
      </c>
      <c r="B12" s="136">
        <v>48040</v>
      </c>
      <c r="C12" s="63" t="s">
        <v>15</v>
      </c>
      <c r="D12" s="135" t="s">
        <v>14</v>
      </c>
      <c r="E12" s="416">
        <v>3176.25</v>
      </c>
      <c r="F12" s="416"/>
      <c r="G12" s="61" t="s">
        <v>31</v>
      </c>
      <c r="H12" s="61"/>
      <c r="I12" s="60" t="s">
        <v>0</v>
      </c>
      <c r="J12" s="136">
        <f>+ROUND((B12*E12/1000),0)</f>
        <v>152587</v>
      </c>
    </row>
    <row r="13" spans="1:10" ht="43.5" customHeight="1">
      <c r="A13" s="415" t="s">
        <v>113</v>
      </c>
      <c r="B13" s="415"/>
      <c r="C13" s="415"/>
      <c r="D13" s="415"/>
      <c r="E13" s="415"/>
      <c r="F13" s="415"/>
      <c r="G13" s="415"/>
      <c r="H13" s="415"/>
      <c r="I13" s="415"/>
      <c r="J13" s="136"/>
    </row>
    <row r="14" spans="1:10">
      <c r="A14" s="452" t="s">
        <v>184</v>
      </c>
      <c r="B14" s="452"/>
      <c r="C14" s="452"/>
      <c r="D14" s="452"/>
      <c r="E14" s="452"/>
      <c r="F14" s="452"/>
      <c r="G14" s="135"/>
      <c r="H14" s="135"/>
      <c r="I14" s="60"/>
      <c r="J14" s="136"/>
    </row>
    <row r="15" spans="1:10">
      <c r="A15" s="45" t="s">
        <v>16</v>
      </c>
      <c r="B15" s="136">
        <v>8368</v>
      </c>
      <c r="C15" s="63" t="s">
        <v>15</v>
      </c>
      <c r="D15" s="135" t="s">
        <v>14</v>
      </c>
      <c r="E15" s="416">
        <v>11288.75</v>
      </c>
      <c r="F15" s="416"/>
      <c r="G15" s="61" t="s">
        <v>17</v>
      </c>
      <c r="H15" s="61"/>
      <c r="I15" s="60" t="s">
        <v>0</v>
      </c>
      <c r="J15" s="136">
        <f>+ROUND((B15*E15/100),0)</f>
        <v>944643</v>
      </c>
    </row>
    <row r="16" spans="1:10">
      <c r="A16" s="415" t="s">
        <v>111</v>
      </c>
      <c r="B16" s="415"/>
      <c r="C16" s="415"/>
      <c r="D16" s="415"/>
      <c r="E16" s="415"/>
      <c r="F16" s="415"/>
      <c r="G16" s="415"/>
      <c r="H16" s="415"/>
      <c r="I16" s="415"/>
      <c r="J16" s="136"/>
    </row>
    <row r="17" spans="1:10">
      <c r="A17" s="45" t="s">
        <v>16</v>
      </c>
      <c r="B17" s="59">
        <v>22800</v>
      </c>
      <c r="C17" s="63" t="s">
        <v>15</v>
      </c>
      <c r="D17" s="135" t="s">
        <v>14</v>
      </c>
      <c r="E17" s="416">
        <v>11948.36</v>
      </c>
      <c r="F17" s="416"/>
      <c r="G17" s="61" t="s">
        <v>110</v>
      </c>
      <c r="H17" s="61"/>
      <c r="I17" s="60" t="s">
        <v>0</v>
      </c>
      <c r="J17" s="136">
        <f>+ROUND((B17*E17/100),0)</f>
        <v>2724226</v>
      </c>
    </row>
    <row r="18" spans="1:10" ht="63.75" customHeight="1">
      <c r="A18" s="415" t="s">
        <v>109</v>
      </c>
      <c r="B18" s="415"/>
      <c r="C18" s="415"/>
      <c r="D18" s="415"/>
      <c r="E18" s="415"/>
      <c r="F18" s="415"/>
      <c r="G18" s="415"/>
      <c r="H18" s="415"/>
      <c r="I18" s="415"/>
      <c r="J18" s="84"/>
    </row>
    <row r="19" spans="1:10">
      <c r="A19" s="434" t="s">
        <v>108</v>
      </c>
      <c r="B19" s="434"/>
      <c r="C19" s="434"/>
      <c r="D19" s="434"/>
      <c r="E19" s="112"/>
      <c r="F19" s="112"/>
      <c r="G19" s="45"/>
      <c r="H19" s="45"/>
      <c r="I19" s="45"/>
      <c r="J19" s="84"/>
    </row>
    <row r="20" spans="1:10">
      <c r="A20" s="45" t="s">
        <v>16</v>
      </c>
      <c r="B20" s="59">
        <v>2000</v>
      </c>
      <c r="C20" s="63" t="s">
        <v>12</v>
      </c>
      <c r="D20" s="135" t="s">
        <v>14</v>
      </c>
      <c r="E20" s="84">
        <v>94</v>
      </c>
      <c r="F20" s="454" t="s">
        <v>35</v>
      </c>
      <c r="G20" s="454"/>
      <c r="H20" s="454"/>
      <c r="I20" s="60" t="s">
        <v>0</v>
      </c>
      <c r="J20" s="136">
        <f>+ROUND((B20*E20),0)</f>
        <v>188000</v>
      </c>
    </row>
    <row r="21" spans="1:10">
      <c r="A21" s="434" t="s">
        <v>107</v>
      </c>
      <c r="B21" s="434"/>
      <c r="C21" s="434"/>
      <c r="D21" s="434"/>
      <c r="E21" s="112"/>
      <c r="F21" s="112"/>
      <c r="G21" s="45"/>
      <c r="H21" s="45"/>
      <c r="I21" s="45"/>
      <c r="J21" s="84"/>
    </row>
    <row r="22" spans="1:10">
      <c r="A22" s="45" t="s">
        <v>16</v>
      </c>
      <c r="B22" s="59">
        <v>4000</v>
      </c>
      <c r="C22" s="63" t="s">
        <v>12</v>
      </c>
      <c r="D22" s="135" t="s">
        <v>14</v>
      </c>
      <c r="E22" s="416">
        <v>174</v>
      </c>
      <c r="F22" s="416"/>
      <c r="G22" s="61" t="s">
        <v>35</v>
      </c>
      <c r="H22" s="61"/>
      <c r="I22" s="60" t="s">
        <v>0</v>
      </c>
      <c r="J22" s="136">
        <f>+ROUND((B22*E22),0)</f>
        <v>696000</v>
      </c>
    </row>
    <row r="23" spans="1:10">
      <c r="A23" s="434" t="s">
        <v>106</v>
      </c>
      <c r="B23" s="434"/>
      <c r="C23" s="434"/>
      <c r="D23" s="434"/>
      <c r="E23" s="112"/>
      <c r="F23" s="112"/>
      <c r="G23" s="45"/>
      <c r="H23" s="45"/>
      <c r="I23" s="45"/>
      <c r="J23" s="84"/>
    </row>
    <row r="24" spans="1:10">
      <c r="A24" s="45" t="s">
        <v>16</v>
      </c>
      <c r="B24" s="59">
        <v>3600</v>
      </c>
      <c r="C24" s="63" t="s">
        <v>12</v>
      </c>
      <c r="D24" s="135" t="s">
        <v>14</v>
      </c>
      <c r="E24" s="416">
        <v>309</v>
      </c>
      <c r="F24" s="416"/>
      <c r="G24" s="61" t="s">
        <v>35</v>
      </c>
      <c r="H24" s="61"/>
      <c r="I24" s="60" t="s">
        <v>0</v>
      </c>
      <c r="J24" s="136">
        <f>+ROUND((B24*E24),0)</f>
        <v>1112400</v>
      </c>
    </row>
    <row r="25" spans="1:10" ht="27.75" customHeight="1">
      <c r="A25" s="415" t="s">
        <v>105</v>
      </c>
      <c r="B25" s="415"/>
      <c r="C25" s="415"/>
      <c r="D25" s="415"/>
      <c r="E25" s="415"/>
      <c r="F25" s="415"/>
      <c r="G25" s="415"/>
      <c r="H25" s="415"/>
      <c r="I25" s="60"/>
      <c r="J25" s="136"/>
    </row>
    <row r="26" spans="1:10">
      <c r="A26" s="45" t="s">
        <v>16</v>
      </c>
      <c r="B26" s="59">
        <v>19260</v>
      </c>
      <c r="C26" s="63" t="s">
        <v>104</v>
      </c>
      <c r="D26" s="135" t="s">
        <v>14</v>
      </c>
      <c r="E26" s="455">
        <v>2283.9299999999998</v>
      </c>
      <c r="F26" s="455"/>
      <c r="G26" s="61" t="s">
        <v>13</v>
      </c>
      <c r="H26" s="61"/>
      <c r="I26" s="60" t="s">
        <v>0</v>
      </c>
      <c r="J26" s="136">
        <f>+ROUND((B26*E26/100),0)</f>
        <v>439885</v>
      </c>
    </row>
    <row r="27" spans="1:10" ht="103.5" customHeight="1">
      <c r="A27" s="415" t="s">
        <v>103</v>
      </c>
      <c r="B27" s="415"/>
      <c r="C27" s="415"/>
      <c r="D27" s="415"/>
      <c r="E27" s="415"/>
      <c r="F27" s="415"/>
      <c r="G27" s="415"/>
      <c r="H27" s="415"/>
      <c r="I27" s="415"/>
      <c r="J27" s="84"/>
    </row>
    <row r="28" spans="1:10">
      <c r="A28" s="45" t="s">
        <v>16</v>
      </c>
      <c r="B28" s="59">
        <v>3732.5</v>
      </c>
      <c r="C28" s="63" t="s">
        <v>15</v>
      </c>
      <c r="D28" s="135" t="s">
        <v>30</v>
      </c>
      <c r="E28" s="416">
        <v>337</v>
      </c>
      <c r="F28" s="416"/>
      <c r="G28" s="61" t="s">
        <v>29</v>
      </c>
      <c r="H28" s="61"/>
      <c r="I28" s="60" t="s">
        <v>0</v>
      </c>
      <c r="J28" s="136">
        <f>+ROUND((B28*E28),0)</f>
        <v>1257853</v>
      </c>
    </row>
    <row r="29" spans="1:10" ht="50.25" customHeight="1">
      <c r="A29" s="415" t="s">
        <v>102</v>
      </c>
      <c r="B29" s="415"/>
      <c r="C29" s="415"/>
      <c r="D29" s="415"/>
      <c r="E29" s="415"/>
      <c r="F29" s="415"/>
      <c r="G29" s="415"/>
      <c r="H29" s="415"/>
      <c r="I29" s="415"/>
      <c r="J29" s="51"/>
    </row>
    <row r="30" spans="1:10">
      <c r="A30" s="60" t="s">
        <v>16</v>
      </c>
      <c r="B30" s="59">
        <v>133.30000000000001</v>
      </c>
      <c r="C30" s="63" t="s">
        <v>28</v>
      </c>
      <c r="D30" s="135" t="s">
        <v>14</v>
      </c>
      <c r="E30" s="416">
        <v>5001.7</v>
      </c>
      <c r="F30" s="416"/>
      <c r="G30" s="61" t="s">
        <v>27</v>
      </c>
      <c r="H30" s="61"/>
      <c r="I30" s="134" t="s">
        <v>0</v>
      </c>
      <c r="J30" s="133">
        <f>+ROUND((B30*E30),0)+18</f>
        <v>666745</v>
      </c>
    </row>
    <row r="31" spans="1:10">
      <c r="A31" s="132"/>
      <c r="B31" s="131"/>
      <c r="C31" s="130"/>
      <c r="D31" s="129"/>
      <c r="E31" s="128"/>
      <c r="F31" s="446" t="s">
        <v>101</v>
      </c>
      <c r="G31" s="446"/>
      <c r="H31" s="446"/>
      <c r="I31" s="446"/>
      <c r="J31" s="127">
        <f>SUM(J10:J30)</f>
        <v>8182339</v>
      </c>
    </row>
    <row r="33" spans="1:10">
      <c r="A33" s="457" t="str">
        <f>+'[1]1.P.E.Pipe'!A2:C2</f>
        <v>Sub-Work No. 2</v>
      </c>
      <c r="B33" s="457"/>
      <c r="C33" s="457"/>
      <c r="D33" s="414" t="str">
        <f>+'Sch B2'!D58:I58</f>
        <v>P.E Rising Main</v>
      </c>
      <c r="E33" s="414"/>
      <c r="F33" s="414"/>
      <c r="G33" s="414"/>
      <c r="H33" s="414"/>
      <c r="I33" s="414"/>
      <c r="J33" s="81"/>
    </row>
    <row r="34" spans="1:10">
      <c r="A34" s="409" t="s">
        <v>23</v>
      </c>
      <c r="B34" s="409"/>
      <c r="C34" s="409"/>
      <c r="D34" s="409"/>
      <c r="E34" s="409"/>
      <c r="F34" s="409"/>
      <c r="G34" s="409"/>
      <c r="H34" s="409"/>
      <c r="I34" s="409"/>
      <c r="J34" s="81"/>
    </row>
    <row r="35" spans="1:10" ht="111" customHeight="1">
      <c r="A35" s="410" t="s">
        <v>100</v>
      </c>
      <c r="B35" s="410"/>
      <c r="C35" s="410"/>
      <c r="D35" s="410"/>
      <c r="E35" s="410"/>
      <c r="F35" s="410"/>
      <c r="G35" s="410"/>
      <c r="H35" s="410"/>
      <c r="I35" s="410"/>
      <c r="J35" s="81"/>
    </row>
    <row r="36" spans="1:10">
      <c r="A36" s="63" t="s">
        <v>16</v>
      </c>
      <c r="B36" s="89">
        <v>109200</v>
      </c>
      <c r="C36" s="45" t="s">
        <v>18</v>
      </c>
      <c r="D36" s="60" t="s">
        <v>14</v>
      </c>
      <c r="E36" s="416">
        <v>3600</v>
      </c>
      <c r="F36" s="416"/>
      <c r="G36" s="61" t="s">
        <v>99</v>
      </c>
      <c r="H36" s="61"/>
      <c r="I36" s="60" t="s">
        <v>0</v>
      </c>
      <c r="J36" s="59">
        <f>+ROUND((B36*E36/1000),0)</f>
        <v>393120</v>
      </c>
    </row>
    <row r="37" spans="1:10" ht="69" customHeight="1">
      <c r="A37" s="412" t="s">
        <v>98</v>
      </c>
      <c r="B37" s="412"/>
      <c r="C37" s="412"/>
      <c r="D37" s="412"/>
      <c r="E37" s="412"/>
      <c r="F37" s="412"/>
      <c r="G37" s="412"/>
      <c r="H37" s="412"/>
      <c r="I37" s="412"/>
      <c r="J37" s="81"/>
    </row>
    <row r="38" spans="1:10" ht="18">
      <c r="A38" s="456" t="s">
        <v>97</v>
      </c>
      <c r="B38" s="456"/>
      <c r="C38" s="456"/>
      <c r="D38" s="82"/>
      <c r="E38" s="82"/>
      <c r="F38" s="82"/>
      <c r="G38" s="82"/>
      <c r="H38" s="82"/>
      <c r="I38" s="82"/>
      <c r="J38" s="81"/>
    </row>
    <row r="39" spans="1:10">
      <c r="A39" s="413" t="s">
        <v>205</v>
      </c>
      <c r="B39" s="413"/>
      <c r="C39" s="413"/>
      <c r="D39" s="413"/>
      <c r="E39" s="413"/>
      <c r="F39" s="88"/>
      <c r="G39" s="88"/>
      <c r="H39" s="88"/>
      <c r="I39" s="87"/>
      <c r="J39" s="59"/>
    </row>
    <row r="40" spans="1:10">
      <c r="A40" s="63" t="s">
        <v>16</v>
      </c>
      <c r="B40" s="59">
        <v>7800</v>
      </c>
      <c r="C40" s="45" t="s">
        <v>12</v>
      </c>
      <c r="D40" s="60" t="s">
        <v>14</v>
      </c>
      <c r="E40" s="416">
        <v>1635</v>
      </c>
      <c r="F40" s="416"/>
      <c r="G40" s="449" t="s">
        <v>26</v>
      </c>
      <c r="H40" s="449"/>
      <c r="I40" s="60" t="s">
        <v>0</v>
      </c>
      <c r="J40" s="59">
        <f>+ROUND((B40*E40),0)</f>
        <v>12753000</v>
      </c>
    </row>
    <row r="41" spans="1:10" ht="40.5" customHeight="1">
      <c r="A41" s="412" t="s">
        <v>96</v>
      </c>
      <c r="B41" s="412"/>
      <c r="C41" s="412"/>
      <c r="D41" s="412"/>
      <c r="E41" s="412"/>
      <c r="F41" s="412"/>
      <c r="G41" s="412"/>
      <c r="H41" s="412"/>
      <c r="I41" s="412"/>
      <c r="J41" s="81"/>
    </row>
    <row r="42" spans="1:10" ht="18">
      <c r="A42" s="453" t="s">
        <v>95</v>
      </c>
      <c r="B42" s="453"/>
      <c r="C42" s="453"/>
      <c r="D42" s="82"/>
      <c r="E42" s="82"/>
      <c r="F42" s="82"/>
      <c r="G42" s="82"/>
      <c r="H42" s="82"/>
      <c r="I42" s="82"/>
      <c r="J42" s="81"/>
    </row>
    <row r="43" spans="1:10">
      <c r="A43" s="413" t="s">
        <v>94</v>
      </c>
      <c r="B43" s="413"/>
      <c r="C43" s="413"/>
      <c r="D43" s="413"/>
      <c r="E43" s="86"/>
      <c r="F43" s="86"/>
      <c r="G43" s="86"/>
      <c r="H43" s="85"/>
      <c r="I43" s="85"/>
      <c r="J43" s="81"/>
    </row>
    <row r="44" spans="1:10">
      <c r="A44" s="450" t="str">
        <f>+A39</f>
        <v>for 12" dia (315 mm)</v>
      </c>
      <c r="B44" s="450"/>
      <c r="C44" s="450"/>
      <c r="D44" s="45"/>
      <c r="E44" s="45"/>
      <c r="F44" s="65"/>
      <c r="G44" s="60"/>
      <c r="H44" s="83"/>
      <c r="I44" s="61"/>
      <c r="J44" s="61"/>
    </row>
    <row r="45" spans="1:10">
      <c r="A45" s="63" t="s">
        <v>16</v>
      </c>
      <c r="B45" s="62">
        <v>2</v>
      </c>
      <c r="C45" s="61" t="s">
        <v>39</v>
      </c>
      <c r="D45" s="45" t="s">
        <v>14</v>
      </c>
      <c r="E45" s="416">
        <v>10753</v>
      </c>
      <c r="F45" s="416"/>
      <c r="G45" s="61" t="s">
        <v>43</v>
      </c>
      <c r="H45" s="61"/>
      <c r="I45" s="60" t="s">
        <v>0</v>
      </c>
      <c r="J45" s="59">
        <f>+ROUND((B45*E45),0)</f>
        <v>21506</v>
      </c>
    </row>
    <row r="46" spans="1:10">
      <c r="A46" s="413" t="s">
        <v>93</v>
      </c>
      <c r="B46" s="413"/>
      <c r="C46" s="413"/>
      <c r="D46" s="413"/>
      <c r="E46" s="84"/>
      <c r="F46" s="84"/>
      <c r="G46" s="61"/>
      <c r="H46" s="61"/>
      <c r="I46" s="60"/>
      <c r="J46" s="59"/>
    </row>
    <row r="47" spans="1:10">
      <c r="A47" s="450" t="str">
        <f>+A44</f>
        <v>for 12" dia (315 mm)</v>
      </c>
      <c r="B47" s="450"/>
      <c r="C47" s="450"/>
      <c r="D47" s="45"/>
      <c r="E47" s="45"/>
      <c r="F47" s="65"/>
      <c r="G47" s="60"/>
      <c r="H47" s="83"/>
      <c r="I47" s="61"/>
      <c r="J47" s="61"/>
    </row>
    <row r="48" spans="1:10">
      <c r="A48" s="63" t="s">
        <v>16</v>
      </c>
      <c r="B48" s="62">
        <v>2</v>
      </c>
      <c r="C48" s="61" t="s">
        <v>39</v>
      </c>
      <c r="D48" s="45" t="s">
        <v>14</v>
      </c>
      <c r="E48" s="416">
        <v>13441</v>
      </c>
      <c r="F48" s="416"/>
      <c r="G48" s="61" t="s">
        <v>43</v>
      </c>
      <c r="H48" s="61"/>
      <c r="I48" s="60" t="s">
        <v>0</v>
      </c>
      <c r="J48" s="59">
        <f>+ROUND((B48*E48),0)</f>
        <v>26882</v>
      </c>
    </row>
    <row r="49" spans="1:10">
      <c r="A49" s="412" t="s">
        <v>92</v>
      </c>
      <c r="B49" s="412"/>
      <c r="C49" s="412"/>
      <c r="D49" s="412"/>
      <c r="E49" s="412"/>
      <c r="F49" s="412"/>
      <c r="G49" s="412"/>
      <c r="H49" s="412"/>
      <c r="I49" s="412"/>
      <c r="J49" s="59"/>
    </row>
    <row r="50" spans="1:10">
      <c r="A50" s="408" t="s">
        <v>91</v>
      </c>
      <c r="B50" s="408"/>
      <c r="C50" s="408"/>
      <c r="D50" s="408"/>
      <c r="E50" s="408"/>
      <c r="F50" s="82"/>
      <c r="G50" s="82"/>
      <c r="H50" s="82"/>
      <c r="I50" s="82"/>
      <c r="J50" s="59"/>
    </row>
    <row r="51" spans="1:10">
      <c r="A51" s="409" t="s">
        <v>162</v>
      </c>
      <c r="B51" s="409"/>
      <c r="C51" s="409"/>
      <c r="D51" s="409"/>
      <c r="E51" s="409"/>
      <c r="F51" s="409"/>
      <c r="G51" s="409"/>
      <c r="H51" s="63"/>
      <c r="I51" s="60"/>
      <c r="J51" s="59"/>
    </row>
    <row r="52" spans="1:10">
      <c r="A52" s="63" t="s">
        <v>16</v>
      </c>
      <c r="B52" s="62">
        <v>4</v>
      </c>
      <c r="C52" s="61" t="s">
        <v>39</v>
      </c>
      <c r="D52" s="45" t="s">
        <v>14</v>
      </c>
      <c r="E52" s="416">
        <v>2200</v>
      </c>
      <c r="F52" s="416"/>
      <c r="G52" s="61" t="s">
        <v>43</v>
      </c>
      <c r="H52" s="61"/>
      <c r="I52" s="60" t="s">
        <v>0</v>
      </c>
      <c r="J52" s="59">
        <f>+ROUND((B52*E52),0)</f>
        <v>8800</v>
      </c>
    </row>
    <row r="53" spans="1:10" ht="32.25" customHeight="1">
      <c r="A53" s="412" t="s">
        <v>90</v>
      </c>
      <c r="B53" s="412"/>
      <c r="C53" s="412"/>
      <c r="D53" s="412"/>
      <c r="E53" s="412"/>
      <c r="F53" s="412"/>
      <c r="G53" s="412"/>
      <c r="H53" s="412"/>
      <c r="I53" s="412"/>
      <c r="J53" s="81"/>
    </row>
    <row r="54" spans="1:10">
      <c r="A54" s="80" t="s">
        <v>16</v>
      </c>
      <c r="B54" s="80">
        <v>98280</v>
      </c>
      <c r="C54" s="73" t="s">
        <v>15</v>
      </c>
      <c r="D54" s="46" t="s">
        <v>14</v>
      </c>
      <c r="E54" s="393">
        <v>2760</v>
      </c>
      <c r="F54" s="393"/>
      <c r="G54" s="443" t="s">
        <v>25</v>
      </c>
      <c r="H54" s="443"/>
      <c r="I54" s="46" t="s">
        <v>0</v>
      </c>
      <c r="J54" s="71">
        <f>+ROUND((B54*E54/1000),0)</f>
        <v>271253</v>
      </c>
    </row>
    <row r="55" spans="1:10">
      <c r="A55" s="45"/>
      <c r="B55" s="45"/>
      <c r="C55" s="45"/>
      <c r="D55" s="45"/>
      <c r="E55" s="45"/>
      <c r="F55" s="404" t="s">
        <v>24</v>
      </c>
      <c r="G55" s="404"/>
      <c r="H55" s="404"/>
      <c r="I55" s="404"/>
      <c r="J55" s="70">
        <f>SUM(J35:J54)</f>
        <v>13474561</v>
      </c>
    </row>
    <row r="56" spans="1:10" ht="18">
      <c r="A56" s="407" t="s">
        <v>186</v>
      </c>
      <c r="B56" s="407"/>
      <c r="C56" s="407"/>
      <c r="D56" s="407"/>
      <c r="E56" s="407"/>
      <c r="F56" s="407"/>
      <c r="G56" s="407"/>
      <c r="H56" s="126"/>
      <c r="I56" s="408"/>
      <c r="J56" s="408"/>
    </row>
    <row r="57" spans="1:10">
      <c r="A57" s="409" t="s">
        <v>23</v>
      </c>
      <c r="B57" s="409"/>
      <c r="C57" s="409"/>
      <c r="D57" s="409"/>
      <c r="E57" s="409"/>
      <c r="F57" s="106"/>
      <c r="G57" s="106"/>
      <c r="H57" s="106"/>
      <c r="I57" s="106"/>
      <c r="J57" s="106"/>
    </row>
    <row r="58" spans="1:10" ht="36" customHeight="1">
      <c r="A58" s="410" t="s">
        <v>159</v>
      </c>
      <c r="B58" s="410"/>
      <c r="C58" s="410"/>
      <c r="D58" s="410"/>
      <c r="E58" s="410"/>
      <c r="F58" s="410"/>
      <c r="G58" s="410"/>
      <c r="H58" s="410"/>
      <c r="I58" s="410"/>
      <c r="J58" s="113"/>
    </row>
    <row r="59" spans="1:10">
      <c r="A59" s="80" t="s">
        <v>16</v>
      </c>
      <c r="B59" s="111">
        <v>2453.12</v>
      </c>
      <c r="C59" s="112" t="s">
        <v>15</v>
      </c>
      <c r="D59" s="50" t="s">
        <v>14</v>
      </c>
      <c r="E59" s="111">
        <v>2247.58</v>
      </c>
      <c r="F59" s="411" t="s">
        <v>25</v>
      </c>
      <c r="G59" s="411"/>
      <c r="H59" s="411"/>
      <c r="I59" s="46" t="s">
        <v>0</v>
      </c>
      <c r="J59" s="104">
        <f>+ROUND((B59*E59/1000),0)</f>
        <v>5514</v>
      </c>
    </row>
    <row r="60" spans="1:10" ht="49.5" customHeight="1">
      <c r="A60" s="410" t="s">
        <v>158</v>
      </c>
      <c r="B60" s="410"/>
      <c r="C60" s="410"/>
      <c r="D60" s="410"/>
      <c r="E60" s="410"/>
      <c r="F60" s="410"/>
      <c r="G60" s="410"/>
      <c r="H60" s="410"/>
      <c r="I60" s="410"/>
      <c r="J60" s="45"/>
    </row>
    <row r="61" spans="1:10">
      <c r="A61" s="434" t="s">
        <v>157</v>
      </c>
      <c r="B61" s="434"/>
      <c r="C61" s="434"/>
      <c r="D61" s="112"/>
      <c r="E61" s="112"/>
      <c r="F61" s="112"/>
      <c r="G61" s="87"/>
      <c r="H61" s="87"/>
      <c r="I61" s="87"/>
      <c r="J61" s="113"/>
    </row>
    <row r="62" spans="1:10">
      <c r="A62" s="80" t="s">
        <v>16</v>
      </c>
      <c r="B62" s="111">
        <v>1987.03</v>
      </c>
      <c r="C62" s="112" t="s">
        <v>15</v>
      </c>
      <c r="D62" s="112" t="s">
        <v>14</v>
      </c>
      <c r="E62" s="119">
        <v>11763.8</v>
      </c>
      <c r="F62" s="411" t="s">
        <v>25</v>
      </c>
      <c r="G62" s="411"/>
      <c r="H62" s="411"/>
      <c r="I62" s="46" t="s">
        <v>0</v>
      </c>
      <c r="J62" s="104">
        <f>+ROUND((B62*E62/1000),0)</f>
        <v>23375</v>
      </c>
    </row>
    <row r="63" spans="1:10">
      <c r="A63" s="434" t="s">
        <v>156</v>
      </c>
      <c r="B63" s="434"/>
      <c r="C63" s="434"/>
      <c r="D63" s="112"/>
      <c r="E63" s="112"/>
      <c r="F63" s="112"/>
      <c r="G63" s="87"/>
      <c r="H63" s="87"/>
      <c r="I63" s="66"/>
      <c r="J63" s="113"/>
    </row>
    <row r="64" spans="1:10">
      <c r="A64" s="111" t="str">
        <f>+A62</f>
        <v>Qty.</v>
      </c>
      <c r="B64" s="111">
        <f>+B62</f>
        <v>1987.03</v>
      </c>
      <c r="C64" s="112" t="s">
        <v>15</v>
      </c>
      <c r="D64" s="112" t="s">
        <v>14</v>
      </c>
      <c r="E64" s="119">
        <v>24200</v>
      </c>
      <c r="F64" s="411" t="s">
        <v>25</v>
      </c>
      <c r="G64" s="411"/>
      <c r="H64" s="411"/>
      <c r="I64" s="46" t="s">
        <v>0</v>
      </c>
      <c r="J64" s="104">
        <f>+ROUND((B64*E64/1000),0)</f>
        <v>48086</v>
      </c>
    </row>
    <row r="65" spans="1:10">
      <c r="A65" s="434" t="s">
        <v>155</v>
      </c>
      <c r="B65" s="434"/>
      <c r="C65" s="434"/>
      <c r="D65" s="112"/>
      <c r="E65" s="112"/>
      <c r="F65" s="112"/>
      <c r="G65" s="87"/>
      <c r="H65" s="87"/>
      <c r="I65" s="66"/>
      <c r="J65" s="113"/>
    </row>
    <row r="66" spans="1:10">
      <c r="A66" s="80" t="str">
        <f>+A64</f>
        <v>Qty.</v>
      </c>
      <c r="B66" s="111">
        <v>1192.21</v>
      </c>
      <c r="C66" s="112" t="s">
        <v>15</v>
      </c>
      <c r="D66" s="50" t="s">
        <v>14</v>
      </c>
      <c r="E66" s="119">
        <v>37230.769999999997</v>
      </c>
      <c r="F66" s="411" t="s">
        <v>25</v>
      </c>
      <c r="G66" s="411"/>
      <c r="H66" s="411"/>
      <c r="I66" s="46" t="s">
        <v>0</v>
      </c>
      <c r="J66" s="104">
        <f>+ROUND((B66*E66/1000),0)</f>
        <v>44387</v>
      </c>
    </row>
    <row r="67" spans="1:10">
      <c r="A67" s="80"/>
      <c r="B67" s="111"/>
      <c r="C67" s="112"/>
      <c r="D67" s="50"/>
      <c r="E67" s="119"/>
      <c r="F67" s="50"/>
      <c r="G67" s="50"/>
      <c r="H67" s="50"/>
      <c r="I67" s="46"/>
      <c r="J67" s="104"/>
    </row>
    <row r="68" spans="1:10" ht="121.5" customHeight="1">
      <c r="A68" s="410" t="s">
        <v>154</v>
      </c>
      <c r="B68" s="410"/>
      <c r="C68" s="410"/>
      <c r="D68" s="410"/>
      <c r="E68" s="410"/>
      <c r="F68" s="410"/>
      <c r="G68" s="410"/>
      <c r="H68" s="410"/>
      <c r="I68" s="410"/>
      <c r="J68" s="113"/>
    </row>
    <row r="69" spans="1:10">
      <c r="A69" s="80" t="s">
        <v>16</v>
      </c>
      <c r="B69" s="111">
        <v>1325.46</v>
      </c>
      <c r="C69" s="51" t="s">
        <v>18</v>
      </c>
      <c r="D69" s="50" t="s">
        <v>14</v>
      </c>
      <c r="E69" s="104">
        <v>337</v>
      </c>
      <c r="F69" s="411" t="s">
        <v>153</v>
      </c>
      <c r="G69" s="411"/>
      <c r="H69" s="411"/>
      <c r="I69" s="46" t="s">
        <v>0</v>
      </c>
      <c r="J69" s="104">
        <f>+ROUND((B69*E69),0)-3</f>
        <v>446677</v>
      </c>
    </row>
    <row r="70" spans="1:10" ht="63.75" customHeight="1">
      <c r="A70" s="412" t="s">
        <v>152</v>
      </c>
      <c r="B70" s="412"/>
      <c r="C70" s="412"/>
      <c r="D70" s="412"/>
      <c r="E70" s="412"/>
      <c r="F70" s="412"/>
      <c r="G70" s="412"/>
      <c r="H70" s="412"/>
      <c r="I70" s="412"/>
      <c r="J70" s="104"/>
    </row>
    <row r="71" spans="1:10">
      <c r="A71" s="80" t="s">
        <v>16</v>
      </c>
      <c r="B71" s="80">
        <v>55.1</v>
      </c>
      <c r="C71" s="51" t="s">
        <v>28</v>
      </c>
      <c r="D71" s="50" t="s">
        <v>14</v>
      </c>
      <c r="E71" s="104">
        <v>5001.7</v>
      </c>
      <c r="F71" s="53"/>
      <c r="G71" s="53" t="s">
        <v>136</v>
      </c>
      <c r="H71" s="45"/>
      <c r="I71" s="46" t="s">
        <v>19</v>
      </c>
      <c r="J71" s="104">
        <f>+ROUND((B71*E71),0)</f>
        <v>275594</v>
      </c>
    </row>
    <row r="72" spans="1:10" ht="33" customHeight="1">
      <c r="A72" s="410" t="s">
        <v>151</v>
      </c>
      <c r="B72" s="410"/>
      <c r="C72" s="410"/>
      <c r="D72" s="410"/>
      <c r="E72" s="410"/>
      <c r="F72" s="410"/>
      <c r="G72" s="410"/>
      <c r="H72" s="410"/>
      <c r="I72" s="410"/>
      <c r="J72" s="104"/>
    </row>
    <row r="73" spans="1:10">
      <c r="A73" s="80" t="s">
        <v>16</v>
      </c>
      <c r="B73" s="111">
        <v>197.82</v>
      </c>
      <c r="C73" s="51" t="s">
        <v>12</v>
      </c>
      <c r="D73" s="112" t="s">
        <v>14</v>
      </c>
      <c r="E73" s="104">
        <v>86</v>
      </c>
      <c r="F73" s="411" t="s">
        <v>26</v>
      </c>
      <c r="G73" s="411"/>
      <c r="H73" s="411"/>
      <c r="I73" s="45"/>
      <c r="J73" s="104">
        <f>+ROUND((B73*E73),0)</f>
        <v>17013</v>
      </c>
    </row>
    <row r="74" spans="1:10" ht="18.75" customHeight="1">
      <c r="A74" s="410" t="s">
        <v>141</v>
      </c>
      <c r="B74" s="410"/>
      <c r="C74" s="410"/>
      <c r="D74" s="410"/>
      <c r="E74" s="410"/>
      <c r="F74" s="410"/>
      <c r="G74" s="410"/>
      <c r="H74" s="410"/>
      <c r="I74" s="410"/>
      <c r="J74" s="45"/>
    </row>
    <row r="75" spans="1:10">
      <c r="A75" s="413" t="s">
        <v>140</v>
      </c>
      <c r="B75" s="413"/>
      <c r="C75" s="413"/>
      <c r="D75" s="413"/>
      <c r="E75" s="413"/>
      <c r="F75" s="112"/>
      <c r="G75" s="45"/>
      <c r="H75" s="45"/>
      <c r="I75" s="45"/>
      <c r="J75" s="45"/>
    </row>
    <row r="76" spans="1:10">
      <c r="A76" s="80" t="s">
        <v>16</v>
      </c>
      <c r="B76" s="125">
        <v>702.18899999999996</v>
      </c>
      <c r="C76" s="51" t="s">
        <v>18</v>
      </c>
      <c r="D76" s="50" t="s">
        <v>14</v>
      </c>
      <c r="E76" s="111">
        <v>9416.2800000000007</v>
      </c>
      <c r="F76" s="411" t="s">
        <v>134</v>
      </c>
      <c r="G76" s="411"/>
      <c r="H76" s="411"/>
      <c r="I76" s="60" t="s">
        <v>0</v>
      </c>
      <c r="J76" s="104">
        <f>+ROUND((B76*E76/100),0)</f>
        <v>66120</v>
      </c>
    </row>
    <row r="77" spans="1:10" ht="34.5" customHeight="1">
      <c r="A77" s="412" t="s">
        <v>150</v>
      </c>
      <c r="B77" s="412"/>
      <c r="C77" s="412"/>
      <c r="D77" s="412"/>
      <c r="E77" s="412"/>
      <c r="F77" s="412"/>
      <c r="G77" s="412"/>
      <c r="H77" s="412"/>
      <c r="I77" s="412"/>
      <c r="J77" s="45"/>
    </row>
    <row r="78" spans="1:10">
      <c r="A78" s="409" t="s">
        <v>149</v>
      </c>
      <c r="B78" s="409"/>
      <c r="C78" s="409"/>
      <c r="D78" s="45"/>
      <c r="E78" s="45"/>
      <c r="F78" s="45"/>
      <c r="G78" s="45"/>
      <c r="H78" s="45"/>
      <c r="I78" s="45"/>
      <c r="J78" s="45"/>
    </row>
    <row r="79" spans="1:10">
      <c r="A79" s="80" t="s">
        <v>16</v>
      </c>
      <c r="B79" s="111">
        <v>471</v>
      </c>
      <c r="C79" s="51" t="s">
        <v>18</v>
      </c>
      <c r="D79" s="50" t="s">
        <v>14</v>
      </c>
      <c r="E79" s="119">
        <v>12595</v>
      </c>
      <c r="F79" s="411" t="s">
        <v>146</v>
      </c>
      <c r="G79" s="411"/>
      <c r="H79" s="411"/>
      <c r="I79" s="60" t="s">
        <v>0</v>
      </c>
      <c r="J79" s="104">
        <f>+ROUND((B79*E79/100),0)</f>
        <v>59322</v>
      </c>
    </row>
    <row r="80" spans="1:10">
      <c r="A80" s="409" t="s">
        <v>148</v>
      </c>
      <c r="B80" s="409"/>
      <c r="C80" s="409"/>
      <c r="D80" s="45"/>
      <c r="E80" s="59"/>
      <c r="F80" s="45"/>
      <c r="G80" s="45"/>
      <c r="H80" s="45"/>
      <c r="I80" s="45"/>
      <c r="J80" s="45"/>
    </row>
    <row r="81" spans="1:10">
      <c r="A81" s="80" t="s">
        <v>16</v>
      </c>
      <c r="B81" s="111">
        <v>314</v>
      </c>
      <c r="C81" s="51" t="s">
        <v>18</v>
      </c>
      <c r="D81" s="112" t="s">
        <v>14</v>
      </c>
      <c r="E81" s="119">
        <v>14429.25</v>
      </c>
      <c r="F81" s="411" t="s">
        <v>146</v>
      </c>
      <c r="G81" s="411"/>
      <c r="H81" s="411"/>
      <c r="I81" s="60" t="s">
        <v>0</v>
      </c>
      <c r="J81" s="104">
        <f>+ROUND((B81*E81/100),0)</f>
        <v>45308</v>
      </c>
    </row>
    <row r="82" spans="1:10">
      <c r="A82" s="409" t="s">
        <v>147</v>
      </c>
      <c r="B82" s="409"/>
      <c r="C82" s="409"/>
      <c r="D82" s="45"/>
      <c r="E82" s="59"/>
      <c r="F82" s="45"/>
      <c r="G82" s="45"/>
      <c r="H82" s="45"/>
      <c r="I82" s="45"/>
      <c r="J82" s="45"/>
    </row>
    <row r="83" spans="1:10">
      <c r="A83" s="80" t="s">
        <v>16</v>
      </c>
      <c r="B83" s="111">
        <v>471</v>
      </c>
      <c r="C83" s="51" t="s">
        <v>18</v>
      </c>
      <c r="D83" s="50" t="s">
        <v>14</v>
      </c>
      <c r="E83" s="119">
        <v>11288.75</v>
      </c>
      <c r="F83" s="411" t="s">
        <v>146</v>
      </c>
      <c r="G83" s="411"/>
      <c r="H83" s="411"/>
      <c r="I83" s="60" t="s">
        <v>0</v>
      </c>
      <c r="J83" s="104">
        <f>+ROUND((B83*E83/100),0)</f>
        <v>53170</v>
      </c>
    </row>
    <row r="84" spans="1:10" ht="78" customHeight="1">
      <c r="A84" s="412" t="s">
        <v>145</v>
      </c>
      <c r="B84" s="412"/>
      <c r="C84" s="412"/>
      <c r="D84" s="412"/>
      <c r="E84" s="412"/>
      <c r="F84" s="412"/>
      <c r="G84" s="412"/>
      <c r="H84" s="412"/>
      <c r="I84" s="412"/>
      <c r="J84" s="45"/>
    </row>
    <row r="85" spans="1:10">
      <c r="A85" s="80" t="s">
        <v>16</v>
      </c>
      <c r="B85" s="111">
        <v>6280</v>
      </c>
      <c r="C85" s="51" t="s">
        <v>18</v>
      </c>
      <c r="D85" s="50" t="s">
        <v>14</v>
      </c>
      <c r="E85" s="111">
        <v>543</v>
      </c>
      <c r="F85" s="411" t="s">
        <v>134</v>
      </c>
      <c r="G85" s="411"/>
      <c r="H85" s="411"/>
      <c r="I85" s="60" t="s">
        <v>0</v>
      </c>
      <c r="J85" s="347">
        <f>+ROUND((B85*E85/100),0)</f>
        <v>34100</v>
      </c>
    </row>
    <row r="86" spans="1:10" ht="45.75" customHeight="1">
      <c r="A86" s="391" t="s">
        <v>220</v>
      </c>
      <c r="B86" s="391"/>
      <c r="C86" s="391"/>
      <c r="D86" s="391"/>
      <c r="E86" s="391"/>
      <c r="F86" s="391"/>
      <c r="G86" s="391"/>
      <c r="H86" s="391"/>
      <c r="I86" s="391"/>
      <c r="J86" s="344"/>
    </row>
    <row r="87" spans="1:10">
      <c r="A87" s="326" t="s">
        <v>16</v>
      </c>
      <c r="B87" s="329">
        <v>1003.12</v>
      </c>
      <c r="C87" s="328" t="s">
        <v>15</v>
      </c>
      <c r="D87" s="327" t="s">
        <v>14</v>
      </c>
      <c r="E87" s="330">
        <v>11900</v>
      </c>
      <c r="F87" s="392" t="s">
        <v>211</v>
      </c>
      <c r="G87" s="392"/>
      <c r="H87" s="392"/>
      <c r="I87" s="331" t="s">
        <v>0</v>
      </c>
      <c r="J87" s="343">
        <f>+ROUND((B87*E87)/1000,0)</f>
        <v>11937</v>
      </c>
    </row>
    <row r="88" spans="1:10">
      <c r="A88" s="45"/>
      <c r="B88" s="45"/>
      <c r="C88" s="45"/>
      <c r="D88" s="45"/>
      <c r="E88" s="45"/>
      <c r="F88" s="45"/>
      <c r="G88" s="404" t="s">
        <v>24</v>
      </c>
      <c r="H88" s="404"/>
      <c r="I88" s="404"/>
      <c r="J88" s="70">
        <f>SUM(J59:J85)+J87</f>
        <v>1130603</v>
      </c>
    </row>
    <row r="89" spans="1:10">
      <c r="A89" s="45"/>
      <c r="B89" s="45"/>
      <c r="C89" s="45"/>
      <c r="D89" s="45"/>
      <c r="E89" s="45"/>
      <c r="F89" s="45"/>
      <c r="G89" s="65"/>
      <c r="H89" s="65"/>
      <c r="I89" s="65"/>
      <c r="J89" s="70"/>
    </row>
    <row r="90" spans="1:10" ht="18">
      <c r="A90" s="451" t="s">
        <v>5</v>
      </c>
      <c r="B90" s="451"/>
      <c r="C90" s="451"/>
      <c r="D90" s="451" t="s">
        <v>144</v>
      </c>
      <c r="E90" s="451"/>
      <c r="F90" s="451"/>
      <c r="G90" s="451"/>
      <c r="H90" s="124"/>
      <c r="I90" s="124"/>
      <c r="J90" s="124"/>
    </row>
    <row r="91" spans="1:10">
      <c r="A91" s="405" t="s">
        <v>23</v>
      </c>
      <c r="B91" s="405"/>
      <c r="C91" s="405"/>
      <c r="D91" s="405"/>
      <c r="E91" s="405"/>
      <c r="F91" s="27"/>
      <c r="G91" s="27"/>
      <c r="H91" s="123"/>
      <c r="I91" s="122"/>
      <c r="J91" s="121"/>
    </row>
    <row r="92" spans="1:10" ht="50.25" customHeight="1">
      <c r="A92" s="406" t="s">
        <v>143</v>
      </c>
      <c r="B92" s="406"/>
      <c r="C92" s="406"/>
      <c r="D92" s="406"/>
      <c r="E92" s="406"/>
      <c r="F92" s="406"/>
      <c r="G92" s="406"/>
      <c r="H92" s="406"/>
      <c r="I92" s="406"/>
      <c r="J92" s="120"/>
    </row>
    <row r="93" spans="1:10">
      <c r="A93" s="25" t="s">
        <v>16</v>
      </c>
      <c r="B93" s="22">
        <v>616</v>
      </c>
      <c r="C93" s="30" t="s">
        <v>18</v>
      </c>
      <c r="D93" s="38" t="s">
        <v>14</v>
      </c>
      <c r="E93" s="19">
        <v>3176.25</v>
      </c>
      <c r="F93" s="18"/>
      <c r="G93" s="18" t="s">
        <v>99</v>
      </c>
      <c r="H93" s="27"/>
      <c r="I93" s="18" t="s">
        <v>0</v>
      </c>
      <c r="J93" s="22">
        <f>+ROUND((B93*E93/1000),0)</f>
        <v>1957</v>
      </c>
    </row>
    <row r="94" spans="1:10">
      <c r="A94" s="25"/>
      <c r="B94" s="22"/>
      <c r="C94" s="30"/>
      <c r="D94" s="38"/>
      <c r="E94" s="19"/>
      <c r="F94" s="18"/>
      <c r="G94" s="18"/>
      <c r="H94" s="27"/>
      <c r="I94" s="18"/>
      <c r="J94" s="22"/>
    </row>
    <row r="95" spans="1:10">
      <c r="A95" s="406" t="s">
        <v>142</v>
      </c>
      <c r="B95" s="406"/>
      <c r="C95" s="406"/>
      <c r="D95" s="406"/>
      <c r="E95" s="406"/>
      <c r="F95" s="406"/>
      <c r="G95" s="406"/>
      <c r="H95" s="406"/>
      <c r="I95" s="406"/>
      <c r="J95" s="120"/>
    </row>
    <row r="96" spans="1:10">
      <c r="A96" s="25" t="s">
        <v>16</v>
      </c>
      <c r="B96" s="22">
        <v>264</v>
      </c>
      <c r="C96" s="30" t="s">
        <v>15</v>
      </c>
      <c r="D96" s="38" t="s">
        <v>14</v>
      </c>
      <c r="E96" s="19">
        <v>1058.75</v>
      </c>
      <c r="F96" s="18"/>
      <c r="G96" s="18" t="s">
        <v>134</v>
      </c>
      <c r="H96" s="27"/>
      <c r="I96" s="18" t="s">
        <v>0</v>
      </c>
      <c r="J96" s="22">
        <f>+ROUND((B96*E96/100),0)</f>
        <v>2795</v>
      </c>
    </row>
    <row r="97" spans="1:10">
      <c r="A97" s="25"/>
      <c r="B97" s="22"/>
      <c r="C97" s="30"/>
      <c r="D97" s="38"/>
      <c r="E97" s="19"/>
      <c r="F97" s="18"/>
      <c r="G97" s="18"/>
      <c r="H97" s="27"/>
      <c r="I97" s="18"/>
      <c r="J97" s="22"/>
    </row>
    <row r="98" spans="1:10">
      <c r="A98" s="402" t="s">
        <v>141</v>
      </c>
      <c r="B98" s="402"/>
      <c r="C98" s="402"/>
      <c r="D98" s="402"/>
      <c r="E98" s="402"/>
      <c r="F98" s="402"/>
      <c r="G98" s="402"/>
      <c r="H98" s="402"/>
      <c r="I98" s="402"/>
      <c r="J98" s="27"/>
    </row>
    <row r="99" spans="1:10">
      <c r="A99" s="403" t="s">
        <v>140</v>
      </c>
      <c r="B99" s="403"/>
      <c r="C99" s="27"/>
      <c r="D99" s="27"/>
      <c r="E99" s="27"/>
      <c r="F99" s="27"/>
      <c r="G99" s="27"/>
      <c r="H99" s="27"/>
      <c r="I99" s="27"/>
      <c r="J99" s="27"/>
    </row>
    <row r="100" spans="1:10">
      <c r="A100" s="25" t="s">
        <v>16</v>
      </c>
      <c r="B100" s="24">
        <v>66</v>
      </c>
      <c r="C100" s="23" t="s">
        <v>15</v>
      </c>
      <c r="D100" s="18" t="s">
        <v>14</v>
      </c>
      <c r="E100" s="19">
        <v>9416.2800000000007</v>
      </c>
      <c r="F100" s="399" t="s">
        <v>134</v>
      </c>
      <c r="G100" s="399"/>
      <c r="H100" s="399"/>
      <c r="I100" s="29" t="s">
        <v>0</v>
      </c>
      <c r="J100" s="22">
        <f>+ROUND((B100*E100/100),0)</f>
        <v>6215</v>
      </c>
    </row>
    <row r="101" spans="1:10" ht="123" customHeight="1">
      <c r="A101" s="402" t="str">
        <f>+A68</f>
        <v xml:space="preserve">3)Reinforced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v>
      </c>
      <c r="B101" s="402"/>
      <c r="C101" s="402"/>
      <c r="D101" s="402"/>
      <c r="E101" s="402"/>
      <c r="F101" s="402"/>
      <c r="G101" s="402"/>
      <c r="H101" s="402"/>
      <c r="I101" s="402"/>
      <c r="J101" s="120"/>
    </row>
    <row r="102" spans="1:10">
      <c r="A102" s="25" t="s">
        <v>16</v>
      </c>
      <c r="B102" s="22">
        <v>207.78</v>
      </c>
      <c r="C102" s="30" t="s">
        <v>15</v>
      </c>
      <c r="D102" s="18" t="s">
        <v>14</v>
      </c>
      <c r="E102" s="22">
        <v>337</v>
      </c>
      <c r="F102" s="399" t="s">
        <v>139</v>
      </c>
      <c r="G102" s="399"/>
      <c r="H102" s="399"/>
      <c r="I102" s="18" t="s">
        <v>0</v>
      </c>
      <c r="J102" s="22">
        <f>+ROUND((B102*E102),0)</f>
        <v>70022</v>
      </c>
    </row>
    <row r="103" spans="1:10" ht="63" customHeight="1">
      <c r="A103" s="402" t="str">
        <f>+'Sch B2'!A48:I48</f>
        <v xml:space="preserve">9)Fabrication of mild steel reinforcement for cement concrerte including cutting bending laying in position making joints and fastenings includiug cost of binding wire (also includes removal of rust from bars).  (b) using Tor bars. (C.S.I.No.8(b) P.No.17)  </v>
      </c>
      <c r="B103" s="402"/>
      <c r="C103" s="402"/>
      <c r="D103" s="402"/>
      <c r="E103" s="402"/>
      <c r="F103" s="402"/>
      <c r="G103" s="402"/>
      <c r="H103" s="402"/>
      <c r="I103" s="402"/>
      <c r="J103" s="22"/>
    </row>
    <row r="104" spans="1:10">
      <c r="A104" s="25" t="s">
        <v>16</v>
      </c>
      <c r="B104" s="38">
        <v>8.34</v>
      </c>
      <c r="C104" s="29" t="s">
        <v>28</v>
      </c>
      <c r="D104" s="18" t="s">
        <v>14</v>
      </c>
      <c r="E104" s="22">
        <v>5001.7</v>
      </c>
      <c r="F104" s="399" t="s">
        <v>136</v>
      </c>
      <c r="G104" s="399"/>
      <c r="H104" s="399"/>
      <c r="I104" s="18" t="s">
        <v>0</v>
      </c>
      <c r="J104" s="22">
        <f>+ROUND((B104*E104),0)</f>
        <v>41714</v>
      </c>
    </row>
    <row r="105" spans="1:10" ht="49.5" customHeight="1">
      <c r="A105" s="398" t="str">
        <f>+'[2]Sch B99'!$A$120:$H$120</f>
        <v xml:space="preserve">9)Small iron work such as gusset plate knees bends, stirrups, rings etc. including cutting drilling, revetting, handling, assembling and fixing but excluding errection in position                              ( C.S.I.No.1 P.No.91 )  </v>
      </c>
      <c r="B105" s="398"/>
      <c r="C105" s="398"/>
      <c r="D105" s="398"/>
      <c r="E105" s="398"/>
      <c r="F105" s="398"/>
      <c r="G105" s="398"/>
      <c r="H105" s="398"/>
      <c r="I105" s="398"/>
      <c r="J105" s="26"/>
    </row>
    <row r="106" spans="1:10">
      <c r="A106" s="25" t="s">
        <v>16</v>
      </c>
      <c r="B106" s="24">
        <v>2.23</v>
      </c>
      <c r="C106" s="23" t="s">
        <v>28</v>
      </c>
      <c r="D106" s="18" t="s">
        <v>14</v>
      </c>
      <c r="E106" s="22">
        <v>6420.61</v>
      </c>
      <c r="F106" s="399" t="s">
        <v>136</v>
      </c>
      <c r="G106" s="399"/>
      <c r="H106" s="399"/>
      <c r="I106" s="18" t="s">
        <v>0</v>
      </c>
      <c r="J106" s="22">
        <f>+ROUND((B106*E106),0)+23</f>
        <v>14341</v>
      </c>
    </row>
    <row r="107" spans="1:10" ht="36.75" customHeight="1">
      <c r="A107" s="398" t="s">
        <v>138</v>
      </c>
      <c r="B107" s="398"/>
      <c r="C107" s="398"/>
      <c r="D107" s="398"/>
      <c r="E107" s="398"/>
      <c r="F107" s="398"/>
      <c r="G107" s="398"/>
      <c r="H107" s="398"/>
      <c r="I107" s="398"/>
      <c r="J107" s="26"/>
    </row>
    <row r="108" spans="1:10">
      <c r="A108" s="25" t="s">
        <v>16</v>
      </c>
      <c r="B108" s="24">
        <v>1</v>
      </c>
      <c r="C108" s="23" t="s">
        <v>28</v>
      </c>
      <c r="D108" s="18" t="s">
        <v>14</v>
      </c>
      <c r="E108" s="22">
        <v>6985</v>
      </c>
      <c r="F108" s="38"/>
      <c r="G108" s="38" t="s">
        <v>136</v>
      </c>
      <c r="H108" s="27"/>
      <c r="I108" s="18" t="s">
        <v>0</v>
      </c>
      <c r="J108" s="22">
        <f>+ROUND((B108*E108),0)</f>
        <v>6985</v>
      </c>
    </row>
    <row r="109" spans="1:10" ht="29.25" customHeight="1">
      <c r="A109" s="398" t="s">
        <v>137</v>
      </c>
      <c r="B109" s="398"/>
      <c r="C109" s="398"/>
      <c r="D109" s="398"/>
      <c r="E109" s="398"/>
      <c r="F109" s="398"/>
      <c r="G109" s="398"/>
      <c r="H109" s="398"/>
      <c r="I109" s="398"/>
      <c r="J109" s="26"/>
    </row>
    <row r="110" spans="1:10">
      <c r="A110" s="25" t="s">
        <v>16</v>
      </c>
      <c r="B110" s="24">
        <v>2.23</v>
      </c>
      <c r="C110" s="23" t="s">
        <v>28</v>
      </c>
      <c r="D110" s="18" t="s">
        <v>14</v>
      </c>
      <c r="E110" s="22">
        <v>271.04000000000002</v>
      </c>
      <c r="F110" s="399" t="s">
        <v>136</v>
      </c>
      <c r="G110" s="399"/>
      <c r="H110" s="399"/>
      <c r="I110" s="18" t="s">
        <v>0</v>
      </c>
      <c r="J110" s="22">
        <f>+ROUND((B110*E110),0)+1</f>
        <v>605</v>
      </c>
    </row>
    <row r="111" spans="1:10" ht="32.25" customHeight="1">
      <c r="A111" s="398" t="s">
        <v>135</v>
      </c>
      <c r="B111" s="398"/>
      <c r="C111" s="398"/>
      <c r="D111" s="398"/>
      <c r="E111" s="398"/>
      <c r="F111" s="398"/>
      <c r="G111" s="398"/>
      <c r="H111" s="398"/>
      <c r="I111" s="398"/>
      <c r="J111" s="26"/>
    </row>
    <row r="112" spans="1:10">
      <c r="A112" s="25" t="s">
        <v>16</v>
      </c>
      <c r="B112" s="24">
        <v>13.12</v>
      </c>
      <c r="C112" s="23" t="s">
        <v>15</v>
      </c>
      <c r="D112" s="18" t="s">
        <v>14</v>
      </c>
      <c r="E112" s="22">
        <v>11948.36</v>
      </c>
      <c r="F112" s="399" t="s">
        <v>134</v>
      </c>
      <c r="G112" s="399"/>
      <c r="H112" s="399"/>
      <c r="I112" s="18" t="s">
        <v>0</v>
      </c>
      <c r="J112" s="22">
        <f>+ROUND((B112*E112/100),0)</f>
        <v>1568</v>
      </c>
    </row>
    <row r="113" spans="1:10" ht="36.75" customHeight="1">
      <c r="A113" s="398" t="str">
        <f>+'[3]sch b59'!$A$231:$I$231</f>
        <v>7)Cement plaster 1:4 upto 20' height                                                                      ( C.S.I.No.11(b)P.No.52)(b)1/2"thick</v>
      </c>
      <c r="B113" s="398"/>
      <c r="C113" s="398"/>
      <c r="D113" s="398"/>
      <c r="E113" s="398"/>
      <c r="F113" s="398"/>
      <c r="G113" s="398"/>
      <c r="H113" s="398"/>
      <c r="I113" s="398"/>
      <c r="J113" s="26"/>
    </row>
    <row r="114" spans="1:10">
      <c r="A114" s="25" t="s">
        <v>16</v>
      </c>
      <c r="B114" s="24">
        <v>40</v>
      </c>
      <c r="C114" s="23" t="s">
        <v>15</v>
      </c>
      <c r="D114" s="18" t="s">
        <v>14</v>
      </c>
      <c r="E114" s="22">
        <v>2283.9299999999998</v>
      </c>
      <c r="F114" s="399" t="s">
        <v>133</v>
      </c>
      <c r="G114" s="399"/>
      <c r="H114" s="399"/>
      <c r="I114" s="18" t="s">
        <v>0</v>
      </c>
      <c r="J114" s="22">
        <f>+ROUND((B114*E114/100),0)</f>
        <v>914</v>
      </c>
    </row>
    <row r="115" spans="1:10" ht="93.75" customHeight="1">
      <c r="A115" s="402" t="str">
        <f>+'[3]sch b59'!$A$234:$I$234</f>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
      <c r="B115" s="402"/>
      <c r="C115" s="402"/>
      <c r="D115" s="402"/>
      <c r="E115" s="402"/>
      <c r="F115" s="402"/>
      <c r="G115" s="402"/>
      <c r="H115" s="402"/>
      <c r="I115" s="402"/>
      <c r="J115" s="32"/>
    </row>
    <row r="116" spans="1:10">
      <c r="A116" s="25" t="s">
        <v>16</v>
      </c>
      <c r="B116" s="24">
        <v>384</v>
      </c>
      <c r="C116" s="23" t="s">
        <v>15</v>
      </c>
      <c r="D116" s="18" t="s">
        <v>14</v>
      </c>
      <c r="E116" s="22">
        <v>3600</v>
      </c>
      <c r="F116" s="399" t="s">
        <v>25</v>
      </c>
      <c r="G116" s="399"/>
      <c r="H116" s="399"/>
      <c r="I116" s="18" t="s">
        <v>0</v>
      </c>
      <c r="J116" s="22">
        <f>+ROUND((B116*E116/1000),0)</f>
        <v>1382</v>
      </c>
    </row>
    <row r="117" spans="1:10" ht="32.25" customHeight="1">
      <c r="A117" s="398" t="s">
        <v>132</v>
      </c>
      <c r="B117" s="398"/>
      <c r="C117" s="398"/>
      <c r="D117" s="398"/>
      <c r="E117" s="398"/>
      <c r="F117" s="398"/>
      <c r="G117" s="398"/>
      <c r="H117" s="398"/>
      <c r="I117" s="398"/>
      <c r="J117" s="26"/>
    </row>
    <row r="118" spans="1:10">
      <c r="A118" s="25" t="s">
        <v>16</v>
      </c>
      <c r="B118" s="24">
        <v>345.6</v>
      </c>
      <c r="C118" s="23" t="s">
        <v>15</v>
      </c>
      <c r="D118" s="18" t="s">
        <v>14</v>
      </c>
      <c r="E118" s="22">
        <v>2760</v>
      </c>
      <c r="F118" s="399" t="s">
        <v>25</v>
      </c>
      <c r="G118" s="399"/>
      <c r="H118" s="399"/>
      <c r="I118" s="18" t="s">
        <v>0</v>
      </c>
      <c r="J118" s="22">
        <f>+ROUND((B118*E118/1000),0)</f>
        <v>954</v>
      </c>
    </row>
    <row r="119" spans="1:10" ht="46.5" customHeight="1">
      <c r="A119" s="398" t="s">
        <v>131</v>
      </c>
      <c r="B119" s="398"/>
      <c r="C119" s="398"/>
      <c r="D119" s="398"/>
      <c r="E119" s="398"/>
      <c r="F119" s="398"/>
      <c r="G119" s="398"/>
      <c r="H119" s="398"/>
      <c r="I119" s="398"/>
      <c r="J119" s="27"/>
    </row>
    <row r="120" spans="1:10">
      <c r="A120" s="400" t="s">
        <v>206</v>
      </c>
      <c r="B120" s="400"/>
      <c r="C120" s="400"/>
      <c r="D120" s="31"/>
      <c r="E120" s="31"/>
      <c r="F120" s="31"/>
      <c r="G120" s="27"/>
      <c r="H120" s="27"/>
      <c r="I120" s="27"/>
      <c r="J120" s="27"/>
    </row>
    <row r="121" spans="1:10">
      <c r="A121" s="25" t="s">
        <v>16</v>
      </c>
      <c r="B121" s="19">
        <v>24</v>
      </c>
      <c r="C121" s="30" t="s">
        <v>12</v>
      </c>
      <c r="D121" s="20" t="s">
        <v>14</v>
      </c>
      <c r="E121" s="28">
        <v>618</v>
      </c>
      <c r="F121" s="18"/>
      <c r="G121" s="18" t="s">
        <v>26</v>
      </c>
      <c r="H121" s="27"/>
      <c r="I121" s="18" t="s">
        <v>0</v>
      </c>
      <c r="J121" s="21">
        <f>+ROUND((B121*E121),0)</f>
        <v>14832</v>
      </c>
    </row>
    <row r="122" spans="1:10">
      <c r="A122" s="19"/>
      <c r="B122" s="20"/>
      <c r="C122" s="20"/>
      <c r="D122" s="19"/>
      <c r="E122" s="18"/>
      <c r="F122" s="401" t="s">
        <v>129</v>
      </c>
      <c r="G122" s="401"/>
      <c r="H122" s="401"/>
      <c r="I122" s="401"/>
      <c r="J122" s="17">
        <f>SUM(J92:J121)</f>
        <v>164284</v>
      </c>
    </row>
    <row r="123" spans="1:10">
      <c r="A123" s="45"/>
      <c r="B123" s="45"/>
      <c r="C123" s="45"/>
      <c r="D123" s="45"/>
      <c r="E123" s="45"/>
      <c r="F123" s="65"/>
      <c r="G123" s="65"/>
      <c r="H123" s="65"/>
      <c r="I123" s="65"/>
      <c r="J123" s="70"/>
    </row>
    <row r="124" spans="1:10" ht="18">
      <c r="A124" s="447" t="s">
        <v>3</v>
      </c>
      <c r="B124" s="447"/>
      <c r="C124" s="447"/>
      <c r="D124" s="447"/>
      <c r="E124" s="448" t="s">
        <v>6</v>
      </c>
      <c r="F124" s="448"/>
      <c r="G124" s="448"/>
      <c r="H124" s="448"/>
      <c r="I124" s="448"/>
      <c r="J124" s="448"/>
    </row>
    <row r="125" spans="1:10">
      <c r="A125" s="408" t="s">
        <v>23</v>
      </c>
      <c r="B125" s="408"/>
      <c r="C125" s="408"/>
      <c r="D125" s="408"/>
      <c r="E125" s="408"/>
      <c r="F125" s="51"/>
      <c r="G125" s="51"/>
      <c r="H125" s="53"/>
      <c r="I125" s="53"/>
      <c r="J125" s="113"/>
    </row>
    <row r="126" spans="1:10" ht="48" customHeight="1">
      <c r="A126" s="410" t="str">
        <f>+A11</f>
        <v xml:space="preserve">1)Excavation In foundation of Building Bridges and and other structures including dag belling dressing refilling around structure with excavated earth watering and ramming lead upto 5 feet  (a) In ordinary soil( C.S.I.No.18(b)P.No.4)  </v>
      </c>
      <c r="B126" s="410"/>
      <c r="C126" s="410"/>
      <c r="D126" s="410"/>
      <c r="E126" s="410"/>
      <c r="F126" s="410"/>
      <c r="G126" s="410"/>
      <c r="H126" s="410"/>
      <c r="I126" s="410"/>
      <c r="J126" s="113"/>
    </row>
    <row r="127" spans="1:10">
      <c r="A127" s="112" t="s">
        <v>16</v>
      </c>
      <c r="B127" s="111">
        <v>236</v>
      </c>
      <c r="C127" s="112" t="s">
        <v>74</v>
      </c>
      <c r="D127" s="46" t="s">
        <v>14</v>
      </c>
      <c r="E127" s="111">
        <v>3176.25</v>
      </c>
      <c r="F127" s="46" t="s">
        <v>89</v>
      </c>
      <c r="G127" s="46"/>
      <c r="H127" s="46"/>
      <c r="I127" s="112" t="s">
        <v>0</v>
      </c>
      <c r="J127" s="104">
        <f>+ROUND((B127*E127/1000),0)</f>
        <v>750</v>
      </c>
    </row>
    <row r="128" spans="1:10" ht="36" customHeight="1">
      <c r="A128" s="412" t="s">
        <v>88</v>
      </c>
      <c r="B128" s="412"/>
      <c r="C128" s="412"/>
      <c r="D128" s="412"/>
      <c r="E128" s="412"/>
      <c r="F128" s="412"/>
      <c r="G128" s="412"/>
      <c r="H128" s="412"/>
      <c r="I128" s="53"/>
      <c r="J128" s="113"/>
    </row>
    <row r="129" spans="1:10">
      <c r="A129" s="46" t="s">
        <v>16</v>
      </c>
      <c r="B129" s="104">
        <v>126.15</v>
      </c>
      <c r="C129" s="53" t="s">
        <v>74</v>
      </c>
      <c r="D129" s="46" t="s">
        <v>14</v>
      </c>
      <c r="E129" s="104">
        <v>9416.2800000000007</v>
      </c>
      <c r="F129" s="428" t="s">
        <v>87</v>
      </c>
      <c r="G129" s="428"/>
      <c r="H129" s="428"/>
      <c r="I129" s="46" t="s">
        <v>19</v>
      </c>
      <c r="J129" s="104">
        <f>+ROUND((B129*E129/100),0)-1</f>
        <v>11878</v>
      </c>
    </row>
    <row r="130" spans="1:10" ht="33.75" customHeight="1">
      <c r="A130" s="412" t="str">
        <f>+A111</f>
        <v>10)Pacca brick work in foundation and plinth in cement sand mortor (1:6)(CSI No. 4(e) P-21)</v>
      </c>
      <c r="B130" s="412"/>
      <c r="C130" s="412"/>
      <c r="D130" s="412"/>
      <c r="E130" s="412"/>
      <c r="F130" s="412"/>
      <c r="G130" s="412"/>
      <c r="H130" s="412"/>
      <c r="I130" s="53"/>
      <c r="J130" s="113"/>
    </row>
    <row r="131" spans="1:10">
      <c r="A131" s="112" t="s">
        <v>16</v>
      </c>
      <c r="B131" s="111">
        <v>211.11</v>
      </c>
      <c r="C131" s="112" t="s">
        <v>74</v>
      </c>
      <c r="D131" s="112" t="s">
        <v>14</v>
      </c>
      <c r="E131" s="119">
        <v>11948.36</v>
      </c>
      <c r="F131" s="428" t="s">
        <v>87</v>
      </c>
      <c r="G131" s="428"/>
      <c r="H131" s="428"/>
      <c r="I131" s="46" t="s">
        <v>19</v>
      </c>
      <c r="J131" s="104">
        <f>+ROUND((B131*E131/100),0)</f>
        <v>25224</v>
      </c>
    </row>
    <row r="132" spans="1:10" ht="36" customHeight="1">
      <c r="A132" s="444" t="s">
        <v>86</v>
      </c>
      <c r="B132" s="444"/>
      <c r="C132" s="444"/>
      <c r="D132" s="444"/>
      <c r="E132" s="444"/>
      <c r="F132" s="444"/>
      <c r="G132" s="444"/>
      <c r="H132" s="444"/>
      <c r="I132" s="118"/>
      <c r="J132" s="113"/>
    </row>
    <row r="133" spans="1:10">
      <c r="A133" s="117" t="s">
        <v>16</v>
      </c>
      <c r="B133" s="115">
        <v>66.66</v>
      </c>
      <c r="C133" s="116" t="s">
        <v>65</v>
      </c>
      <c r="D133" s="114" t="s">
        <v>14</v>
      </c>
      <c r="E133" s="115">
        <v>3912.85</v>
      </c>
      <c r="F133" s="445" t="s">
        <v>85</v>
      </c>
      <c r="G133" s="445"/>
      <c r="H133" s="445"/>
      <c r="I133" s="114" t="s">
        <v>19</v>
      </c>
      <c r="J133" s="104">
        <f>+ROUND((B133*E133/100),0)</f>
        <v>2608</v>
      </c>
    </row>
    <row r="134" spans="1:10" ht="42" customHeight="1">
      <c r="A134" s="412" t="s">
        <v>84</v>
      </c>
      <c r="B134" s="412"/>
      <c r="C134" s="412"/>
      <c r="D134" s="412"/>
      <c r="E134" s="412"/>
      <c r="F134" s="412"/>
      <c r="G134" s="412"/>
      <c r="H134" s="412"/>
      <c r="I134" s="53"/>
      <c r="J134" s="113"/>
    </row>
    <row r="135" spans="1:10">
      <c r="A135" s="51" t="s">
        <v>16</v>
      </c>
      <c r="B135" s="111">
        <v>404.25</v>
      </c>
      <c r="C135" s="112" t="s">
        <v>74</v>
      </c>
      <c r="D135" s="46" t="s">
        <v>14</v>
      </c>
      <c r="E135" s="393">
        <v>12674.36</v>
      </c>
      <c r="F135" s="393"/>
      <c r="G135" s="53" t="s">
        <v>83</v>
      </c>
      <c r="H135" s="53"/>
      <c r="I135" s="46" t="s">
        <v>19</v>
      </c>
      <c r="J135" s="104">
        <f>+ROUND((B135*E135/100),0)</f>
        <v>51236</v>
      </c>
    </row>
    <row r="136" spans="1:10" ht="72" customHeight="1">
      <c r="A136" s="412" t="s">
        <v>82</v>
      </c>
      <c r="B136" s="412"/>
      <c r="C136" s="412"/>
      <c r="D136" s="412"/>
      <c r="E136" s="412"/>
      <c r="F136" s="412"/>
      <c r="G136" s="412"/>
      <c r="H136" s="412"/>
      <c r="I136" s="46"/>
      <c r="J136" s="104"/>
    </row>
    <row r="137" spans="1:10">
      <c r="A137" s="46" t="s">
        <v>16</v>
      </c>
      <c r="B137" s="104">
        <v>4.24</v>
      </c>
      <c r="C137" s="112" t="s">
        <v>50</v>
      </c>
      <c r="D137" s="50" t="s">
        <v>14</v>
      </c>
      <c r="E137" s="111">
        <v>4928.49</v>
      </c>
      <c r="F137" s="428" t="s">
        <v>77</v>
      </c>
      <c r="G137" s="428"/>
      <c r="H137" s="428"/>
      <c r="I137" s="46" t="s">
        <v>19</v>
      </c>
      <c r="J137" s="104">
        <f>+ROUND((B137*E137),0)</f>
        <v>20897</v>
      </c>
    </row>
    <row r="138" spans="1:10" ht="123" customHeight="1">
      <c r="A138" s="412" t="s">
        <v>81</v>
      </c>
      <c r="B138" s="412"/>
      <c r="C138" s="412"/>
      <c r="D138" s="412"/>
      <c r="E138" s="412"/>
      <c r="F138" s="412"/>
      <c r="G138" s="412"/>
      <c r="H138" s="412"/>
      <c r="I138" s="412"/>
      <c r="J138" s="113"/>
    </row>
    <row r="139" spans="1:10">
      <c r="A139" s="443" t="s">
        <v>80</v>
      </c>
      <c r="B139" s="443"/>
      <c r="C139" s="53"/>
      <c r="D139" s="53"/>
      <c r="E139" s="53"/>
      <c r="F139" s="53"/>
      <c r="G139" s="53"/>
      <c r="H139" s="53"/>
      <c r="I139" s="53"/>
      <c r="J139" s="113"/>
    </row>
    <row r="140" spans="1:10">
      <c r="A140" s="46" t="s">
        <v>16</v>
      </c>
      <c r="B140" s="104">
        <v>146.94</v>
      </c>
      <c r="C140" s="51" t="s">
        <v>74</v>
      </c>
      <c r="D140" s="46" t="s">
        <v>14</v>
      </c>
      <c r="E140" s="104">
        <v>337</v>
      </c>
      <c r="F140" s="428" t="s">
        <v>79</v>
      </c>
      <c r="G140" s="428"/>
      <c r="H140" s="428"/>
      <c r="I140" s="46" t="s">
        <v>19</v>
      </c>
      <c r="J140" s="104">
        <f>+ROUND((B140*E140),0)</f>
        <v>49519</v>
      </c>
    </row>
    <row r="141" spans="1:10" ht="60.75" customHeight="1">
      <c r="A141" s="412" t="s">
        <v>78</v>
      </c>
      <c r="B141" s="412"/>
      <c r="C141" s="412"/>
      <c r="D141" s="412"/>
      <c r="E141" s="412"/>
      <c r="F141" s="412"/>
      <c r="G141" s="412"/>
      <c r="H141" s="412"/>
      <c r="I141" s="46"/>
      <c r="J141" s="104"/>
    </row>
    <row r="142" spans="1:10">
      <c r="A142" s="46" t="s">
        <v>16</v>
      </c>
      <c r="B142" s="104">
        <v>5.9</v>
      </c>
      <c r="C142" s="112" t="s">
        <v>50</v>
      </c>
      <c r="D142" s="50" t="s">
        <v>14</v>
      </c>
      <c r="E142" s="111">
        <v>5001.7</v>
      </c>
      <c r="F142" s="428" t="s">
        <v>77</v>
      </c>
      <c r="G142" s="428"/>
      <c r="H142" s="428"/>
      <c r="I142" s="46" t="s">
        <v>19</v>
      </c>
      <c r="J142" s="104">
        <f>+ROUND((B142*E142),0)</f>
        <v>29510</v>
      </c>
    </row>
    <row r="143" spans="1:10">
      <c r="A143" s="46"/>
      <c r="B143" s="104"/>
      <c r="C143" s="112"/>
      <c r="D143" s="50"/>
      <c r="E143" s="111"/>
      <c r="F143" s="46"/>
      <c r="G143" s="46"/>
      <c r="H143" s="46"/>
      <c r="I143" s="46"/>
      <c r="J143" s="104"/>
    </row>
    <row r="144" spans="1:10" ht="57.75" customHeight="1">
      <c r="A144" s="412" t="s">
        <v>76</v>
      </c>
      <c r="B144" s="412"/>
      <c r="C144" s="412"/>
      <c r="D144" s="412"/>
      <c r="E144" s="412"/>
      <c r="F144" s="412"/>
      <c r="G144" s="412"/>
      <c r="H144" s="412"/>
      <c r="I144" s="53"/>
      <c r="J144" s="113"/>
    </row>
    <row r="145" spans="1:10">
      <c r="A145" s="51" t="s">
        <v>16</v>
      </c>
      <c r="B145" s="104">
        <v>24</v>
      </c>
      <c r="C145" s="112" t="s">
        <v>65</v>
      </c>
      <c r="D145" s="46" t="s">
        <v>14</v>
      </c>
      <c r="E145" s="111">
        <v>180.5</v>
      </c>
      <c r="F145" s="428" t="s">
        <v>20</v>
      </c>
      <c r="G145" s="428"/>
      <c r="H145" s="428"/>
      <c r="I145" s="46" t="s">
        <v>19</v>
      </c>
      <c r="J145" s="104">
        <f>+ROUND((B145*E145),0)</f>
        <v>4332</v>
      </c>
    </row>
    <row r="146" spans="1:10" ht="45.75" customHeight="1">
      <c r="A146" s="412" t="s">
        <v>75</v>
      </c>
      <c r="B146" s="412"/>
      <c r="C146" s="412"/>
      <c r="D146" s="412"/>
      <c r="E146" s="412"/>
      <c r="F146" s="412"/>
      <c r="G146" s="412"/>
      <c r="H146" s="412"/>
      <c r="I146" s="53"/>
      <c r="J146" s="113"/>
    </row>
    <row r="147" spans="1:10">
      <c r="A147" s="46" t="s">
        <v>16</v>
      </c>
      <c r="B147" s="104">
        <v>453.78</v>
      </c>
      <c r="C147" s="53" t="s">
        <v>74</v>
      </c>
      <c r="D147" s="50" t="s">
        <v>14</v>
      </c>
      <c r="E147" s="104">
        <v>1512.5</v>
      </c>
      <c r="F147" s="428" t="s">
        <v>73</v>
      </c>
      <c r="G147" s="428"/>
      <c r="H147" s="428"/>
      <c r="I147" s="46" t="s">
        <v>19</v>
      </c>
      <c r="J147" s="104">
        <f>+ROUND((B147*E147/1000),0)</f>
        <v>686</v>
      </c>
    </row>
    <row r="148" spans="1:10">
      <c r="A148" s="442" t="s">
        <v>72</v>
      </c>
      <c r="B148" s="442"/>
      <c r="C148" s="442"/>
      <c r="D148" s="442"/>
      <c r="E148" s="442"/>
      <c r="F148" s="442"/>
      <c r="G148" s="53"/>
      <c r="H148" s="53"/>
      <c r="I148" s="53"/>
      <c r="J148" s="113"/>
    </row>
    <row r="149" spans="1:10" ht="40.5" customHeight="1">
      <c r="A149" s="412" t="s">
        <v>71</v>
      </c>
      <c r="B149" s="412"/>
      <c r="C149" s="412"/>
      <c r="D149" s="412"/>
      <c r="E149" s="412"/>
      <c r="F149" s="412"/>
      <c r="G149" s="412"/>
      <c r="H149" s="412"/>
      <c r="I149" s="53"/>
      <c r="J149" s="113"/>
    </row>
    <row r="150" spans="1:10">
      <c r="A150" s="46" t="s">
        <v>16</v>
      </c>
      <c r="B150" s="104">
        <v>100</v>
      </c>
      <c r="C150" s="112" t="s">
        <v>65</v>
      </c>
      <c r="D150" s="50" t="s">
        <v>14</v>
      </c>
      <c r="E150" s="111">
        <v>2116.41</v>
      </c>
      <c r="F150" s="428" t="s">
        <v>64</v>
      </c>
      <c r="G150" s="428"/>
      <c r="H150" s="428"/>
      <c r="I150" s="46" t="s">
        <v>19</v>
      </c>
      <c r="J150" s="104">
        <f>+ROUND((B150*E150/100),0)</f>
        <v>2116</v>
      </c>
    </row>
    <row r="151" spans="1:10">
      <c r="A151" s="46"/>
      <c r="B151" s="104"/>
      <c r="C151" s="112"/>
      <c r="D151" s="50"/>
      <c r="E151" s="111"/>
      <c r="F151" s="46"/>
      <c r="G151" s="46"/>
      <c r="H151" s="46"/>
      <c r="I151" s="46"/>
      <c r="J151" s="104"/>
    </row>
    <row r="152" spans="1:10" ht="34.5" customHeight="1">
      <c r="A152" s="412" t="s">
        <v>70</v>
      </c>
      <c r="B152" s="412"/>
      <c r="C152" s="412"/>
      <c r="D152" s="412"/>
      <c r="E152" s="412"/>
      <c r="F152" s="412"/>
      <c r="G152" s="412"/>
      <c r="H152" s="412"/>
      <c r="I152" s="53"/>
      <c r="J152" s="113"/>
    </row>
    <row r="153" spans="1:10">
      <c r="A153" s="46" t="s">
        <v>16</v>
      </c>
      <c r="B153" s="104">
        <v>4.24</v>
      </c>
      <c r="C153" s="112" t="s">
        <v>28</v>
      </c>
      <c r="D153" s="50" t="s">
        <v>14</v>
      </c>
      <c r="E153" s="111">
        <v>271.04000000000002</v>
      </c>
      <c r="F153" s="428" t="s">
        <v>69</v>
      </c>
      <c r="G153" s="428"/>
      <c r="H153" s="428"/>
      <c r="I153" s="46" t="s">
        <v>19</v>
      </c>
      <c r="J153" s="104">
        <f>+ROUND((E153*B153),0)</f>
        <v>1149</v>
      </c>
    </row>
    <row r="154" spans="1:10" ht="34.5" customHeight="1">
      <c r="A154" s="412" t="s">
        <v>68</v>
      </c>
      <c r="B154" s="412"/>
      <c r="C154" s="412"/>
      <c r="D154" s="412"/>
      <c r="E154" s="412"/>
      <c r="F154" s="412"/>
      <c r="G154" s="412"/>
      <c r="H154" s="412"/>
      <c r="I154" s="53"/>
      <c r="J154" s="113"/>
    </row>
    <row r="155" spans="1:10">
      <c r="A155" s="46" t="s">
        <v>16</v>
      </c>
      <c r="B155" s="104">
        <v>574</v>
      </c>
      <c r="C155" s="112" t="s">
        <v>65</v>
      </c>
      <c r="D155" s="50" t="s">
        <v>14</v>
      </c>
      <c r="E155" s="111">
        <v>1213.58</v>
      </c>
      <c r="F155" s="428" t="s">
        <v>64</v>
      </c>
      <c r="G155" s="428"/>
      <c r="H155" s="428"/>
      <c r="I155" s="46" t="s">
        <v>19</v>
      </c>
      <c r="J155" s="104">
        <f>+ROUND((B155*E155/100),0)</f>
        <v>6966</v>
      </c>
    </row>
    <row r="156" spans="1:10" ht="37.5" customHeight="1">
      <c r="A156" s="412" t="s">
        <v>67</v>
      </c>
      <c r="B156" s="412"/>
      <c r="C156" s="412"/>
      <c r="D156" s="412"/>
      <c r="E156" s="412"/>
      <c r="F156" s="412"/>
      <c r="G156" s="412"/>
      <c r="H156" s="412"/>
      <c r="I156" s="53"/>
      <c r="J156" s="113"/>
    </row>
    <row r="157" spans="1:10">
      <c r="A157" s="46" t="s">
        <v>16</v>
      </c>
      <c r="B157" s="104">
        <v>679.49</v>
      </c>
      <c r="C157" s="112" t="s">
        <v>21</v>
      </c>
      <c r="D157" s="50" t="s">
        <v>14</v>
      </c>
      <c r="E157" s="111">
        <v>2206.6</v>
      </c>
      <c r="F157" s="428" t="s">
        <v>64</v>
      </c>
      <c r="G157" s="428"/>
      <c r="H157" s="428"/>
      <c r="I157" s="46" t="s">
        <v>19</v>
      </c>
      <c r="J157" s="104">
        <f>+ROUND((B157*E157/100),0)</f>
        <v>14994</v>
      </c>
    </row>
    <row r="158" spans="1:10" ht="32.25" customHeight="1">
      <c r="A158" s="412" t="s">
        <v>66</v>
      </c>
      <c r="B158" s="412"/>
      <c r="C158" s="412"/>
      <c r="D158" s="412"/>
      <c r="E158" s="412"/>
      <c r="F158" s="412"/>
      <c r="G158" s="412"/>
      <c r="H158" s="412"/>
      <c r="I158" s="53"/>
      <c r="J158" s="113"/>
    </row>
    <row r="159" spans="1:10">
      <c r="A159" s="46" t="s">
        <v>16</v>
      </c>
      <c r="B159" s="104">
        <f>+B157</f>
        <v>679.49</v>
      </c>
      <c r="C159" s="112" t="s">
        <v>21</v>
      </c>
      <c r="D159" s="50" t="s">
        <v>14</v>
      </c>
      <c r="E159" s="111">
        <v>2197.52</v>
      </c>
      <c r="F159" s="428" t="s">
        <v>64</v>
      </c>
      <c r="G159" s="428"/>
      <c r="H159" s="428"/>
      <c r="I159" s="46" t="s">
        <v>19</v>
      </c>
      <c r="J159" s="104">
        <f>+ROUND((E159*B159/100),0)</f>
        <v>14932</v>
      </c>
    </row>
    <row r="160" spans="1:10">
      <c r="A160" s="46"/>
      <c r="B160" s="104"/>
      <c r="C160" s="112"/>
      <c r="D160" s="50"/>
      <c r="E160" s="111"/>
      <c r="F160" s="46"/>
      <c r="G160" s="46"/>
      <c r="H160" s="46"/>
      <c r="I160" s="46"/>
      <c r="J160" s="104"/>
    </row>
    <row r="161" spans="1:10">
      <c r="A161" s="412" t="str">
        <f>+'Sch B2'!A119:H119</f>
        <v xml:space="preserve">19)Primary coat of chalk distempering.   (C.S.I.No.26(a) P.No.54)  </v>
      </c>
      <c r="B161" s="412"/>
      <c r="C161" s="412"/>
      <c r="D161" s="412"/>
      <c r="E161" s="412"/>
      <c r="F161" s="412"/>
      <c r="G161" s="412"/>
      <c r="H161" s="412"/>
      <c r="I161" s="53"/>
      <c r="J161" s="113"/>
    </row>
    <row r="162" spans="1:10">
      <c r="A162" s="46" t="s">
        <v>16</v>
      </c>
      <c r="B162" s="104">
        <v>901.49</v>
      </c>
      <c r="C162" s="112" t="s">
        <v>65</v>
      </c>
      <c r="D162" s="46" t="s">
        <v>14</v>
      </c>
      <c r="E162" s="111">
        <v>442.75</v>
      </c>
      <c r="F162" s="428" t="s">
        <v>64</v>
      </c>
      <c r="G162" s="428"/>
      <c r="H162" s="428"/>
      <c r="I162" s="46" t="s">
        <v>19</v>
      </c>
      <c r="J162" s="104">
        <f>+ROUND((E162*B162)/100,0)</f>
        <v>3991</v>
      </c>
    </row>
    <row r="163" spans="1:10">
      <c r="A163" s="46"/>
      <c r="B163" s="104"/>
      <c r="C163" s="112"/>
      <c r="D163" s="50"/>
      <c r="E163" s="111"/>
      <c r="F163" s="46"/>
      <c r="G163" s="46"/>
      <c r="H163" s="46"/>
      <c r="I163" s="46"/>
      <c r="J163" s="104"/>
    </row>
    <row r="164" spans="1:10">
      <c r="A164" s="412" t="str">
        <f>+'Sch B2'!A122:H122</f>
        <v xml:space="preserve">20)Distempering.   (C.S.I.No.25(b) P.No.54)  </v>
      </c>
      <c r="B164" s="412"/>
      <c r="C164" s="412"/>
      <c r="D164" s="412"/>
      <c r="E164" s="412"/>
      <c r="F164" s="412"/>
      <c r="G164" s="412"/>
      <c r="H164" s="412"/>
      <c r="I164" s="53"/>
      <c r="J164" s="113"/>
    </row>
    <row r="165" spans="1:10">
      <c r="A165" s="46" t="s">
        <v>16</v>
      </c>
      <c r="B165" s="104">
        <f>+B162</f>
        <v>901.49</v>
      </c>
      <c r="C165" s="112" t="s">
        <v>21</v>
      </c>
      <c r="D165" s="46" t="s">
        <v>14</v>
      </c>
      <c r="E165" s="111">
        <v>1043.9000000000001</v>
      </c>
      <c r="F165" s="428" t="s">
        <v>62</v>
      </c>
      <c r="G165" s="428"/>
      <c r="H165" s="428"/>
      <c r="I165" s="46" t="s">
        <v>19</v>
      </c>
      <c r="J165" s="104">
        <f>+ROUND((E165*B165/100),0)-1</f>
        <v>9410</v>
      </c>
    </row>
    <row r="166" spans="1:10" ht="35.25" customHeight="1">
      <c r="A166" s="412" t="s">
        <v>63</v>
      </c>
      <c r="B166" s="412"/>
      <c r="C166" s="412"/>
      <c r="D166" s="412"/>
      <c r="E166" s="412"/>
      <c r="F166" s="412"/>
      <c r="G166" s="412"/>
      <c r="H166" s="412"/>
      <c r="I166" s="53"/>
      <c r="J166" s="113"/>
    </row>
    <row r="167" spans="1:10">
      <c r="A167" s="46" t="s">
        <v>16</v>
      </c>
      <c r="B167" s="104">
        <v>181.5</v>
      </c>
      <c r="C167" s="112" t="s">
        <v>21</v>
      </c>
      <c r="D167" s="46" t="s">
        <v>14</v>
      </c>
      <c r="E167" s="111">
        <v>4411.82</v>
      </c>
      <c r="F167" s="428" t="s">
        <v>62</v>
      </c>
      <c r="G167" s="428"/>
      <c r="H167" s="428"/>
      <c r="I167" s="46" t="s">
        <v>19</v>
      </c>
      <c r="J167" s="71">
        <f>+ROUND((E167*B167/100),0)</f>
        <v>8007</v>
      </c>
    </row>
    <row r="168" spans="1:10">
      <c r="A168" s="53"/>
      <c r="B168" s="53"/>
      <c r="C168" s="53"/>
      <c r="D168" s="110"/>
      <c r="E168" s="110"/>
      <c r="F168" s="440" t="s">
        <v>61</v>
      </c>
      <c r="G168" s="440"/>
      <c r="H168" s="440"/>
      <c r="I168" s="101" t="s">
        <v>19</v>
      </c>
      <c r="J168" s="110">
        <f>SUM(J127:J167)</f>
        <v>258205</v>
      </c>
    </row>
    <row r="169" spans="1:10">
      <c r="A169" s="414" t="s">
        <v>2</v>
      </c>
      <c r="B169" s="414"/>
      <c r="C169" s="414"/>
      <c r="D169" s="414" t="s">
        <v>59</v>
      </c>
      <c r="E169" s="414"/>
      <c r="F169" s="414"/>
      <c r="G169" s="414"/>
      <c r="H169" s="414"/>
      <c r="I169" s="45"/>
      <c r="J169" s="45"/>
    </row>
    <row r="170" spans="1:10">
      <c r="A170" s="414" t="s">
        <v>60</v>
      </c>
      <c r="B170" s="414"/>
      <c r="C170" s="414"/>
      <c r="D170" s="414" t="s">
        <v>59</v>
      </c>
      <c r="E170" s="414"/>
      <c r="F170" s="414"/>
      <c r="G170" s="414"/>
      <c r="H170" s="414"/>
      <c r="I170" s="45"/>
      <c r="J170" s="45"/>
    </row>
    <row r="171" spans="1:10" ht="275.25" customHeight="1">
      <c r="A171" s="412" t="str">
        <f>+'[4]RA Machinery 20'!$A$3:$J$3</f>
        <v>Supplying and installing in position i/c transporatation to site of work at Disposal Work, electric Pumping set 25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150-315 size 6" x 6" mounted on mounted KSB steel frame / coupling with sleeve capable discharge 800 gallons per minute against the head of 50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
      <c r="B171" s="412"/>
      <c r="C171" s="412"/>
      <c r="D171" s="412"/>
      <c r="E171" s="412"/>
      <c r="F171" s="412"/>
      <c r="G171" s="412"/>
      <c r="H171" s="412"/>
      <c r="I171" s="412"/>
      <c r="J171" s="412"/>
    </row>
    <row r="172" spans="1:10">
      <c r="A172" s="53" t="s">
        <v>16</v>
      </c>
      <c r="B172" s="52">
        <v>2</v>
      </c>
      <c r="C172" s="53" t="s">
        <v>58</v>
      </c>
      <c r="D172" s="46" t="s">
        <v>14</v>
      </c>
      <c r="E172" s="439">
        <v>1082000</v>
      </c>
      <c r="F172" s="439"/>
      <c r="G172" s="411" t="s">
        <v>57</v>
      </c>
      <c r="H172" s="411"/>
      <c r="I172" s="72" t="s">
        <v>19</v>
      </c>
      <c r="J172" s="71">
        <f>+ROUND((B172*E172),0)</f>
        <v>2164000</v>
      </c>
    </row>
    <row r="173" spans="1:10">
      <c r="A173" s="45"/>
      <c r="B173" s="45"/>
      <c r="C173" s="45"/>
      <c r="D173" s="45"/>
      <c r="E173" s="45"/>
      <c r="F173" s="45"/>
      <c r="G173" s="404" t="s">
        <v>32</v>
      </c>
      <c r="H173" s="404"/>
      <c r="I173" s="404"/>
      <c r="J173" s="70">
        <f>+J172</f>
        <v>2164000</v>
      </c>
    </row>
    <row r="174" spans="1:10">
      <c r="A174" s="45"/>
      <c r="B174" s="45"/>
      <c r="C174" s="45"/>
      <c r="D174" s="45"/>
      <c r="E174" s="45"/>
      <c r="F174" s="45"/>
      <c r="G174" s="45"/>
      <c r="H174" s="45"/>
      <c r="I174" s="45"/>
      <c r="J174" s="45"/>
    </row>
    <row r="175" spans="1:10">
      <c r="A175" s="441" t="s">
        <v>56</v>
      </c>
      <c r="B175" s="441"/>
      <c r="C175" s="441"/>
      <c r="D175" s="441" t="s">
        <v>55</v>
      </c>
      <c r="E175" s="441"/>
      <c r="F175" s="441"/>
      <c r="G175" s="441"/>
      <c r="H175" s="54"/>
      <c r="I175" s="54"/>
      <c r="J175" s="54"/>
    </row>
    <row r="176" spans="1:10">
      <c r="A176" s="425" t="s">
        <v>54</v>
      </c>
      <c r="B176" s="425"/>
      <c r="C176" s="425"/>
      <c r="D176" s="425"/>
      <c r="E176" s="425"/>
      <c r="F176" s="425"/>
      <c r="G176" s="54"/>
      <c r="H176" s="54"/>
      <c r="I176" s="54"/>
      <c r="J176" s="54"/>
    </row>
    <row r="177" spans="1:10" ht="61.5" customHeight="1">
      <c r="A177" s="412" t="str">
        <f>+[5]estimate!$A$15:$H$15</f>
        <v xml:space="preserve">1. Providing,Laying &amp; fixing in trench i/c cutting fitting and jointing &amp; testing etc. complete in all respect the high Density Polythylene P.E. pipe (HDPE-100) for W/S confirming ISO 4427/DIN8074/8075 B.S.3580 &amp; PSI 3051.  (P.H.S.I.No.1 P.No.25) </v>
      </c>
      <c r="B177" s="412"/>
      <c r="C177" s="412"/>
      <c r="D177" s="412"/>
      <c r="E177" s="412"/>
      <c r="F177" s="412"/>
      <c r="G177" s="412"/>
      <c r="H177" s="412"/>
      <c r="I177" s="54"/>
      <c r="J177" s="54"/>
    </row>
    <row r="178" spans="1:10">
      <c r="A178" s="287"/>
      <c r="B178" s="293" t="s">
        <v>45</v>
      </c>
      <c r="C178" s="287"/>
      <c r="D178" s="287"/>
      <c r="E178" s="287"/>
      <c r="F178" s="287"/>
      <c r="G178" s="287"/>
      <c r="H178" s="287"/>
      <c r="I178" s="294"/>
      <c r="J178" s="294"/>
    </row>
    <row r="179" spans="1:10">
      <c r="A179" s="53" t="s">
        <v>16</v>
      </c>
      <c r="B179" s="52">
        <v>20</v>
      </c>
      <c r="C179" s="51" t="s">
        <v>12</v>
      </c>
      <c r="D179" s="50" t="s">
        <v>30</v>
      </c>
      <c r="E179" s="52">
        <v>685</v>
      </c>
      <c r="F179" s="411" t="s">
        <v>35</v>
      </c>
      <c r="G179" s="411"/>
      <c r="H179" s="411"/>
      <c r="I179" s="46" t="s">
        <v>0</v>
      </c>
      <c r="J179" s="52">
        <f>+ROUND((B179*E179),0)</f>
        <v>13700</v>
      </c>
    </row>
    <row r="180" spans="1:10">
      <c r="A180" s="287"/>
      <c r="B180" s="293" t="s">
        <v>207</v>
      </c>
      <c r="C180" s="287"/>
      <c r="D180" s="287"/>
      <c r="E180" s="287"/>
      <c r="F180" s="287"/>
      <c r="G180" s="287"/>
      <c r="H180" s="287"/>
      <c r="I180" s="294"/>
      <c r="J180" s="294"/>
    </row>
    <row r="181" spans="1:10">
      <c r="A181" s="53" t="s">
        <v>16</v>
      </c>
      <c r="B181" s="52">
        <v>18</v>
      </c>
      <c r="C181" s="298" t="s">
        <v>12</v>
      </c>
      <c r="D181" s="286" t="s">
        <v>30</v>
      </c>
      <c r="E181" s="52">
        <v>1267</v>
      </c>
      <c r="F181" s="411" t="s">
        <v>35</v>
      </c>
      <c r="G181" s="411"/>
      <c r="H181" s="411"/>
      <c r="I181" s="296" t="s">
        <v>0</v>
      </c>
      <c r="J181" s="52">
        <f>+ROUND((B181*E181),0)</f>
        <v>22806</v>
      </c>
    </row>
    <row r="182" spans="1:10" ht="36.75" customHeight="1">
      <c r="A182" s="412" t="s">
        <v>53</v>
      </c>
      <c r="B182" s="412"/>
      <c r="C182" s="412"/>
      <c r="D182" s="412"/>
      <c r="E182" s="412"/>
      <c r="F182" s="412"/>
      <c r="G182" s="412"/>
      <c r="H182" s="412"/>
      <c r="I182" s="54"/>
      <c r="J182" s="54"/>
    </row>
    <row r="183" spans="1:10">
      <c r="A183" s="53" t="s">
        <v>16</v>
      </c>
      <c r="B183" s="66">
        <v>2.61</v>
      </c>
      <c r="C183" s="68" t="s">
        <v>50</v>
      </c>
      <c r="D183" s="67" t="s">
        <v>30</v>
      </c>
      <c r="E183" s="66">
        <v>6096</v>
      </c>
      <c r="F183" s="432" t="s">
        <v>27</v>
      </c>
      <c r="G183" s="432"/>
      <c r="H183" s="432"/>
      <c r="I183" s="46" t="s">
        <v>0</v>
      </c>
      <c r="J183" s="66">
        <f>+ROUND((B183*E183),0)</f>
        <v>15911</v>
      </c>
    </row>
    <row r="184" spans="1:10" ht="37.5" customHeight="1">
      <c r="A184" s="412" t="s">
        <v>52</v>
      </c>
      <c r="B184" s="412"/>
      <c r="C184" s="412"/>
      <c r="D184" s="412"/>
      <c r="E184" s="412"/>
      <c r="F184" s="412"/>
      <c r="G184" s="412"/>
      <c r="H184" s="412"/>
      <c r="I184" s="69"/>
      <c r="J184" s="66"/>
    </row>
    <row r="185" spans="1:10">
      <c r="A185" s="53" t="s">
        <v>16</v>
      </c>
      <c r="B185" s="66">
        <v>0.89</v>
      </c>
      <c r="C185" s="68" t="s">
        <v>50</v>
      </c>
      <c r="D185" s="67" t="s">
        <v>30</v>
      </c>
      <c r="E185" s="66">
        <f>+E183</f>
        <v>6096</v>
      </c>
      <c r="F185" s="432" t="s">
        <v>27</v>
      </c>
      <c r="G185" s="432"/>
      <c r="H185" s="432"/>
      <c r="I185" s="46" t="s">
        <v>0</v>
      </c>
      <c r="J185" s="66">
        <f>+ROUND((B185*E185),0)</f>
        <v>5425</v>
      </c>
    </row>
    <row r="186" spans="1:10" ht="31.5" customHeight="1">
      <c r="A186" s="412" t="s">
        <v>51</v>
      </c>
      <c r="B186" s="412"/>
      <c r="C186" s="412"/>
      <c r="D186" s="412"/>
      <c r="E186" s="412"/>
      <c r="F186" s="412"/>
      <c r="G186" s="412"/>
      <c r="H186" s="412"/>
      <c r="I186" s="54"/>
      <c r="J186" s="54"/>
    </row>
    <row r="187" spans="1:10">
      <c r="A187" s="53" t="s">
        <v>16</v>
      </c>
      <c r="B187" s="324">
        <v>1.1870000000000001</v>
      </c>
      <c r="C187" s="68" t="s">
        <v>50</v>
      </c>
      <c r="D187" s="67" t="s">
        <v>30</v>
      </c>
      <c r="E187" s="66">
        <v>6096</v>
      </c>
      <c r="F187" s="432" t="s">
        <v>27</v>
      </c>
      <c r="G187" s="432"/>
      <c r="H187" s="432"/>
      <c r="I187" s="46" t="s">
        <v>0</v>
      </c>
      <c r="J187" s="66">
        <f>+ROUND((B187*E187),0)</f>
        <v>7236</v>
      </c>
    </row>
    <row r="188" spans="1:10" ht="36" customHeight="1">
      <c r="A188" s="412" t="s">
        <v>49</v>
      </c>
      <c r="B188" s="412"/>
      <c r="C188" s="412"/>
      <c r="D188" s="412"/>
      <c r="E188" s="412"/>
      <c r="F188" s="412"/>
      <c r="G188" s="412"/>
      <c r="H188" s="412"/>
      <c r="I188" s="57"/>
      <c r="J188" s="57"/>
    </row>
    <row r="189" spans="1:10">
      <c r="A189" s="433" t="s">
        <v>208</v>
      </c>
      <c r="B189" s="433"/>
      <c r="C189" s="433"/>
      <c r="D189" s="56"/>
      <c r="E189" s="52"/>
      <c r="F189" s="52"/>
      <c r="G189" s="53"/>
      <c r="H189" s="58"/>
      <c r="I189" s="53"/>
      <c r="J189" s="54"/>
    </row>
    <row r="190" spans="1:10">
      <c r="A190" s="53" t="s">
        <v>16</v>
      </c>
      <c r="B190" s="52">
        <v>18</v>
      </c>
      <c r="C190" s="51" t="s">
        <v>39</v>
      </c>
      <c r="D190" s="50" t="s">
        <v>30</v>
      </c>
      <c r="E190" s="49">
        <v>1330.48</v>
      </c>
      <c r="F190" s="411" t="s">
        <v>43</v>
      </c>
      <c r="G190" s="411"/>
      <c r="H190" s="411"/>
      <c r="I190" s="46" t="s">
        <v>0</v>
      </c>
      <c r="J190" s="52">
        <f>+ROUND((B190*E190),0)</f>
        <v>23949</v>
      </c>
    </row>
    <row r="191" spans="1:10">
      <c r="A191" s="53"/>
      <c r="B191" s="52"/>
      <c r="C191" s="51"/>
      <c r="D191" s="50"/>
      <c r="E191" s="49"/>
      <c r="F191" s="50"/>
      <c r="G191" s="50"/>
      <c r="H191" s="50"/>
      <c r="I191" s="46"/>
      <c r="J191" s="52"/>
    </row>
    <row r="192" spans="1:10" ht="21.75" customHeight="1">
      <c r="A192" s="412" t="s">
        <v>48</v>
      </c>
      <c r="B192" s="412"/>
      <c r="C192" s="412"/>
      <c r="D192" s="412"/>
      <c r="E192" s="412"/>
      <c r="F192" s="412"/>
      <c r="G192" s="412"/>
      <c r="H192" s="412"/>
      <c r="I192" s="57"/>
      <c r="J192" s="57"/>
    </row>
    <row r="193" spans="1:10">
      <c r="A193" s="433" t="s">
        <v>47</v>
      </c>
      <c r="B193" s="433"/>
      <c r="C193" s="433"/>
      <c r="D193" s="56"/>
      <c r="E193" s="52"/>
      <c r="F193" s="52"/>
      <c r="G193" s="53"/>
      <c r="H193" s="58"/>
      <c r="I193" s="53"/>
      <c r="J193" s="54"/>
    </row>
    <row r="194" spans="1:10">
      <c r="A194" s="53" t="s">
        <v>16</v>
      </c>
      <c r="B194" s="52">
        <v>16</v>
      </c>
      <c r="C194" s="51" t="s">
        <v>12</v>
      </c>
      <c r="D194" s="50" t="s">
        <v>30</v>
      </c>
      <c r="E194" s="49">
        <v>749.34</v>
      </c>
      <c r="F194" s="411" t="s">
        <v>43</v>
      </c>
      <c r="G194" s="411"/>
      <c r="H194" s="411"/>
      <c r="I194" s="46" t="s">
        <v>0</v>
      </c>
      <c r="J194" s="52">
        <f>+ROUND((B194*E194),0)</f>
        <v>11989</v>
      </c>
    </row>
    <row r="195" spans="1:10" ht="46.5" customHeight="1">
      <c r="A195" s="438" t="s">
        <v>46</v>
      </c>
      <c r="B195" s="438"/>
      <c r="C195" s="438"/>
      <c r="D195" s="438"/>
      <c r="E195" s="438"/>
      <c r="F195" s="438"/>
      <c r="G195" s="438"/>
      <c r="H195" s="438"/>
      <c r="I195" s="45"/>
      <c r="J195" s="45"/>
    </row>
    <row r="196" spans="1:10">
      <c r="A196" s="437" t="s">
        <v>45</v>
      </c>
      <c r="B196" s="437"/>
      <c r="C196" s="437"/>
      <c r="D196" s="45"/>
      <c r="E196" s="59"/>
      <c r="F196" s="65"/>
      <c r="G196" s="60"/>
      <c r="H196" s="64"/>
      <c r="I196" s="61"/>
      <c r="J196" s="61"/>
    </row>
    <row r="197" spans="1:10">
      <c r="A197" s="63" t="s">
        <v>16</v>
      </c>
      <c r="B197" s="62">
        <v>2</v>
      </c>
      <c r="C197" s="61" t="s">
        <v>36</v>
      </c>
      <c r="D197" s="45" t="s">
        <v>14</v>
      </c>
      <c r="E197" s="416">
        <v>4062.5</v>
      </c>
      <c r="F197" s="416"/>
      <c r="G197" s="61" t="s">
        <v>43</v>
      </c>
      <c r="H197" s="61"/>
      <c r="I197" s="60" t="s">
        <v>0</v>
      </c>
      <c r="J197" s="59">
        <f>+ROUND((B197*E197),0)</f>
        <v>8125</v>
      </c>
    </row>
    <row r="198" spans="1:10">
      <c r="A198" s="53"/>
      <c r="B198" s="52"/>
      <c r="C198" s="51"/>
      <c r="D198" s="50"/>
      <c r="E198" s="49"/>
      <c r="F198" s="50"/>
      <c r="G198" s="50"/>
      <c r="H198" s="50"/>
      <c r="I198" s="46"/>
      <c r="J198" s="52"/>
    </row>
    <row r="199" spans="1:10" ht="34.5" customHeight="1">
      <c r="A199" s="438" t="s">
        <v>44</v>
      </c>
      <c r="B199" s="438"/>
      <c r="C199" s="438"/>
      <c r="D199" s="438"/>
      <c r="E199" s="438"/>
      <c r="F199" s="438"/>
      <c r="G199" s="438"/>
      <c r="H199" s="438"/>
      <c r="I199" s="45"/>
      <c r="J199" s="45"/>
    </row>
    <row r="200" spans="1:10">
      <c r="A200" s="437" t="str">
        <f>+A196</f>
        <v>6" Dia</v>
      </c>
      <c r="B200" s="437"/>
      <c r="C200" s="437"/>
      <c r="D200" s="45"/>
      <c r="E200" s="59"/>
      <c r="F200" s="65"/>
      <c r="G200" s="60"/>
      <c r="H200" s="64"/>
      <c r="I200" s="61"/>
      <c r="J200" s="61"/>
    </row>
    <row r="201" spans="1:10">
      <c r="A201" s="63" t="s">
        <v>16</v>
      </c>
      <c r="B201" s="62">
        <v>2</v>
      </c>
      <c r="C201" s="61" t="s">
        <v>36</v>
      </c>
      <c r="D201" s="45" t="s">
        <v>14</v>
      </c>
      <c r="E201" s="416">
        <v>9360</v>
      </c>
      <c r="F201" s="416"/>
      <c r="G201" s="61" t="s">
        <v>43</v>
      </c>
      <c r="H201" s="61"/>
      <c r="I201" s="60" t="s">
        <v>0</v>
      </c>
      <c r="J201" s="59">
        <f>+ROUND((B201*E201),0)</f>
        <v>18720</v>
      </c>
    </row>
    <row r="202" spans="1:10">
      <c r="A202" s="53"/>
      <c r="B202" s="52"/>
      <c r="C202" s="51"/>
      <c r="D202" s="50"/>
      <c r="E202" s="49"/>
      <c r="F202" s="50"/>
      <c r="G202" s="50"/>
      <c r="H202" s="50"/>
      <c r="I202" s="46"/>
      <c r="J202" s="52"/>
    </row>
    <row r="203" spans="1:10" ht="35.25" customHeight="1">
      <c r="A203" s="412" t="s">
        <v>42</v>
      </c>
      <c r="B203" s="412"/>
      <c r="C203" s="412"/>
      <c r="D203" s="412"/>
      <c r="E203" s="412"/>
      <c r="F203" s="412"/>
      <c r="G203" s="412"/>
      <c r="H203" s="412"/>
      <c r="I203" s="57"/>
      <c r="J203" s="57"/>
    </row>
    <row r="204" spans="1:10">
      <c r="A204" s="434" t="str">
        <f>+A200</f>
        <v>6" Dia</v>
      </c>
      <c r="B204" s="434"/>
      <c r="C204" s="434"/>
      <c r="D204" s="56"/>
      <c r="E204" s="52"/>
      <c r="F204" s="52"/>
      <c r="G204" s="53"/>
      <c r="H204" s="58"/>
      <c r="I204" s="53"/>
      <c r="J204" s="54"/>
    </row>
    <row r="205" spans="1:10">
      <c r="A205" s="53" t="s">
        <v>16</v>
      </c>
      <c r="B205" s="52">
        <v>2</v>
      </c>
      <c r="C205" s="51" t="s">
        <v>39</v>
      </c>
      <c r="D205" s="50" t="s">
        <v>30</v>
      </c>
      <c r="E205" s="49">
        <v>1381.25</v>
      </c>
      <c r="F205" s="411" t="s">
        <v>35</v>
      </c>
      <c r="G205" s="411"/>
      <c r="H205" s="411"/>
      <c r="I205" s="46" t="s">
        <v>0</v>
      </c>
      <c r="J205" s="52">
        <f>+ROUND((B205*E205),0)</f>
        <v>2763</v>
      </c>
    </row>
    <row r="206" spans="1:10">
      <c r="A206" s="53"/>
      <c r="B206" s="52"/>
      <c r="C206" s="51"/>
      <c r="D206" s="50"/>
      <c r="E206" s="49"/>
      <c r="F206" s="50"/>
      <c r="G206" s="50"/>
      <c r="H206" s="50"/>
      <c r="I206" s="46"/>
      <c r="J206" s="52"/>
    </row>
    <row r="207" spans="1:10">
      <c r="A207" s="412" t="s">
        <v>41</v>
      </c>
      <c r="B207" s="412"/>
      <c r="C207" s="412"/>
      <c r="D207" s="412"/>
      <c r="E207" s="412"/>
      <c r="F207" s="412"/>
      <c r="G207" s="412"/>
      <c r="H207" s="412"/>
      <c r="I207" s="57"/>
      <c r="J207" s="57"/>
    </row>
    <row r="208" spans="1:10">
      <c r="A208" s="434" t="str">
        <f>+A204</f>
        <v>6" Dia</v>
      </c>
      <c r="B208" s="434"/>
      <c r="C208" s="434"/>
      <c r="D208" s="56"/>
      <c r="E208" s="52"/>
      <c r="F208" s="52"/>
      <c r="G208" s="53"/>
      <c r="H208" s="58"/>
      <c r="I208" s="53"/>
      <c r="J208" s="54"/>
    </row>
    <row r="209" spans="1:10">
      <c r="A209" s="53" t="s">
        <v>16</v>
      </c>
      <c r="B209" s="52">
        <v>8</v>
      </c>
      <c r="C209" s="51" t="s">
        <v>36</v>
      </c>
      <c r="D209" s="50" t="s">
        <v>30</v>
      </c>
      <c r="E209" s="49">
        <v>1000</v>
      </c>
      <c r="F209" s="411" t="s">
        <v>35</v>
      </c>
      <c r="G209" s="411"/>
      <c r="H209" s="411"/>
      <c r="I209" s="46" t="s">
        <v>0</v>
      </c>
      <c r="J209" s="52">
        <f>+ROUND((B209*E209),0)</f>
        <v>8000</v>
      </c>
    </row>
    <row r="210" spans="1:10">
      <c r="A210" s="434" t="s">
        <v>207</v>
      </c>
      <c r="B210" s="434"/>
      <c r="C210" s="434"/>
      <c r="D210" s="56"/>
      <c r="E210" s="52"/>
      <c r="F210" s="52"/>
      <c r="G210" s="53"/>
      <c r="H210" s="58"/>
      <c r="I210" s="53"/>
      <c r="J210" s="294"/>
    </row>
    <row r="211" spans="1:10">
      <c r="A211" s="53" t="s">
        <v>16</v>
      </c>
      <c r="B211" s="52">
        <v>18</v>
      </c>
      <c r="C211" s="298" t="s">
        <v>36</v>
      </c>
      <c r="D211" s="286" t="s">
        <v>30</v>
      </c>
      <c r="E211" s="49">
        <v>1800</v>
      </c>
      <c r="F211" s="411" t="s">
        <v>35</v>
      </c>
      <c r="G211" s="411"/>
      <c r="H211" s="411"/>
      <c r="I211" s="296" t="s">
        <v>0</v>
      </c>
      <c r="J211" s="52">
        <f>+ROUND((B211*E211),0)</f>
        <v>32400</v>
      </c>
    </row>
    <row r="212" spans="1:10">
      <c r="A212" s="412" t="s">
        <v>40</v>
      </c>
      <c r="B212" s="412"/>
      <c r="C212" s="412"/>
      <c r="D212" s="412"/>
      <c r="E212" s="412"/>
      <c r="F212" s="412"/>
      <c r="G212" s="412"/>
      <c r="H212" s="412"/>
      <c r="I212" s="57"/>
      <c r="J212" s="57"/>
    </row>
    <row r="213" spans="1:10">
      <c r="A213" s="434" t="str">
        <f>+A208</f>
        <v>6" Dia</v>
      </c>
      <c r="B213" s="434"/>
      <c r="C213" s="434"/>
      <c r="D213" s="56"/>
      <c r="E213" s="52"/>
      <c r="F213" s="52"/>
      <c r="G213" s="53"/>
      <c r="H213" s="58"/>
      <c r="I213" s="53"/>
      <c r="J213" s="54"/>
    </row>
    <row r="214" spans="1:10">
      <c r="A214" s="53" t="s">
        <v>16</v>
      </c>
      <c r="B214" s="52">
        <v>8</v>
      </c>
      <c r="C214" s="51" t="s">
        <v>39</v>
      </c>
      <c r="D214" s="50" t="s">
        <v>30</v>
      </c>
      <c r="E214" s="49">
        <v>2025</v>
      </c>
      <c r="F214" s="411" t="s">
        <v>35</v>
      </c>
      <c r="G214" s="411"/>
      <c r="H214" s="411"/>
      <c r="I214" s="46" t="s">
        <v>0</v>
      </c>
      <c r="J214" s="52">
        <f>+ROUND((B214*E214),0)</f>
        <v>16200</v>
      </c>
    </row>
    <row r="215" spans="1:10">
      <c r="A215" s="434" t="str">
        <f>+A210</f>
        <v>10" Dia</v>
      </c>
      <c r="B215" s="434"/>
      <c r="C215" s="434"/>
      <c r="D215" s="56"/>
      <c r="E215" s="52"/>
      <c r="F215" s="52"/>
      <c r="G215" s="53"/>
      <c r="H215" s="58"/>
      <c r="I215" s="53"/>
      <c r="J215" s="294"/>
    </row>
    <row r="216" spans="1:10">
      <c r="A216" s="53" t="s">
        <v>16</v>
      </c>
      <c r="B216" s="52">
        <v>18</v>
      </c>
      <c r="C216" s="298" t="s">
        <v>39</v>
      </c>
      <c r="D216" s="286" t="s">
        <v>30</v>
      </c>
      <c r="E216" s="49">
        <v>7425</v>
      </c>
      <c r="F216" s="411" t="s">
        <v>35</v>
      </c>
      <c r="G216" s="411"/>
      <c r="H216" s="411"/>
      <c r="I216" s="296" t="s">
        <v>0</v>
      </c>
      <c r="J216" s="52">
        <f>+ROUND((B216*E216),0)</f>
        <v>133650</v>
      </c>
    </row>
    <row r="217" spans="1:10" ht="59.25" customHeight="1">
      <c r="A217" s="412" t="s">
        <v>38</v>
      </c>
      <c r="B217" s="412"/>
      <c r="C217" s="412"/>
      <c r="D217" s="412"/>
      <c r="E217" s="412"/>
      <c r="F217" s="412"/>
      <c r="G217" s="412"/>
      <c r="H217" s="412"/>
      <c r="I217" s="57"/>
      <c r="J217" s="57"/>
    </row>
    <row r="218" spans="1:10">
      <c r="A218" s="433" t="s">
        <v>37</v>
      </c>
      <c r="B218" s="433"/>
      <c r="C218" s="433"/>
      <c r="D218" s="56"/>
      <c r="E218" s="52"/>
      <c r="F218" s="52"/>
      <c r="G218" s="53"/>
      <c r="H218" s="55"/>
      <c r="I218" s="53"/>
      <c r="J218" s="54"/>
    </row>
    <row r="219" spans="1:10">
      <c r="A219" s="53" t="s">
        <v>16</v>
      </c>
      <c r="B219" s="52">
        <v>8</v>
      </c>
      <c r="C219" s="51" t="s">
        <v>36</v>
      </c>
      <c r="D219" s="50" t="s">
        <v>30</v>
      </c>
      <c r="E219" s="49">
        <v>938</v>
      </c>
      <c r="F219" s="411" t="s">
        <v>35</v>
      </c>
      <c r="G219" s="411"/>
      <c r="H219" s="411"/>
      <c r="I219" s="46" t="s">
        <v>0</v>
      </c>
      <c r="J219" s="58">
        <f>+ROUND((B219*E219),0)</f>
        <v>7504</v>
      </c>
    </row>
    <row r="220" spans="1:10">
      <c r="A220" s="433" t="s">
        <v>209</v>
      </c>
      <c r="B220" s="433"/>
      <c r="C220" s="433"/>
      <c r="D220" s="56"/>
      <c r="E220" s="52"/>
      <c r="F220" s="52"/>
      <c r="G220" s="53"/>
      <c r="H220" s="55"/>
      <c r="I220" s="53"/>
      <c r="J220" s="294"/>
    </row>
    <row r="221" spans="1:10">
      <c r="A221" s="53" t="s">
        <v>16</v>
      </c>
      <c r="B221" s="52">
        <v>20</v>
      </c>
      <c r="C221" s="298" t="s">
        <v>36</v>
      </c>
      <c r="D221" s="286" t="s">
        <v>30</v>
      </c>
      <c r="E221" s="49">
        <v>1576</v>
      </c>
      <c r="F221" s="411" t="s">
        <v>35</v>
      </c>
      <c r="G221" s="411"/>
      <c r="H221" s="411"/>
      <c r="I221" s="296" t="s">
        <v>0</v>
      </c>
      <c r="J221" s="48">
        <f>+ROUND((B221*E221),0)</f>
        <v>31520</v>
      </c>
    </row>
    <row r="222" spans="1:10">
      <c r="A222" s="431"/>
      <c r="B222" s="431"/>
      <c r="C222" s="431"/>
      <c r="D222" s="431"/>
      <c r="E222" s="431"/>
      <c r="F222" s="426" t="s">
        <v>34</v>
      </c>
      <c r="G222" s="426"/>
      <c r="H222" s="426"/>
      <c r="I222" s="426"/>
      <c r="J222" s="47">
        <f>SUM(J179:J219)+J221</f>
        <v>359898</v>
      </c>
    </row>
    <row r="223" spans="1:10">
      <c r="A223" s="45"/>
      <c r="B223" s="414" t="s">
        <v>33</v>
      </c>
      <c r="C223" s="414"/>
      <c r="D223" s="414"/>
      <c r="E223" s="414"/>
      <c r="F223" s="414"/>
      <c r="G223" s="414"/>
      <c r="H223" s="414"/>
      <c r="I223" s="45"/>
      <c r="J223" s="45"/>
    </row>
    <row r="224" spans="1:10">
      <c r="A224" s="411" t="str">
        <f>+A170</f>
        <v>Part-I</v>
      </c>
      <c r="B224" s="411"/>
      <c r="C224" s="411" t="str">
        <f>+D170</f>
        <v>Pumping Machinary</v>
      </c>
      <c r="D224" s="411"/>
      <c r="E224" s="411"/>
      <c r="F224" s="411"/>
      <c r="G224" s="411"/>
      <c r="H224" s="46" t="s">
        <v>0</v>
      </c>
      <c r="I224" s="427">
        <f>+J173</f>
        <v>2164000</v>
      </c>
      <c r="J224" s="428"/>
    </row>
    <row r="225" spans="1:10">
      <c r="A225" s="411" t="str">
        <f>+A175</f>
        <v xml:space="preserve">Part-II </v>
      </c>
      <c r="B225" s="411"/>
      <c r="C225" s="411" t="str">
        <f>+D175</f>
        <v>Suction &amp; Delivery</v>
      </c>
      <c r="D225" s="411"/>
      <c r="E225" s="411"/>
      <c r="F225" s="411"/>
      <c r="G225" s="411"/>
      <c r="H225" s="46" t="s">
        <v>0</v>
      </c>
      <c r="I225" s="429">
        <f>+J222</f>
        <v>359898</v>
      </c>
      <c r="J225" s="430"/>
    </row>
    <row r="226" spans="1:10">
      <c r="A226" s="45"/>
      <c r="B226" s="45"/>
      <c r="C226" s="45"/>
      <c r="D226" s="45"/>
      <c r="E226" s="45"/>
      <c r="F226" s="45"/>
      <c r="G226" s="45"/>
      <c r="H226" s="44" t="s">
        <v>32</v>
      </c>
      <c r="I226" s="435">
        <f>SUM(I224:I225)</f>
        <v>2523898</v>
      </c>
      <c r="J226" s="436"/>
    </row>
    <row r="228" spans="1:10">
      <c r="A228" s="109"/>
      <c r="B228" s="109"/>
      <c r="C228" s="109"/>
      <c r="D228" s="109"/>
      <c r="E228" s="109"/>
      <c r="F228" s="109"/>
      <c r="G228" s="109"/>
      <c r="H228" s="109"/>
      <c r="I228" s="109"/>
      <c r="J228" s="109"/>
    </row>
    <row r="229" spans="1:10">
      <c r="A229" s="109"/>
      <c r="B229" s="109"/>
      <c r="C229" s="109"/>
      <c r="D229" s="109"/>
      <c r="E229" s="109"/>
      <c r="F229" s="109"/>
      <c r="G229" s="109"/>
      <c r="H229" s="109"/>
      <c r="I229" s="109"/>
      <c r="J229" s="109"/>
    </row>
    <row r="230" spans="1:10">
      <c r="A230" s="109"/>
      <c r="B230" s="109"/>
      <c r="C230" s="109"/>
      <c r="D230" s="109"/>
      <c r="E230" s="109"/>
      <c r="F230" s="109"/>
      <c r="G230" s="109"/>
      <c r="H230" s="109"/>
      <c r="I230" s="109"/>
      <c r="J230" s="109"/>
    </row>
    <row r="231" spans="1:10">
      <c r="A231" s="397" t="s">
        <v>128</v>
      </c>
      <c r="B231" s="397"/>
      <c r="C231" s="397"/>
      <c r="D231" s="397"/>
      <c r="E231" s="397"/>
      <c r="F231" s="397"/>
      <c r="G231" s="397"/>
      <c r="H231" s="397"/>
      <c r="I231" s="397"/>
    </row>
    <row r="232" spans="1:10">
      <c r="A232" s="87"/>
      <c r="B232" s="53"/>
      <c r="C232" s="108"/>
      <c r="D232" s="107"/>
      <c r="E232" s="107"/>
      <c r="F232" s="107"/>
      <c r="G232" s="59"/>
      <c r="H232" s="45"/>
      <c r="I232" s="106"/>
    </row>
    <row r="233" spans="1:10">
      <c r="A233" s="395" t="s">
        <v>11</v>
      </c>
      <c r="B233" s="395"/>
      <c r="C233" s="395"/>
      <c r="D233" s="395" t="s">
        <v>10</v>
      </c>
      <c r="E233" s="395"/>
      <c r="F233" s="395"/>
      <c r="G233" s="395"/>
      <c r="H233" s="46" t="s">
        <v>0</v>
      </c>
      <c r="I233" s="393">
        <f>+J31</f>
        <v>8182339</v>
      </c>
      <c r="J233" s="393"/>
    </row>
    <row r="234" spans="1:10">
      <c r="A234" s="105"/>
      <c r="B234" s="105"/>
      <c r="C234" s="105"/>
      <c r="D234" s="105"/>
      <c r="E234" s="105"/>
      <c r="F234" s="105"/>
      <c r="G234" s="105"/>
      <c r="H234" s="46"/>
      <c r="I234" s="104"/>
    </row>
    <row r="235" spans="1:10">
      <c r="A235" s="395" t="s">
        <v>9</v>
      </c>
      <c r="B235" s="395"/>
      <c r="C235" s="395"/>
      <c r="D235" s="395" t="s">
        <v>8</v>
      </c>
      <c r="E235" s="395"/>
      <c r="F235" s="395"/>
      <c r="G235" s="395"/>
      <c r="H235" s="46" t="s">
        <v>0</v>
      </c>
      <c r="I235" s="393">
        <f>+J55</f>
        <v>13474561</v>
      </c>
      <c r="J235" s="393"/>
    </row>
    <row r="236" spans="1:10">
      <c r="A236" s="105"/>
      <c r="B236" s="105"/>
      <c r="C236" s="105"/>
      <c r="D236" s="105"/>
      <c r="E236" s="105"/>
      <c r="F236" s="105"/>
      <c r="G236" s="105"/>
      <c r="H236" s="46"/>
      <c r="I236" s="104"/>
    </row>
    <row r="237" spans="1:10">
      <c r="A237" s="395" t="s">
        <v>7</v>
      </c>
      <c r="B237" s="395"/>
      <c r="C237" s="395"/>
      <c r="D237" s="395" t="s">
        <v>185</v>
      </c>
      <c r="E237" s="395"/>
      <c r="F237" s="395"/>
      <c r="G237" s="395"/>
      <c r="H237" s="46" t="s">
        <v>0</v>
      </c>
      <c r="I237" s="393">
        <f>+J88</f>
        <v>1130603</v>
      </c>
      <c r="J237" s="393"/>
    </row>
    <row r="238" spans="1:10">
      <c r="A238" s="105"/>
      <c r="B238" s="105"/>
      <c r="C238" s="105"/>
      <c r="D238" s="105"/>
      <c r="E238" s="105"/>
      <c r="F238" s="105"/>
      <c r="G238" s="105"/>
      <c r="H238" s="46"/>
      <c r="I238" s="104"/>
    </row>
    <row r="239" spans="1:10">
      <c r="A239" s="395" t="s">
        <v>5</v>
      </c>
      <c r="B239" s="395"/>
      <c r="C239" s="395"/>
      <c r="D239" s="395" t="s">
        <v>126</v>
      </c>
      <c r="E239" s="395"/>
      <c r="F239" s="395"/>
      <c r="G239" s="395"/>
      <c r="H239" s="46" t="s">
        <v>0</v>
      </c>
      <c r="I239" s="393">
        <f>+J122</f>
        <v>164284</v>
      </c>
      <c r="J239" s="393"/>
    </row>
    <row r="240" spans="1:10">
      <c r="A240" s="105"/>
      <c r="B240" s="105"/>
      <c r="C240" s="105"/>
      <c r="D240" s="105"/>
      <c r="E240" s="105"/>
      <c r="F240" s="105"/>
      <c r="G240" s="105"/>
      <c r="H240" s="46"/>
      <c r="I240" s="104"/>
    </row>
    <row r="241" spans="1:10">
      <c r="A241" s="395" t="s">
        <v>3</v>
      </c>
      <c r="B241" s="395"/>
      <c r="C241" s="395"/>
      <c r="D241" s="395" t="s">
        <v>6</v>
      </c>
      <c r="E241" s="395"/>
      <c r="F241" s="395"/>
      <c r="G241" s="395"/>
      <c r="H241" s="46" t="s">
        <v>0</v>
      </c>
      <c r="I241" s="393">
        <f>+J168</f>
        <v>258205</v>
      </c>
      <c r="J241" s="393"/>
    </row>
    <row r="242" spans="1:10">
      <c r="A242" s="105"/>
      <c r="B242" s="105"/>
      <c r="C242" s="105"/>
      <c r="D242" s="105"/>
      <c r="E242" s="105"/>
      <c r="F242" s="105"/>
      <c r="G242" s="105"/>
      <c r="H242" s="46"/>
      <c r="I242" s="104"/>
    </row>
    <row r="243" spans="1:10">
      <c r="A243" s="395" t="s">
        <v>2</v>
      </c>
      <c r="B243" s="395"/>
      <c r="C243" s="395"/>
      <c r="D243" s="395" t="s">
        <v>124</v>
      </c>
      <c r="E243" s="395"/>
      <c r="F243" s="395"/>
      <c r="G243" s="395"/>
      <c r="H243" s="46" t="s">
        <v>0</v>
      </c>
      <c r="I243" s="393">
        <f>+I226</f>
        <v>2523898</v>
      </c>
      <c r="J243" s="393"/>
    </row>
    <row r="244" spans="1:10">
      <c r="A244" s="103"/>
      <c r="B244" s="103"/>
      <c r="C244" s="103"/>
      <c r="D244" s="103"/>
      <c r="E244" s="103"/>
      <c r="F244" s="396"/>
      <c r="G244" s="396"/>
      <c r="H244" s="46"/>
      <c r="I244" s="71"/>
      <c r="J244" s="102"/>
    </row>
    <row r="245" spans="1:10">
      <c r="A245" s="87"/>
      <c r="B245" s="87"/>
      <c r="C245" s="53"/>
      <c r="D245" s="53"/>
      <c r="E245" s="53"/>
      <c r="F245" s="51"/>
      <c r="G245" s="101" t="s">
        <v>1</v>
      </c>
      <c r="H245" s="101" t="s">
        <v>0</v>
      </c>
      <c r="I245" s="394">
        <f>SUM(I233:J243)</f>
        <v>25733890</v>
      </c>
      <c r="J245" s="394"/>
    </row>
  </sheetData>
  <mergeCells count="238">
    <mergeCell ref="A53:I53"/>
    <mergeCell ref="E26:F26"/>
    <mergeCell ref="A27:I27"/>
    <mergeCell ref="E36:F36"/>
    <mergeCell ref="A37:I37"/>
    <mergeCell ref="A38:C38"/>
    <mergeCell ref="A29:I29"/>
    <mergeCell ref="A41:I41"/>
    <mergeCell ref="A35:I35"/>
    <mergeCell ref="D33:I33"/>
    <mergeCell ref="A34:I34"/>
    <mergeCell ref="A33:C33"/>
    <mergeCell ref="A46:D46"/>
    <mergeCell ref="E48:F48"/>
    <mergeCell ref="A51:G51"/>
    <mergeCell ref="E52:F52"/>
    <mergeCell ref="A49:I49"/>
    <mergeCell ref="A50:E50"/>
    <mergeCell ref="A14:F14"/>
    <mergeCell ref="E28:F28"/>
    <mergeCell ref="A16:I16"/>
    <mergeCell ref="A42:C42"/>
    <mergeCell ref="A43:D43"/>
    <mergeCell ref="E17:F17"/>
    <mergeCell ref="A18:I18"/>
    <mergeCell ref="A19:D19"/>
    <mergeCell ref="E15:F15"/>
    <mergeCell ref="E24:F24"/>
    <mergeCell ref="A25:H25"/>
    <mergeCell ref="A23:D23"/>
    <mergeCell ref="F20:H20"/>
    <mergeCell ref="A21:D21"/>
    <mergeCell ref="E22:F22"/>
    <mergeCell ref="A125:E125"/>
    <mergeCell ref="E54:F54"/>
    <mergeCell ref="G54:H54"/>
    <mergeCell ref="F55:I55"/>
    <mergeCell ref="E30:F30"/>
    <mergeCell ref="F31:I31"/>
    <mergeCell ref="A126:I126"/>
    <mergeCell ref="A128:H128"/>
    <mergeCell ref="A124:D124"/>
    <mergeCell ref="E124:J124"/>
    <mergeCell ref="A39:E39"/>
    <mergeCell ref="E40:F40"/>
    <mergeCell ref="G40:H40"/>
    <mergeCell ref="A44:C44"/>
    <mergeCell ref="E45:F45"/>
    <mergeCell ref="A47:C47"/>
    <mergeCell ref="A90:C90"/>
    <mergeCell ref="D90:G90"/>
    <mergeCell ref="A60:I60"/>
    <mergeCell ref="A61:C61"/>
    <mergeCell ref="F62:H62"/>
    <mergeCell ref="A63:C63"/>
    <mergeCell ref="F64:H64"/>
    <mergeCell ref="A65:C65"/>
    <mergeCell ref="F129:H129"/>
    <mergeCell ref="A130:H130"/>
    <mergeCell ref="F131:H131"/>
    <mergeCell ref="A132:H132"/>
    <mergeCell ref="F133:H133"/>
    <mergeCell ref="A134:H134"/>
    <mergeCell ref="E135:F135"/>
    <mergeCell ref="A136:H136"/>
    <mergeCell ref="F137:H137"/>
    <mergeCell ref="A138:I138"/>
    <mergeCell ref="A139:B139"/>
    <mergeCell ref="F140:H140"/>
    <mergeCell ref="A141:H141"/>
    <mergeCell ref="F142:H142"/>
    <mergeCell ref="A144:H144"/>
    <mergeCell ref="F145:H145"/>
    <mergeCell ref="A146:H146"/>
    <mergeCell ref="F147:H147"/>
    <mergeCell ref="A148:F148"/>
    <mergeCell ref="A149:H149"/>
    <mergeCell ref="F150:H150"/>
    <mergeCell ref="A152:H152"/>
    <mergeCell ref="F153:H153"/>
    <mergeCell ref="A154:H154"/>
    <mergeCell ref="F155:H155"/>
    <mergeCell ref="A156:H156"/>
    <mergeCell ref="F157:H157"/>
    <mergeCell ref="G173:I173"/>
    <mergeCell ref="A199:H199"/>
    <mergeCell ref="A200:C200"/>
    <mergeCell ref="A158:H158"/>
    <mergeCell ref="F159:H159"/>
    <mergeCell ref="A161:H161"/>
    <mergeCell ref="F162:H162"/>
    <mergeCell ref="A164:H164"/>
    <mergeCell ref="F165:H165"/>
    <mergeCell ref="A166:H166"/>
    <mergeCell ref="A171:J171"/>
    <mergeCell ref="E172:F172"/>
    <mergeCell ref="G172:H172"/>
    <mergeCell ref="F167:H167"/>
    <mergeCell ref="F168:H168"/>
    <mergeCell ref="A169:C169"/>
    <mergeCell ref="D169:H169"/>
    <mergeCell ref="A170:C170"/>
    <mergeCell ref="D170:H170"/>
    <mergeCell ref="F183:H183"/>
    <mergeCell ref="A175:C175"/>
    <mergeCell ref="D175:G175"/>
    <mergeCell ref="I226:J226"/>
    <mergeCell ref="F214:H214"/>
    <mergeCell ref="A208:C208"/>
    <mergeCell ref="A196:C196"/>
    <mergeCell ref="A212:H212"/>
    <mergeCell ref="A213:C213"/>
    <mergeCell ref="E201:F201"/>
    <mergeCell ref="A203:H203"/>
    <mergeCell ref="F185:H185"/>
    <mergeCell ref="A186:H186"/>
    <mergeCell ref="A225:B225"/>
    <mergeCell ref="C225:G225"/>
    <mergeCell ref="E197:F197"/>
    <mergeCell ref="A217:H217"/>
    <mergeCell ref="A218:C218"/>
    <mergeCell ref="F194:H194"/>
    <mergeCell ref="A195:H195"/>
    <mergeCell ref="A210:C210"/>
    <mergeCell ref="F211:H211"/>
    <mergeCell ref="A215:C215"/>
    <mergeCell ref="F216:H216"/>
    <mergeCell ref="A220:C220"/>
    <mergeCell ref="F221:H221"/>
    <mergeCell ref="A176:F176"/>
    <mergeCell ref="A177:H177"/>
    <mergeCell ref="A184:H184"/>
    <mergeCell ref="F222:I222"/>
    <mergeCell ref="I224:J224"/>
    <mergeCell ref="I225:J225"/>
    <mergeCell ref="F179:H179"/>
    <mergeCell ref="A182:H182"/>
    <mergeCell ref="B223:H223"/>
    <mergeCell ref="A224:B224"/>
    <mergeCell ref="F219:H219"/>
    <mergeCell ref="A222:E222"/>
    <mergeCell ref="A207:H207"/>
    <mergeCell ref="F187:H187"/>
    <mergeCell ref="A188:H188"/>
    <mergeCell ref="F209:H209"/>
    <mergeCell ref="C224:G224"/>
    <mergeCell ref="A189:C189"/>
    <mergeCell ref="F190:H190"/>
    <mergeCell ref="A192:H192"/>
    <mergeCell ref="A193:C193"/>
    <mergeCell ref="A204:C204"/>
    <mergeCell ref="F205:H205"/>
    <mergeCell ref="F181:H181"/>
    <mergeCell ref="A9:C9"/>
    <mergeCell ref="A10:E10"/>
    <mergeCell ref="A11:I11"/>
    <mergeCell ref="D9:F9"/>
    <mergeCell ref="E12:F12"/>
    <mergeCell ref="A13:I13"/>
    <mergeCell ref="A1:J1"/>
    <mergeCell ref="A3:B3"/>
    <mergeCell ref="D3:J5"/>
    <mergeCell ref="D6:H6"/>
    <mergeCell ref="B7:D7"/>
    <mergeCell ref="H7:J7"/>
    <mergeCell ref="A56:G56"/>
    <mergeCell ref="I56:J56"/>
    <mergeCell ref="A57:E57"/>
    <mergeCell ref="A58:I58"/>
    <mergeCell ref="F59:H59"/>
    <mergeCell ref="F66:H66"/>
    <mergeCell ref="A68:I68"/>
    <mergeCell ref="A84:I84"/>
    <mergeCell ref="F85:H85"/>
    <mergeCell ref="F79:H79"/>
    <mergeCell ref="A80:C80"/>
    <mergeCell ref="F81:H81"/>
    <mergeCell ref="A82:C82"/>
    <mergeCell ref="F83:H83"/>
    <mergeCell ref="F69:H69"/>
    <mergeCell ref="A70:I70"/>
    <mergeCell ref="A72:I72"/>
    <mergeCell ref="F73:H73"/>
    <mergeCell ref="A74:I74"/>
    <mergeCell ref="A75:E75"/>
    <mergeCell ref="F76:H76"/>
    <mergeCell ref="A77:I77"/>
    <mergeCell ref="A78:C78"/>
    <mergeCell ref="F104:H104"/>
    <mergeCell ref="A99:B99"/>
    <mergeCell ref="F100:H100"/>
    <mergeCell ref="A101:I101"/>
    <mergeCell ref="F102:H102"/>
    <mergeCell ref="A103:I103"/>
    <mergeCell ref="G88:I88"/>
    <mergeCell ref="A91:E91"/>
    <mergeCell ref="A92:I92"/>
    <mergeCell ref="A95:I95"/>
    <mergeCell ref="A98:I98"/>
    <mergeCell ref="F118:H118"/>
    <mergeCell ref="A119:I119"/>
    <mergeCell ref="A120:C120"/>
    <mergeCell ref="F122:I122"/>
    <mergeCell ref="A105:I105"/>
    <mergeCell ref="F106:H106"/>
    <mergeCell ref="A107:I107"/>
    <mergeCell ref="A109:I109"/>
    <mergeCell ref="F110:H110"/>
    <mergeCell ref="A111:I111"/>
    <mergeCell ref="F112:H112"/>
    <mergeCell ref="A113:I113"/>
    <mergeCell ref="F114:H114"/>
    <mergeCell ref="A115:I115"/>
    <mergeCell ref="F116:H116"/>
    <mergeCell ref="A86:I86"/>
    <mergeCell ref="F87:H87"/>
    <mergeCell ref="I243:J243"/>
    <mergeCell ref="I245:J245"/>
    <mergeCell ref="A243:C243"/>
    <mergeCell ref="D243:G243"/>
    <mergeCell ref="F244:G244"/>
    <mergeCell ref="A239:C239"/>
    <mergeCell ref="D239:G239"/>
    <mergeCell ref="A241:C241"/>
    <mergeCell ref="D241:G241"/>
    <mergeCell ref="I237:J237"/>
    <mergeCell ref="D237:G237"/>
    <mergeCell ref="I239:J239"/>
    <mergeCell ref="I241:J241"/>
    <mergeCell ref="A231:I231"/>
    <mergeCell ref="A233:C233"/>
    <mergeCell ref="D233:G233"/>
    <mergeCell ref="A235:C235"/>
    <mergeCell ref="D235:G235"/>
    <mergeCell ref="I233:J233"/>
    <mergeCell ref="I235:J235"/>
    <mergeCell ref="A237:C237"/>
    <mergeCell ref="A117:I117"/>
  </mergeCells>
  <pageMargins left="0.7" right="0.16" top="0.22" bottom="0.33" header="0.2" footer="0.3"/>
  <pageSetup paperSize="9" scale="95" orientation="portrait" r:id="rId1"/>
  <drawing r:id="rId2"/>
</worksheet>
</file>

<file path=xl/worksheets/sheet2.xml><?xml version="1.0" encoding="utf-8"?>
<worksheet xmlns="http://schemas.openxmlformats.org/spreadsheetml/2006/main" xmlns:r="http://schemas.openxmlformats.org/officeDocument/2006/relationships">
  <dimension ref="A1:J214"/>
  <sheetViews>
    <sheetView workbookViewId="0">
      <selection activeCell="A84" sqref="A84:J126"/>
    </sheetView>
  </sheetViews>
  <sheetFormatPr defaultRowHeight="15.75"/>
  <cols>
    <col min="1" max="1" width="6.5703125" style="1" customWidth="1"/>
    <col min="2" max="2" width="11" style="1" customWidth="1"/>
    <col min="3" max="3" width="7" style="1" customWidth="1"/>
    <col min="4" max="4" width="9.140625" style="1"/>
    <col min="5" max="5" width="10.28515625" style="1" customWidth="1"/>
    <col min="6" max="6" width="9.5703125" style="1" customWidth="1"/>
    <col min="7" max="7" width="9.140625" style="1"/>
    <col min="8" max="8" width="5" style="1" customWidth="1"/>
    <col min="9" max="9" width="6.42578125" style="1" customWidth="1"/>
    <col min="10" max="10" width="16.85546875" style="1" customWidth="1"/>
    <col min="11" max="256" width="9.140625" style="1"/>
    <col min="257" max="257" width="6.5703125" style="1" customWidth="1"/>
    <col min="258" max="258" width="9.140625" style="1"/>
    <col min="259" max="259" width="7" style="1" customWidth="1"/>
    <col min="260" max="261" width="9.140625" style="1"/>
    <col min="262" max="262" width="3.28515625" style="1" customWidth="1"/>
    <col min="263" max="263" width="9.140625" style="1"/>
    <col min="264" max="264" width="5" style="1" customWidth="1"/>
    <col min="265" max="265" width="6.42578125" style="1" customWidth="1"/>
    <col min="266" max="266" width="17.42578125" style="1" customWidth="1"/>
    <col min="267" max="512" width="9.140625" style="1"/>
    <col min="513" max="513" width="6.5703125" style="1" customWidth="1"/>
    <col min="514" max="514" width="9.140625" style="1"/>
    <col min="515" max="515" width="7" style="1" customWidth="1"/>
    <col min="516" max="517" width="9.140625" style="1"/>
    <col min="518" max="518" width="3.28515625" style="1" customWidth="1"/>
    <col min="519" max="519" width="9.140625" style="1"/>
    <col min="520" max="520" width="5" style="1" customWidth="1"/>
    <col min="521" max="521" width="6.42578125" style="1" customWidth="1"/>
    <col min="522" max="522" width="17.42578125" style="1" customWidth="1"/>
    <col min="523" max="768" width="9.140625" style="1"/>
    <col min="769" max="769" width="6.5703125" style="1" customWidth="1"/>
    <col min="770" max="770" width="9.140625" style="1"/>
    <col min="771" max="771" width="7" style="1" customWidth="1"/>
    <col min="772" max="773" width="9.140625" style="1"/>
    <col min="774" max="774" width="3.28515625" style="1" customWidth="1"/>
    <col min="775" max="775" width="9.140625" style="1"/>
    <col min="776" max="776" width="5" style="1" customWidth="1"/>
    <col min="777" max="777" width="6.42578125" style="1" customWidth="1"/>
    <col min="778" max="778" width="17.42578125" style="1" customWidth="1"/>
    <col min="779" max="1024" width="9.140625" style="1"/>
    <col min="1025" max="1025" width="6.5703125" style="1" customWidth="1"/>
    <col min="1026" max="1026" width="9.140625" style="1"/>
    <col min="1027" max="1027" width="7" style="1" customWidth="1"/>
    <col min="1028" max="1029" width="9.140625" style="1"/>
    <col min="1030" max="1030" width="3.28515625" style="1" customWidth="1"/>
    <col min="1031" max="1031" width="9.140625" style="1"/>
    <col min="1032" max="1032" width="5" style="1" customWidth="1"/>
    <col min="1033" max="1033" width="6.42578125" style="1" customWidth="1"/>
    <col min="1034" max="1034" width="17.42578125" style="1" customWidth="1"/>
    <col min="1035" max="1280" width="9.140625" style="1"/>
    <col min="1281" max="1281" width="6.5703125" style="1" customWidth="1"/>
    <col min="1282" max="1282" width="9.140625" style="1"/>
    <col min="1283" max="1283" width="7" style="1" customWidth="1"/>
    <col min="1284" max="1285" width="9.140625" style="1"/>
    <col min="1286" max="1286" width="3.28515625" style="1" customWidth="1"/>
    <col min="1287" max="1287" width="9.140625" style="1"/>
    <col min="1288" max="1288" width="5" style="1" customWidth="1"/>
    <col min="1289" max="1289" width="6.42578125" style="1" customWidth="1"/>
    <col min="1290" max="1290" width="17.42578125" style="1" customWidth="1"/>
    <col min="1291" max="1536" width="9.140625" style="1"/>
    <col min="1537" max="1537" width="6.5703125" style="1" customWidth="1"/>
    <col min="1538" max="1538" width="9.140625" style="1"/>
    <col min="1539" max="1539" width="7" style="1" customWidth="1"/>
    <col min="1540" max="1541" width="9.140625" style="1"/>
    <col min="1542" max="1542" width="3.28515625" style="1" customWidth="1"/>
    <col min="1543" max="1543" width="9.140625" style="1"/>
    <col min="1544" max="1544" width="5" style="1" customWidth="1"/>
    <col min="1545" max="1545" width="6.42578125" style="1" customWidth="1"/>
    <col min="1546" max="1546" width="17.42578125" style="1" customWidth="1"/>
    <col min="1547" max="1792" width="9.140625" style="1"/>
    <col min="1793" max="1793" width="6.5703125" style="1" customWidth="1"/>
    <col min="1794" max="1794" width="9.140625" style="1"/>
    <col min="1795" max="1795" width="7" style="1" customWidth="1"/>
    <col min="1796" max="1797" width="9.140625" style="1"/>
    <col min="1798" max="1798" width="3.28515625" style="1" customWidth="1"/>
    <col min="1799" max="1799" width="9.140625" style="1"/>
    <col min="1800" max="1800" width="5" style="1" customWidth="1"/>
    <col min="1801" max="1801" width="6.42578125" style="1" customWidth="1"/>
    <col min="1802" max="1802" width="17.42578125" style="1" customWidth="1"/>
    <col min="1803" max="2048" width="9.140625" style="1"/>
    <col min="2049" max="2049" width="6.5703125" style="1" customWidth="1"/>
    <col min="2050" max="2050" width="9.140625" style="1"/>
    <col min="2051" max="2051" width="7" style="1" customWidth="1"/>
    <col min="2052" max="2053" width="9.140625" style="1"/>
    <col min="2054" max="2054" width="3.28515625" style="1" customWidth="1"/>
    <col min="2055" max="2055" width="9.140625" style="1"/>
    <col min="2056" max="2056" width="5" style="1" customWidth="1"/>
    <col min="2057" max="2057" width="6.42578125" style="1" customWidth="1"/>
    <col min="2058" max="2058" width="17.42578125" style="1" customWidth="1"/>
    <col min="2059" max="2304" width="9.140625" style="1"/>
    <col min="2305" max="2305" width="6.5703125" style="1" customWidth="1"/>
    <col min="2306" max="2306" width="9.140625" style="1"/>
    <col min="2307" max="2307" width="7" style="1" customWidth="1"/>
    <col min="2308" max="2309" width="9.140625" style="1"/>
    <col min="2310" max="2310" width="3.28515625" style="1" customWidth="1"/>
    <col min="2311" max="2311" width="9.140625" style="1"/>
    <col min="2312" max="2312" width="5" style="1" customWidth="1"/>
    <col min="2313" max="2313" width="6.42578125" style="1" customWidth="1"/>
    <col min="2314" max="2314" width="17.42578125" style="1" customWidth="1"/>
    <col min="2315" max="2560" width="9.140625" style="1"/>
    <col min="2561" max="2561" width="6.5703125" style="1" customWidth="1"/>
    <col min="2562" max="2562" width="9.140625" style="1"/>
    <col min="2563" max="2563" width="7" style="1" customWidth="1"/>
    <col min="2564" max="2565" width="9.140625" style="1"/>
    <col min="2566" max="2566" width="3.28515625" style="1" customWidth="1"/>
    <col min="2567" max="2567" width="9.140625" style="1"/>
    <col min="2568" max="2568" width="5" style="1" customWidth="1"/>
    <col min="2569" max="2569" width="6.42578125" style="1" customWidth="1"/>
    <col min="2570" max="2570" width="17.42578125" style="1" customWidth="1"/>
    <col min="2571" max="2816" width="9.140625" style="1"/>
    <col min="2817" max="2817" width="6.5703125" style="1" customWidth="1"/>
    <col min="2818" max="2818" width="9.140625" style="1"/>
    <col min="2819" max="2819" width="7" style="1" customWidth="1"/>
    <col min="2820" max="2821" width="9.140625" style="1"/>
    <col min="2822" max="2822" width="3.28515625" style="1" customWidth="1"/>
    <col min="2823" max="2823" width="9.140625" style="1"/>
    <col min="2824" max="2824" width="5" style="1" customWidth="1"/>
    <col min="2825" max="2825" width="6.42578125" style="1" customWidth="1"/>
    <col min="2826" max="2826" width="17.42578125" style="1" customWidth="1"/>
    <col min="2827" max="3072" width="9.140625" style="1"/>
    <col min="3073" max="3073" width="6.5703125" style="1" customWidth="1"/>
    <col min="3074" max="3074" width="9.140625" style="1"/>
    <col min="3075" max="3075" width="7" style="1" customWidth="1"/>
    <col min="3076" max="3077" width="9.140625" style="1"/>
    <col min="3078" max="3078" width="3.28515625" style="1" customWidth="1"/>
    <col min="3079" max="3079" width="9.140625" style="1"/>
    <col min="3080" max="3080" width="5" style="1" customWidth="1"/>
    <col min="3081" max="3081" width="6.42578125" style="1" customWidth="1"/>
    <col min="3082" max="3082" width="17.42578125" style="1" customWidth="1"/>
    <col min="3083" max="3328" width="9.140625" style="1"/>
    <col min="3329" max="3329" width="6.5703125" style="1" customWidth="1"/>
    <col min="3330" max="3330" width="9.140625" style="1"/>
    <col min="3331" max="3331" width="7" style="1" customWidth="1"/>
    <col min="3332" max="3333" width="9.140625" style="1"/>
    <col min="3334" max="3334" width="3.28515625" style="1" customWidth="1"/>
    <col min="3335" max="3335" width="9.140625" style="1"/>
    <col min="3336" max="3336" width="5" style="1" customWidth="1"/>
    <col min="3337" max="3337" width="6.42578125" style="1" customWidth="1"/>
    <col min="3338" max="3338" width="17.42578125" style="1" customWidth="1"/>
    <col min="3339" max="3584" width="9.140625" style="1"/>
    <col min="3585" max="3585" width="6.5703125" style="1" customWidth="1"/>
    <col min="3586" max="3586" width="9.140625" style="1"/>
    <col min="3587" max="3587" width="7" style="1" customWidth="1"/>
    <col min="3588" max="3589" width="9.140625" style="1"/>
    <col min="3590" max="3590" width="3.28515625" style="1" customWidth="1"/>
    <col min="3591" max="3591" width="9.140625" style="1"/>
    <col min="3592" max="3592" width="5" style="1" customWidth="1"/>
    <col min="3593" max="3593" width="6.42578125" style="1" customWidth="1"/>
    <col min="3594" max="3594" width="17.42578125" style="1" customWidth="1"/>
    <col min="3595" max="3840" width="9.140625" style="1"/>
    <col min="3841" max="3841" width="6.5703125" style="1" customWidth="1"/>
    <col min="3842" max="3842" width="9.140625" style="1"/>
    <col min="3843" max="3843" width="7" style="1" customWidth="1"/>
    <col min="3844" max="3845" width="9.140625" style="1"/>
    <col min="3846" max="3846" width="3.28515625" style="1" customWidth="1"/>
    <col min="3847" max="3847" width="9.140625" style="1"/>
    <col min="3848" max="3848" width="5" style="1" customWidth="1"/>
    <col min="3849" max="3849" width="6.42578125" style="1" customWidth="1"/>
    <col min="3850" max="3850" width="17.42578125" style="1" customWidth="1"/>
    <col min="3851" max="4096" width="9.140625" style="1"/>
    <col min="4097" max="4097" width="6.5703125" style="1" customWidth="1"/>
    <col min="4098" max="4098" width="9.140625" style="1"/>
    <col min="4099" max="4099" width="7" style="1" customWidth="1"/>
    <col min="4100" max="4101" width="9.140625" style="1"/>
    <col min="4102" max="4102" width="3.28515625" style="1" customWidth="1"/>
    <col min="4103" max="4103" width="9.140625" style="1"/>
    <col min="4104" max="4104" width="5" style="1" customWidth="1"/>
    <col min="4105" max="4105" width="6.42578125" style="1" customWidth="1"/>
    <col min="4106" max="4106" width="17.42578125" style="1" customWidth="1"/>
    <col min="4107" max="4352" width="9.140625" style="1"/>
    <col min="4353" max="4353" width="6.5703125" style="1" customWidth="1"/>
    <col min="4354" max="4354" width="9.140625" style="1"/>
    <col min="4355" max="4355" width="7" style="1" customWidth="1"/>
    <col min="4356" max="4357" width="9.140625" style="1"/>
    <col min="4358" max="4358" width="3.28515625" style="1" customWidth="1"/>
    <col min="4359" max="4359" width="9.140625" style="1"/>
    <col min="4360" max="4360" width="5" style="1" customWidth="1"/>
    <col min="4361" max="4361" width="6.42578125" style="1" customWidth="1"/>
    <col min="4362" max="4362" width="17.42578125" style="1" customWidth="1"/>
    <col min="4363" max="4608" width="9.140625" style="1"/>
    <col min="4609" max="4609" width="6.5703125" style="1" customWidth="1"/>
    <col min="4610" max="4610" width="9.140625" style="1"/>
    <col min="4611" max="4611" width="7" style="1" customWidth="1"/>
    <col min="4612" max="4613" width="9.140625" style="1"/>
    <col min="4614" max="4614" width="3.28515625" style="1" customWidth="1"/>
    <col min="4615" max="4615" width="9.140625" style="1"/>
    <col min="4616" max="4616" width="5" style="1" customWidth="1"/>
    <col min="4617" max="4617" width="6.42578125" style="1" customWidth="1"/>
    <col min="4618" max="4618" width="17.42578125" style="1" customWidth="1"/>
    <col min="4619" max="4864" width="9.140625" style="1"/>
    <col min="4865" max="4865" width="6.5703125" style="1" customWidth="1"/>
    <col min="4866" max="4866" width="9.140625" style="1"/>
    <col min="4867" max="4867" width="7" style="1" customWidth="1"/>
    <col min="4868" max="4869" width="9.140625" style="1"/>
    <col min="4870" max="4870" width="3.28515625" style="1" customWidth="1"/>
    <col min="4871" max="4871" width="9.140625" style="1"/>
    <col min="4872" max="4872" width="5" style="1" customWidth="1"/>
    <col min="4873" max="4873" width="6.42578125" style="1" customWidth="1"/>
    <col min="4874" max="4874" width="17.42578125" style="1" customWidth="1"/>
    <col min="4875" max="5120" width="9.140625" style="1"/>
    <col min="5121" max="5121" width="6.5703125" style="1" customWidth="1"/>
    <col min="5122" max="5122" width="9.140625" style="1"/>
    <col min="5123" max="5123" width="7" style="1" customWidth="1"/>
    <col min="5124" max="5125" width="9.140625" style="1"/>
    <col min="5126" max="5126" width="3.28515625" style="1" customWidth="1"/>
    <col min="5127" max="5127" width="9.140625" style="1"/>
    <col min="5128" max="5128" width="5" style="1" customWidth="1"/>
    <col min="5129" max="5129" width="6.42578125" style="1" customWidth="1"/>
    <col min="5130" max="5130" width="17.42578125" style="1" customWidth="1"/>
    <col min="5131" max="5376" width="9.140625" style="1"/>
    <col min="5377" max="5377" width="6.5703125" style="1" customWidth="1"/>
    <col min="5378" max="5378" width="9.140625" style="1"/>
    <col min="5379" max="5379" width="7" style="1" customWidth="1"/>
    <col min="5380" max="5381" width="9.140625" style="1"/>
    <col min="5382" max="5382" width="3.28515625" style="1" customWidth="1"/>
    <col min="5383" max="5383" width="9.140625" style="1"/>
    <col min="5384" max="5384" width="5" style="1" customWidth="1"/>
    <col min="5385" max="5385" width="6.42578125" style="1" customWidth="1"/>
    <col min="5386" max="5386" width="17.42578125" style="1" customWidth="1"/>
    <col min="5387" max="5632" width="9.140625" style="1"/>
    <col min="5633" max="5633" width="6.5703125" style="1" customWidth="1"/>
    <col min="5634" max="5634" width="9.140625" style="1"/>
    <col min="5635" max="5635" width="7" style="1" customWidth="1"/>
    <col min="5636" max="5637" width="9.140625" style="1"/>
    <col min="5638" max="5638" width="3.28515625" style="1" customWidth="1"/>
    <col min="5639" max="5639" width="9.140625" style="1"/>
    <col min="5640" max="5640" width="5" style="1" customWidth="1"/>
    <col min="5641" max="5641" width="6.42578125" style="1" customWidth="1"/>
    <col min="5642" max="5642" width="17.42578125" style="1" customWidth="1"/>
    <col min="5643" max="5888" width="9.140625" style="1"/>
    <col min="5889" max="5889" width="6.5703125" style="1" customWidth="1"/>
    <col min="5890" max="5890" width="9.140625" style="1"/>
    <col min="5891" max="5891" width="7" style="1" customWidth="1"/>
    <col min="5892" max="5893" width="9.140625" style="1"/>
    <col min="5894" max="5894" width="3.28515625" style="1" customWidth="1"/>
    <col min="5895" max="5895" width="9.140625" style="1"/>
    <col min="5896" max="5896" width="5" style="1" customWidth="1"/>
    <col min="5897" max="5897" width="6.42578125" style="1" customWidth="1"/>
    <col min="5898" max="5898" width="17.42578125" style="1" customWidth="1"/>
    <col min="5899" max="6144" width="9.140625" style="1"/>
    <col min="6145" max="6145" width="6.5703125" style="1" customWidth="1"/>
    <col min="6146" max="6146" width="9.140625" style="1"/>
    <col min="6147" max="6147" width="7" style="1" customWidth="1"/>
    <col min="6148" max="6149" width="9.140625" style="1"/>
    <col min="6150" max="6150" width="3.28515625" style="1" customWidth="1"/>
    <col min="6151" max="6151" width="9.140625" style="1"/>
    <col min="6152" max="6152" width="5" style="1" customWidth="1"/>
    <col min="6153" max="6153" width="6.42578125" style="1" customWidth="1"/>
    <col min="6154" max="6154" width="17.42578125" style="1" customWidth="1"/>
    <col min="6155" max="6400" width="9.140625" style="1"/>
    <col min="6401" max="6401" width="6.5703125" style="1" customWidth="1"/>
    <col min="6402" max="6402" width="9.140625" style="1"/>
    <col min="6403" max="6403" width="7" style="1" customWidth="1"/>
    <col min="6404" max="6405" width="9.140625" style="1"/>
    <col min="6406" max="6406" width="3.28515625" style="1" customWidth="1"/>
    <col min="6407" max="6407" width="9.140625" style="1"/>
    <col min="6408" max="6408" width="5" style="1" customWidth="1"/>
    <col min="6409" max="6409" width="6.42578125" style="1" customWidth="1"/>
    <col min="6410" max="6410" width="17.42578125" style="1" customWidth="1"/>
    <col min="6411" max="6656" width="9.140625" style="1"/>
    <col min="6657" max="6657" width="6.5703125" style="1" customWidth="1"/>
    <col min="6658" max="6658" width="9.140625" style="1"/>
    <col min="6659" max="6659" width="7" style="1" customWidth="1"/>
    <col min="6660" max="6661" width="9.140625" style="1"/>
    <col min="6662" max="6662" width="3.28515625" style="1" customWidth="1"/>
    <col min="6663" max="6663" width="9.140625" style="1"/>
    <col min="6664" max="6664" width="5" style="1" customWidth="1"/>
    <col min="6665" max="6665" width="6.42578125" style="1" customWidth="1"/>
    <col min="6666" max="6666" width="17.42578125" style="1" customWidth="1"/>
    <col min="6667" max="6912" width="9.140625" style="1"/>
    <col min="6913" max="6913" width="6.5703125" style="1" customWidth="1"/>
    <col min="6914" max="6914" width="9.140625" style="1"/>
    <col min="6915" max="6915" width="7" style="1" customWidth="1"/>
    <col min="6916" max="6917" width="9.140625" style="1"/>
    <col min="6918" max="6918" width="3.28515625" style="1" customWidth="1"/>
    <col min="6919" max="6919" width="9.140625" style="1"/>
    <col min="6920" max="6920" width="5" style="1" customWidth="1"/>
    <col min="6921" max="6921" width="6.42578125" style="1" customWidth="1"/>
    <col min="6922" max="6922" width="17.42578125" style="1" customWidth="1"/>
    <col min="6923" max="7168" width="9.140625" style="1"/>
    <col min="7169" max="7169" width="6.5703125" style="1" customWidth="1"/>
    <col min="7170" max="7170" width="9.140625" style="1"/>
    <col min="7171" max="7171" width="7" style="1" customWidth="1"/>
    <col min="7172" max="7173" width="9.140625" style="1"/>
    <col min="7174" max="7174" width="3.28515625" style="1" customWidth="1"/>
    <col min="7175" max="7175" width="9.140625" style="1"/>
    <col min="7176" max="7176" width="5" style="1" customWidth="1"/>
    <col min="7177" max="7177" width="6.42578125" style="1" customWidth="1"/>
    <col min="7178" max="7178" width="17.42578125" style="1" customWidth="1"/>
    <col min="7179" max="7424" width="9.140625" style="1"/>
    <col min="7425" max="7425" width="6.5703125" style="1" customWidth="1"/>
    <col min="7426" max="7426" width="9.140625" style="1"/>
    <col min="7427" max="7427" width="7" style="1" customWidth="1"/>
    <col min="7428" max="7429" width="9.140625" style="1"/>
    <col min="7430" max="7430" width="3.28515625" style="1" customWidth="1"/>
    <col min="7431" max="7431" width="9.140625" style="1"/>
    <col min="7432" max="7432" width="5" style="1" customWidth="1"/>
    <col min="7433" max="7433" width="6.42578125" style="1" customWidth="1"/>
    <col min="7434" max="7434" width="17.42578125" style="1" customWidth="1"/>
    <col min="7435" max="7680" width="9.140625" style="1"/>
    <col min="7681" max="7681" width="6.5703125" style="1" customWidth="1"/>
    <col min="7682" max="7682" width="9.140625" style="1"/>
    <col min="7683" max="7683" width="7" style="1" customWidth="1"/>
    <col min="7684" max="7685" width="9.140625" style="1"/>
    <col min="7686" max="7686" width="3.28515625" style="1" customWidth="1"/>
    <col min="7687" max="7687" width="9.140625" style="1"/>
    <col min="7688" max="7688" width="5" style="1" customWidth="1"/>
    <col min="7689" max="7689" width="6.42578125" style="1" customWidth="1"/>
    <col min="7690" max="7690" width="17.42578125" style="1" customWidth="1"/>
    <col min="7691" max="7936" width="9.140625" style="1"/>
    <col min="7937" max="7937" width="6.5703125" style="1" customWidth="1"/>
    <col min="7938" max="7938" width="9.140625" style="1"/>
    <col min="7939" max="7939" width="7" style="1" customWidth="1"/>
    <col min="7940" max="7941" width="9.140625" style="1"/>
    <col min="7942" max="7942" width="3.28515625" style="1" customWidth="1"/>
    <col min="7943" max="7943" width="9.140625" style="1"/>
    <col min="7944" max="7944" width="5" style="1" customWidth="1"/>
    <col min="7945" max="7945" width="6.42578125" style="1" customWidth="1"/>
    <col min="7946" max="7946" width="17.42578125" style="1" customWidth="1"/>
    <col min="7947" max="8192" width="9.140625" style="1"/>
    <col min="8193" max="8193" width="6.5703125" style="1" customWidth="1"/>
    <col min="8194" max="8194" width="9.140625" style="1"/>
    <col min="8195" max="8195" width="7" style="1" customWidth="1"/>
    <col min="8196" max="8197" width="9.140625" style="1"/>
    <col min="8198" max="8198" width="3.28515625" style="1" customWidth="1"/>
    <col min="8199" max="8199" width="9.140625" style="1"/>
    <col min="8200" max="8200" width="5" style="1" customWidth="1"/>
    <col min="8201" max="8201" width="6.42578125" style="1" customWidth="1"/>
    <col min="8202" max="8202" width="17.42578125" style="1" customWidth="1"/>
    <col min="8203" max="8448" width="9.140625" style="1"/>
    <col min="8449" max="8449" width="6.5703125" style="1" customWidth="1"/>
    <col min="8450" max="8450" width="9.140625" style="1"/>
    <col min="8451" max="8451" width="7" style="1" customWidth="1"/>
    <col min="8452" max="8453" width="9.140625" style="1"/>
    <col min="8454" max="8454" width="3.28515625" style="1" customWidth="1"/>
    <col min="8455" max="8455" width="9.140625" style="1"/>
    <col min="8456" max="8456" width="5" style="1" customWidth="1"/>
    <col min="8457" max="8457" width="6.42578125" style="1" customWidth="1"/>
    <col min="8458" max="8458" width="17.42578125" style="1" customWidth="1"/>
    <col min="8459" max="8704" width="9.140625" style="1"/>
    <col min="8705" max="8705" width="6.5703125" style="1" customWidth="1"/>
    <col min="8706" max="8706" width="9.140625" style="1"/>
    <col min="8707" max="8707" width="7" style="1" customWidth="1"/>
    <col min="8708" max="8709" width="9.140625" style="1"/>
    <col min="8710" max="8710" width="3.28515625" style="1" customWidth="1"/>
    <col min="8711" max="8711" width="9.140625" style="1"/>
    <col min="8712" max="8712" width="5" style="1" customWidth="1"/>
    <col min="8713" max="8713" width="6.42578125" style="1" customWidth="1"/>
    <col min="8714" max="8714" width="17.42578125" style="1" customWidth="1"/>
    <col min="8715" max="8960" width="9.140625" style="1"/>
    <col min="8961" max="8961" width="6.5703125" style="1" customWidth="1"/>
    <col min="8962" max="8962" width="9.140625" style="1"/>
    <col min="8963" max="8963" width="7" style="1" customWidth="1"/>
    <col min="8964" max="8965" width="9.140625" style="1"/>
    <col min="8966" max="8966" width="3.28515625" style="1" customWidth="1"/>
    <col min="8967" max="8967" width="9.140625" style="1"/>
    <col min="8968" max="8968" width="5" style="1" customWidth="1"/>
    <col min="8969" max="8969" width="6.42578125" style="1" customWidth="1"/>
    <col min="8970" max="8970" width="17.42578125" style="1" customWidth="1"/>
    <col min="8971" max="9216" width="9.140625" style="1"/>
    <col min="9217" max="9217" width="6.5703125" style="1" customWidth="1"/>
    <col min="9218" max="9218" width="9.140625" style="1"/>
    <col min="9219" max="9219" width="7" style="1" customWidth="1"/>
    <col min="9220" max="9221" width="9.140625" style="1"/>
    <col min="9222" max="9222" width="3.28515625" style="1" customWidth="1"/>
    <col min="9223" max="9223" width="9.140625" style="1"/>
    <col min="9224" max="9224" width="5" style="1" customWidth="1"/>
    <col min="9225" max="9225" width="6.42578125" style="1" customWidth="1"/>
    <col min="9226" max="9226" width="17.42578125" style="1" customWidth="1"/>
    <col min="9227" max="9472" width="9.140625" style="1"/>
    <col min="9473" max="9473" width="6.5703125" style="1" customWidth="1"/>
    <col min="9474" max="9474" width="9.140625" style="1"/>
    <col min="9475" max="9475" width="7" style="1" customWidth="1"/>
    <col min="9476" max="9477" width="9.140625" style="1"/>
    <col min="9478" max="9478" width="3.28515625" style="1" customWidth="1"/>
    <col min="9479" max="9479" width="9.140625" style="1"/>
    <col min="9480" max="9480" width="5" style="1" customWidth="1"/>
    <col min="9481" max="9481" width="6.42578125" style="1" customWidth="1"/>
    <col min="9482" max="9482" width="17.42578125" style="1" customWidth="1"/>
    <col min="9483" max="9728" width="9.140625" style="1"/>
    <col min="9729" max="9729" width="6.5703125" style="1" customWidth="1"/>
    <col min="9730" max="9730" width="9.140625" style="1"/>
    <col min="9731" max="9731" width="7" style="1" customWidth="1"/>
    <col min="9732" max="9733" width="9.140625" style="1"/>
    <col min="9734" max="9734" width="3.28515625" style="1" customWidth="1"/>
    <col min="9735" max="9735" width="9.140625" style="1"/>
    <col min="9736" max="9736" width="5" style="1" customWidth="1"/>
    <col min="9737" max="9737" width="6.42578125" style="1" customWidth="1"/>
    <col min="9738" max="9738" width="17.42578125" style="1" customWidth="1"/>
    <col min="9739" max="9984" width="9.140625" style="1"/>
    <col min="9985" max="9985" width="6.5703125" style="1" customWidth="1"/>
    <col min="9986" max="9986" width="9.140625" style="1"/>
    <col min="9987" max="9987" width="7" style="1" customWidth="1"/>
    <col min="9988" max="9989" width="9.140625" style="1"/>
    <col min="9990" max="9990" width="3.28515625" style="1" customWidth="1"/>
    <col min="9991" max="9991" width="9.140625" style="1"/>
    <col min="9992" max="9992" width="5" style="1" customWidth="1"/>
    <col min="9993" max="9993" width="6.42578125" style="1" customWidth="1"/>
    <col min="9994" max="9994" width="17.42578125" style="1" customWidth="1"/>
    <col min="9995" max="10240" width="9.140625" style="1"/>
    <col min="10241" max="10241" width="6.5703125" style="1" customWidth="1"/>
    <col min="10242" max="10242" width="9.140625" style="1"/>
    <col min="10243" max="10243" width="7" style="1" customWidth="1"/>
    <col min="10244" max="10245" width="9.140625" style="1"/>
    <col min="10246" max="10246" width="3.28515625" style="1" customWidth="1"/>
    <col min="10247" max="10247" width="9.140625" style="1"/>
    <col min="10248" max="10248" width="5" style="1" customWidth="1"/>
    <col min="10249" max="10249" width="6.42578125" style="1" customWidth="1"/>
    <col min="10250" max="10250" width="17.42578125" style="1" customWidth="1"/>
    <col min="10251" max="10496" width="9.140625" style="1"/>
    <col min="10497" max="10497" width="6.5703125" style="1" customWidth="1"/>
    <col min="10498" max="10498" width="9.140625" style="1"/>
    <col min="10499" max="10499" width="7" style="1" customWidth="1"/>
    <col min="10500" max="10501" width="9.140625" style="1"/>
    <col min="10502" max="10502" width="3.28515625" style="1" customWidth="1"/>
    <col min="10503" max="10503" width="9.140625" style="1"/>
    <col min="10504" max="10504" width="5" style="1" customWidth="1"/>
    <col min="10505" max="10505" width="6.42578125" style="1" customWidth="1"/>
    <col min="10506" max="10506" width="17.42578125" style="1" customWidth="1"/>
    <col min="10507" max="10752" width="9.140625" style="1"/>
    <col min="10753" max="10753" width="6.5703125" style="1" customWidth="1"/>
    <col min="10754" max="10754" width="9.140625" style="1"/>
    <col min="10755" max="10755" width="7" style="1" customWidth="1"/>
    <col min="10756" max="10757" width="9.140625" style="1"/>
    <col min="10758" max="10758" width="3.28515625" style="1" customWidth="1"/>
    <col min="10759" max="10759" width="9.140625" style="1"/>
    <col min="10760" max="10760" width="5" style="1" customWidth="1"/>
    <col min="10761" max="10761" width="6.42578125" style="1" customWidth="1"/>
    <col min="10762" max="10762" width="17.42578125" style="1" customWidth="1"/>
    <col min="10763" max="11008" width="9.140625" style="1"/>
    <col min="11009" max="11009" width="6.5703125" style="1" customWidth="1"/>
    <col min="11010" max="11010" width="9.140625" style="1"/>
    <col min="11011" max="11011" width="7" style="1" customWidth="1"/>
    <col min="11012" max="11013" width="9.140625" style="1"/>
    <col min="11014" max="11014" width="3.28515625" style="1" customWidth="1"/>
    <col min="11015" max="11015" width="9.140625" style="1"/>
    <col min="11016" max="11016" width="5" style="1" customWidth="1"/>
    <col min="11017" max="11017" width="6.42578125" style="1" customWidth="1"/>
    <col min="11018" max="11018" width="17.42578125" style="1" customWidth="1"/>
    <col min="11019" max="11264" width="9.140625" style="1"/>
    <col min="11265" max="11265" width="6.5703125" style="1" customWidth="1"/>
    <col min="11266" max="11266" width="9.140625" style="1"/>
    <col min="11267" max="11267" width="7" style="1" customWidth="1"/>
    <col min="11268" max="11269" width="9.140625" style="1"/>
    <col min="11270" max="11270" width="3.28515625" style="1" customWidth="1"/>
    <col min="11271" max="11271" width="9.140625" style="1"/>
    <col min="11272" max="11272" width="5" style="1" customWidth="1"/>
    <col min="11273" max="11273" width="6.42578125" style="1" customWidth="1"/>
    <col min="11274" max="11274" width="17.42578125" style="1" customWidth="1"/>
    <col min="11275" max="11520" width="9.140625" style="1"/>
    <col min="11521" max="11521" width="6.5703125" style="1" customWidth="1"/>
    <col min="11522" max="11522" width="9.140625" style="1"/>
    <col min="11523" max="11523" width="7" style="1" customWidth="1"/>
    <col min="11524" max="11525" width="9.140625" style="1"/>
    <col min="11526" max="11526" width="3.28515625" style="1" customWidth="1"/>
    <col min="11527" max="11527" width="9.140625" style="1"/>
    <col min="11528" max="11528" width="5" style="1" customWidth="1"/>
    <col min="11529" max="11529" width="6.42578125" style="1" customWidth="1"/>
    <col min="11530" max="11530" width="17.42578125" style="1" customWidth="1"/>
    <col min="11531" max="11776" width="9.140625" style="1"/>
    <col min="11777" max="11777" width="6.5703125" style="1" customWidth="1"/>
    <col min="11778" max="11778" width="9.140625" style="1"/>
    <col min="11779" max="11779" width="7" style="1" customWidth="1"/>
    <col min="11780" max="11781" width="9.140625" style="1"/>
    <col min="11782" max="11782" width="3.28515625" style="1" customWidth="1"/>
    <col min="11783" max="11783" width="9.140625" style="1"/>
    <col min="11784" max="11784" width="5" style="1" customWidth="1"/>
    <col min="11785" max="11785" width="6.42578125" style="1" customWidth="1"/>
    <col min="11786" max="11786" width="17.42578125" style="1" customWidth="1"/>
    <col min="11787" max="12032" width="9.140625" style="1"/>
    <col min="12033" max="12033" width="6.5703125" style="1" customWidth="1"/>
    <col min="12034" max="12034" width="9.140625" style="1"/>
    <col min="12035" max="12035" width="7" style="1" customWidth="1"/>
    <col min="12036" max="12037" width="9.140625" style="1"/>
    <col min="12038" max="12038" width="3.28515625" style="1" customWidth="1"/>
    <col min="12039" max="12039" width="9.140625" style="1"/>
    <col min="12040" max="12040" width="5" style="1" customWidth="1"/>
    <col min="12041" max="12041" width="6.42578125" style="1" customWidth="1"/>
    <col min="12042" max="12042" width="17.42578125" style="1" customWidth="1"/>
    <col min="12043" max="12288" width="9.140625" style="1"/>
    <col min="12289" max="12289" width="6.5703125" style="1" customWidth="1"/>
    <col min="12290" max="12290" width="9.140625" style="1"/>
    <col min="12291" max="12291" width="7" style="1" customWidth="1"/>
    <col min="12292" max="12293" width="9.140625" style="1"/>
    <col min="12294" max="12294" width="3.28515625" style="1" customWidth="1"/>
    <col min="12295" max="12295" width="9.140625" style="1"/>
    <col min="12296" max="12296" width="5" style="1" customWidth="1"/>
    <col min="12297" max="12297" width="6.42578125" style="1" customWidth="1"/>
    <col min="12298" max="12298" width="17.42578125" style="1" customWidth="1"/>
    <col min="12299" max="12544" width="9.140625" style="1"/>
    <col min="12545" max="12545" width="6.5703125" style="1" customWidth="1"/>
    <col min="12546" max="12546" width="9.140625" style="1"/>
    <col min="12547" max="12547" width="7" style="1" customWidth="1"/>
    <col min="12548" max="12549" width="9.140625" style="1"/>
    <col min="12550" max="12550" width="3.28515625" style="1" customWidth="1"/>
    <col min="12551" max="12551" width="9.140625" style="1"/>
    <col min="12552" max="12552" width="5" style="1" customWidth="1"/>
    <col min="12553" max="12553" width="6.42578125" style="1" customWidth="1"/>
    <col min="12554" max="12554" width="17.42578125" style="1" customWidth="1"/>
    <col min="12555" max="12800" width="9.140625" style="1"/>
    <col min="12801" max="12801" width="6.5703125" style="1" customWidth="1"/>
    <col min="12802" max="12802" width="9.140625" style="1"/>
    <col min="12803" max="12803" width="7" style="1" customWidth="1"/>
    <col min="12804" max="12805" width="9.140625" style="1"/>
    <col min="12806" max="12806" width="3.28515625" style="1" customWidth="1"/>
    <col min="12807" max="12807" width="9.140625" style="1"/>
    <col min="12808" max="12808" width="5" style="1" customWidth="1"/>
    <col min="12809" max="12809" width="6.42578125" style="1" customWidth="1"/>
    <col min="12810" max="12810" width="17.42578125" style="1" customWidth="1"/>
    <col min="12811" max="13056" width="9.140625" style="1"/>
    <col min="13057" max="13057" width="6.5703125" style="1" customWidth="1"/>
    <col min="13058" max="13058" width="9.140625" style="1"/>
    <col min="13059" max="13059" width="7" style="1" customWidth="1"/>
    <col min="13060" max="13061" width="9.140625" style="1"/>
    <col min="13062" max="13062" width="3.28515625" style="1" customWidth="1"/>
    <col min="13063" max="13063" width="9.140625" style="1"/>
    <col min="13064" max="13064" width="5" style="1" customWidth="1"/>
    <col min="13065" max="13065" width="6.42578125" style="1" customWidth="1"/>
    <col min="13066" max="13066" width="17.42578125" style="1" customWidth="1"/>
    <col min="13067" max="13312" width="9.140625" style="1"/>
    <col min="13313" max="13313" width="6.5703125" style="1" customWidth="1"/>
    <col min="13314" max="13314" width="9.140625" style="1"/>
    <col min="13315" max="13315" width="7" style="1" customWidth="1"/>
    <col min="13316" max="13317" width="9.140625" style="1"/>
    <col min="13318" max="13318" width="3.28515625" style="1" customWidth="1"/>
    <col min="13319" max="13319" width="9.140625" style="1"/>
    <col min="13320" max="13320" width="5" style="1" customWidth="1"/>
    <col min="13321" max="13321" width="6.42578125" style="1" customWidth="1"/>
    <col min="13322" max="13322" width="17.42578125" style="1" customWidth="1"/>
    <col min="13323" max="13568" width="9.140625" style="1"/>
    <col min="13569" max="13569" width="6.5703125" style="1" customWidth="1"/>
    <col min="13570" max="13570" width="9.140625" style="1"/>
    <col min="13571" max="13571" width="7" style="1" customWidth="1"/>
    <col min="13572" max="13573" width="9.140625" style="1"/>
    <col min="13574" max="13574" width="3.28515625" style="1" customWidth="1"/>
    <col min="13575" max="13575" width="9.140625" style="1"/>
    <col min="13576" max="13576" width="5" style="1" customWidth="1"/>
    <col min="13577" max="13577" width="6.42578125" style="1" customWidth="1"/>
    <col min="13578" max="13578" width="17.42578125" style="1" customWidth="1"/>
    <col min="13579" max="13824" width="9.140625" style="1"/>
    <col min="13825" max="13825" width="6.5703125" style="1" customWidth="1"/>
    <col min="13826" max="13826" width="9.140625" style="1"/>
    <col min="13827" max="13827" width="7" style="1" customWidth="1"/>
    <col min="13828" max="13829" width="9.140625" style="1"/>
    <col min="13830" max="13830" width="3.28515625" style="1" customWidth="1"/>
    <col min="13831" max="13831" width="9.140625" style="1"/>
    <col min="13832" max="13832" width="5" style="1" customWidth="1"/>
    <col min="13833" max="13833" width="6.42578125" style="1" customWidth="1"/>
    <col min="13834" max="13834" width="17.42578125" style="1" customWidth="1"/>
    <col min="13835" max="14080" width="9.140625" style="1"/>
    <col min="14081" max="14081" width="6.5703125" style="1" customWidth="1"/>
    <col min="14082" max="14082" width="9.140625" style="1"/>
    <col min="14083" max="14083" width="7" style="1" customWidth="1"/>
    <col min="14084" max="14085" width="9.140625" style="1"/>
    <col min="14086" max="14086" width="3.28515625" style="1" customWidth="1"/>
    <col min="14087" max="14087" width="9.140625" style="1"/>
    <col min="14088" max="14088" width="5" style="1" customWidth="1"/>
    <col min="14089" max="14089" width="6.42578125" style="1" customWidth="1"/>
    <col min="14090" max="14090" width="17.42578125" style="1" customWidth="1"/>
    <col min="14091" max="14336" width="9.140625" style="1"/>
    <col min="14337" max="14337" width="6.5703125" style="1" customWidth="1"/>
    <col min="14338" max="14338" width="9.140625" style="1"/>
    <col min="14339" max="14339" width="7" style="1" customWidth="1"/>
    <col min="14340" max="14341" width="9.140625" style="1"/>
    <col min="14342" max="14342" width="3.28515625" style="1" customWidth="1"/>
    <col min="14343" max="14343" width="9.140625" style="1"/>
    <col min="14344" max="14344" width="5" style="1" customWidth="1"/>
    <col min="14345" max="14345" width="6.42578125" style="1" customWidth="1"/>
    <col min="14346" max="14346" width="17.42578125" style="1" customWidth="1"/>
    <col min="14347" max="14592" width="9.140625" style="1"/>
    <col min="14593" max="14593" width="6.5703125" style="1" customWidth="1"/>
    <col min="14594" max="14594" width="9.140625" style="1"/>
    <col min="14595" max="14595" width="7" style="1" customWidth="1"/>
    <col min="14596" max="14597" width="9.140625" style="1"/>
    <col min="14598" max="14598" width="3.28515625" style="1" customWidth="1"/>
    <col min="14599" max="14599" width="9.140625" style="1"/>
    <col min="14600" max="14600" width="5" style="1" customWidth="1"/>
    <col min="14601" max="14601" width="6.42578125" style="1" customWidth="1"/>
    <col min="14602" max="14602" width="17.42578125" style="1" customWidth="1"/>
    <col min="14603" max="14848" width="9.140625" style="1"/>
    <col min="14849" max="14849" width="6.5703125" style="1" customWidth="1"/>
    <col min="14850" max="14850" width="9.140625" style="1"/>
    <col min="14851" max="14851" width="7" style="1" customWidth="1"/>
    <col min="14852" max="14853" width="9.140625" style="1"/>
    <col min="14854" max="14854" width="3.28515625" style="1" customWidth="1"/>
    <col min="14855" max="14855" width="9.140625" style="1"/>
    <col min="14856" max="14856" width="5" style="1" customWidth="1"/>
    <col min="14857" max="14857" width="6.42578125" style="1" customWidth="1"/>
    <col min="14858" max="14858" width="17.42578125" style="1" customWidth="1"/>
    <col min="14859" max="15104" width="9.140625" style="1"/>
    <col min="15105" max="15105" width="6.5703125" style="1" customWidth="1"/>
    <col min="15106" max="15106" width="9.140625" style="1"/>
    <col min="15107" max="15107" width="7" style="1" customWidth="1"/>
    <col min="15108" max="15109" width="9.140625" style="1"/>
    <col min="15110" max="15110" width="3.28515625" style="1" customWidth="1"/>
    <col min="15111" max="15111" width="9.140625" style="1"/>
    <col min="15112" max="15112" width="5" style="1" customWidth="1"/>
    <col min="15113" max="15113" width="6.42578125" style="1" customWidth="1"/>
    <col min="15114" max="15114" width="17.42578125" style="1" customWidth="1"/>
    <col min="15115" max="15360" width="9.140625" style="1"/>
    <col min="15361" max="15361" width="6.5703125" style="1" customWidth="1"/>
    <col min="15362" max="15362" width="9.140625" style="1"/>
    <col min="15363" max="15363" width="7" style="1" customWidth="1"/>
    <col min="15364" max="15365" width="9.140625" style="1"/>
    <col min="15366" max="15366" width="3.28515625" style="1" customWidth="1"/>
    <col min="15367" max="15367" width="9.140625" style="1"/>
    <col min="15368" max="15368" width="5" style="1" customWidth="1"/>
    <col min="15369" max="15369" width="6.42578125" style="1" customWidth="1"/>
    <col min="15370" max="15370" width="17.42578125" style="1" customWidth="1"/>
    <col min="15371" max="15616" width="9.140625" style="1"/>
    <col min="15617" max="15617" width="6.5703125" style="1" customWidth="1"/>
    <col min="15618" max="15618" width="9.140625" style="1"/>
    <col min="15619" max="15619" width="7" style="1" customWidth="1"/>
    <col min="15620" max="15621" width="9.140625" style="1"/>
    <col min="15622" max="15622" width="3.28515625" style="1" customWidth="1"/>
    <col min="15623" max="15623" width="9.140625" style="1"/>
    <col min="15624" max="15624" width="5" style="1" customWidth="1"/>
    <col min="15625" max="15625" width="6.42578125" style="1" customWidth="1"/>
    <col min="15626" max="15626" width="17.42578125" style="1" customWidth="1"/>
    <col min="15627" max="15872" width="9.140625" style="1"/>
    <col min="15873" max="15873" width="6.5703125" style="1" customWidth="1"/>
    <col min="15874" max="15874" width="9.140625" style="1"/>
    <col min="15875" max="15875" width="7" style="1" customWidth="1"/>
    <col min="15876" max="15877" width="9.140625" style="1"/>
    <col min="15878" max="15878" width="3.28515625" style="1" customWidth="1"/>
    <col min="15879" max="15879" width="9.140625" style="1"/>
    <col min="15880" max="15880" width="5" style="1" customWidth="1"/>
    <col min="15881" max="15881" width="6.42578125" style="1" customWidth="1"/>
    <col min="15882" max="15882" width="17.42578125" style="1" customWidth="1"/>
    <col min="15883" max="16128" width="9.140625" style="1"/>
    <col min="16129" max="16129" width="6.5703125" style="1" customWidth="1"/>
    <col min="16130" max="16130" width="9.140625" style="1"/>
    <col min="16131" max="16131" width="7" style="1" customWidth="1"/>
    <col min="16132" max="16133" width="9.140625" style="1"/>
    <col min="16134" max="16134" width="3.28515625" style="1" customWidth="1"/>
    <col min="16135" max="16135" width="9.140625" style="1"/>
    <col min="16136" max="16136" width="5" style="1" customWidth="1"/>
    <col min="16137" max="16137" width="6.42578125" style="1" customWidth="1"/>
    <col min="16138" max="16138" width="17.42578125" style="1" customWidth="1"/>
    <col min="16139" max="16384" width="9.140625" style="1"/>
  </cols>
  <sheetData>
    <row r="1" spans="1:10" ht="19.5">
      <c r="A1" s="463" t="s">
        <v>123</v>
      </c>
      <c r="B1" s="463"/>
      <c r="C1" s="463"/>
      <c r="D1" s="463"/>
      <c r="E1" s="463"/>
      <c r="F1" s="463"/>
      <c r="G1" s="463"/>
      <c r="H1" s="463"/>
      <c r="I1" s="463"/>
      <c r="J1" s="463"/>
    </row>
    <row r="3" spans="1:10" ht="16.5">
      <c r="A3" s="464" t="s">
        <v>122</v>
      </c>
      <c r="B3" s="464"/>
      <c r="D3" s="465" t="s">
        <v>183</v>
      </c>
      <c r="E3" s="465"/>
      <c r="F3" s="465"/>
      <c r="G3" s="465"/>
      <c r="H3" s="465"/>
      <c r="I3" s="465"/>
      <c r="J3" s="465"/>
    </row>
    <row r="4" spans="1:10">
      <c r="D4" s="465"/>
      <c r="E4" s="465"/>
      <c r="F4" s="465"/>
      <c r="G4" s="465"/>
      <c r="H4" s="465"/>
      <c r="I4" s="465"/>
      <c r="J4" s="465"/>
    </row>
    <row r="5" spans="1:10" ht="50.25" customHeight="1">
      <c r="D5" s="465"/>
      <c r="E5" s="465"/>
      <c r="F5" s="465"/>
      <c r="G5" s="465"/>
      <c r="H5" s="465"/>
      <c r="I5" s="465"/>
      <c r="J5" s="465"/>
    </row>
    <row r="6" spans="1:10" ht="16.5">
      <c r="A6" s="99" t="s">
        <v>121</v>
      </c>
      <c r="B6" s="99"/>
      <c r="D6" s="466"/>
      <c r="E6" s="466"/>
      <c r="F6" s="466"/>
      <c r="G6" s="466"/>
      <c r="H6" s="466"/>
    </row>
    <row r="7" spans="1:10" ht="16.5">
      <c r="A7" s="169" t="s">
        <v>120</v>
      </c>
      <c r="B7" s="467" t="s">
        <v>119</v>
      </c>
      <c r="C7" s="468"/>
      <c r="D7" s="469"/>
      <c r="E7" s="169" t="s">
        <v>118</v>
      </c>
      <c r="F7" s="169" t="s">
        <v>117</v>
      </c>
      <c r="G7" s="169" t="s">
        <v>116</v>
      </c>
      <c r="H7" s="470" t="s">
        <v>115</v>
      </c>
      <c r="I7" s="470"/>
      <c r="J7" s="470"/>
    </row>
    <row r="9" spans="1:10">
      <c r="A9" s="475" t="s">
        <v>11</v>
      </c>
      <c r="B9" s="475"/>
      <c r="C9" s="475"/>
      <c r="D9" s="475" t="s">
        <v>10</v>
      </c>
      <c r="E9" s="475"/>
      <c r="F9" s="475"/>
      <c r="G9" s="12"/>
      <c r="H9" s="12"/>
      <c r="I9" s="12"/>
      <c r="J9" s="12"/>
    </row>
    <row r="10" spans="1:10">
      <c r="A10" s="476" t="s">
        <v>23</v>
      </c>
      <c r="B10" s="476"/>
      <c r="C10" s="476"/>
      <c r="D10" s="476"/>
      <c r="E10" s="476"/>
      <c r="F10" s="98"/>
      <c r="G10" s="98"/>
      <c r="H10" s="98"/>
      <c r="I10" s="98"/>
      <c r="J10" s="98"/>
    </row>
    <row r="11" spans="1:10" ht="59.25" customHeight="1">
      <c r="A11" s="473" t="s">
        <v>114</v>
      </c>
      <c r="B11" s="473"/>
      <c r="C11" s="473"/>
      <c r="D11" s="473"/>
      <c r="E11" s="473"/>
      <c r="F11" s="473"/>
      <c r="G11" s="473"/>
      <c r="H11" s="473"/>
      <c r="I11" s="473"/>
      <c r="J11" s="12"/>
    </row>
    <row r="12" spans="1:10">
      <c r="A12" s="12" t="s">
        <v>16</v>
      </c>
      <c r="B12" s="97">
        <v>20348</v>
      </c>
      <c r="C12" s="94" t="s">
        <v>15</v>
      </c>
      <c r="D12" s="149" t="s">
        <v>14</v>
      </c>
      <c r="E12" s="472">
        <v>3176.25</v>
      </c>
      <c r="F12" s="472"/>
      <c r="G12" s="93" t="s">
        <v>31</v>
      </c>
      <c r="H12" s="93"/>
      <c r="I12" s="96" t="s">
        <v>0</v>
      </c>
      <c r="J12" s="97">
        <f>+ROUND((B12*E12/1000),0)</f>
        <v>64630</v>
      </c>
    </row>
    <row r="13" spans="1:10" ht="48" customHeight="1">
      <c r="A13" s="473" t="s">
        <v>113</v>
      </c>
      <c r="B13" s="473"/>
      <c r="C13" s="473"/>
      <c r="D13" s="473"/>
      <c r="E13" s="473"/>
      <c r="F13" s="473"/>
      <c r="G13" s="473"/>
      <c r="H13" s="473"/>
      <c r="I13" s="473"/>
      <c r="J13" s="97"/>
    </row>
    <row r="14" spans="1:10">
      <c r="A14" s="471" t="s">
        <v>112</v>
      </c>
      <c r="B14" s="471"/>
      <c r="C14" s="471"/>
      <c r="D14" s="471"/>
      <c r="E14" s="471"/>
      <c r="F14" s="471"/>
      <c r="G14" s="149"/>
      <c r="H14" s="149"/>
      <c r="I14" s="96"/>
      <c r="J14" s="97"/>
    </row>
    <row r="15" spans="1:10">
      <c r="A15" s="12" t="s">
        <v>16</v>
      </c>
      <c r="B15" s="97">
        <v>3774.5</v>
      </c>
      <c r="C15" s="94" t="s">
        <v>15</v>
      </c>
      <c r="D15" s="149" t="s">
        <v>14</v>
      </c>
      <c r="E15" s="472">
        <v>11288.75</v>
      </c>
      <c r="F15" s="472"/>
      <c r="G15" s="93" t="s">
        <v>17</v>
      </c>
      <c r="H15" s="93"/>
      <c r="I15" s="96" t="s">
        <v>0</v>
      </c>
      <c r="J15" s="97">
        <f>+ROUND((B15*E15/100),0)</f>
        <v>426094</v>
      </c>
    </row>
    <row r="16" spans="1:10" ht="33" customHeight="1">
      <c r="A16" s="473" t="s">
        <v>111</v>
      </c>
      <c r="B16" s="473"/>
      <c r="C16" s="473"/>
      <c r="D16" s="473"/>
      <c r="E16" s="473"/>
      <c r="F16" s="473"/>
      <c r="G16" s="473"/>
      <c r="H16" s="473"/>
      <c r="I16" s="473"/>
      <c r="J16" s="97"/>
    </row>
    <row r="17" spans="1:10">
      <c r="A17" s="12" t="s">
        <v>16</v>
      </c>
      <c r="B17" s="95">
        <v>10725</v>
      </c>
      <c r="C17" s="94" t="s">
        <v>15</v>
      </c>
      <c r="D17" s="149" t="s">
        <v>14</v>
      </c>
      <c r="E17" s="472">
        <v>11948.36</v>
      </c>
      <c r="F17" s="472"/>
      <c r="G17" s="93" t="s">
        <v>110</v>
      </c>
      <c r="H17" s="93"/>
      <c r="I17" s="96" t="s">
        <v>0</v>
      </c>
      <c r="J17" s="97">
        <f>+ROUND((B17*E17/100),0)</f>
        <v>1281462</v>
      </c>
    </row>
    <row r="18" spans="1:10" ht="66.75" customHeight="1">
      <c r="A18" s="473" t="s">
        <v>109</v>
      </c>
      <c r="B18" s="473"/>
      <c r="C18" s="473"/>
      <c r="D18" s="473"/>
      <c r="E18" s="473"/>
      <c r="F18" s="473"/>
      <c r="G18" s="473"/>
      <c r="H18" s="473"/>
      <c r="I18" s="473"/>
      <c r="J18" s="144"/>
    </row>
    <row r="19" spans="1:10">
      <c r="A19" s="474" t="s">
        <v>108</v>
      </c>
      <c r="B19" s="474"/>
      <c r="C19" s="474"/>
      <c r="D19" s="474"/>
      <c r="E19" s="154"/>
      <c r="F19" s="154"/>
      <c r="G19" s="12"/>
      <c r="H19" s="12"/>
      <c r="I19" s="12"/>
      <c r="J19" s="144"/>
    </row>
    <row r="20" spans="1:10">
      <c r="A20" s="12" t="s">
        <v>16</v>
      </c>
      <c r="B20" s="95">
        <v>1900</v>
      </c>
      <c r="C20" s="94" t="s">
        <v>12</v>
      </c>
      <c r="D20" s="149" t="s">
        <v>14</v>
      </c>
      <c r="E20" s="144">
        <v>94</v>
      </c>
      <c r="F20" s="478" t="s">
        <v>35</v>
      </c>
      <c r="G20" s="478"/>
      <c r="H20" s="478"/>
      <c r="I20" s="96" t="s">
        <v>0</v>
      </c>
      <c r="J20" s="97">
        <f>+ROUND((B20*E20),0)</f>
        <v>178600</v>
      </c>
    </row>
    <row r="21" spans="1:10">
      <c r="A21" s="474" t="s">
        <v>107</v>
      </c>
      <c r="B21" s="474"/>
      <c r="C21" s="474"/>
      <c r="D21" s="474"/>
      <c r="E21" s="154"/>
      <c r="F21" s="154"/>
      <c r="G21" s="12"/>
      <c r="H21" s="12"/>
      <c r="I21" s="12"/>
      <c r="J21" s="144"/>
    </row>
    <row r="22" spans="1:10">
      <c r="A22" s="12" t="s">
        <v>16</v>
      </c>
      <c r="B22" s="95">
        <v>3500</v>
      </c>
      <c r="C22" s="94" t="s">
        <v>12</v>
      </c>
      <c r="D22" s="149" t="s">
        <v>14</v>
      </c>
      <c r="E22" s="472">
        <v>174</v>
      </c>
      <c r="F22" s="472"/>
      <c r="G22" s="93" t="s">
        <v>35</v>
      </c>
      <c r="H22" s="93"/>
      <c r="I22" s="96" t="s">
        <v>0</v>
      </c>
      <c r="J22" s="97">
        <f>+ROUND((B22*E22),0)</f>
        <v>609000</v>
      </c>
    </row>
    <row r="23" spans="1:10" ht="37.5" customHeight="1">
      <c r="A23" s="473" t="s">
        <v>105</v>
      </c>
      <c r="B23" s="473"/>
      <c r="C23" s="473"/>
      <c r="D23" s="473"/>
      <c r="E23" s="473"/>
      <c r="F23" s="473"/>
      <c r="G23" s="473"/>
      <c r="H23" s="473"/>
      <c r="I23" s="96"/>
      <c r="J23" s="97"/>
    </row>
    <row r="24" spans="1:10">
      <c r="A24" s="12" t="s">
        <v>16</v>
      </c>
      <c r="B24" s="95">
        <v>5768</v>
      </c>
      <c r="C24" s="94" t="s">
        <v>104</v>
      </c>
      <c r="D24" s="149" t="s">
        <v>14</v>
      </c>
      <c r="E24" s="479">
        <v>2283.9299999999998</v>
      </c>
      <c r="F24" s="479"/>
      <c r="G24" s="93" t="s">
        <v>13</v>
      </c>
      <c r="H24" s="93"/>
      <c r="I24" s="96" t="s">
        <v>0</v>
      </c>
      <c r="J24" s="97">
        <f>+ROUND((B24*E24/100),0)</f>
        <v>131737</v>
      </c>
    </row>
    <row r="25" spans="1:10" ht="116.25" customHeight="1">
      <c r="A25" s="473" t="s">
        <v>103</v>
      </c>
      <c r="B25" s="473"/>
      <c r="C25" s="473"/>
      <c r="D25" s="473"/>
      <c r="E25" s="473"/>
      <c r="F25" s="473"/>
      <c r="G25" s="473"/>
      <c r="H25" s="473"/>
      <c r="I25" s="473"/>
      <c r="J25" s="144"/>
    </row>
    <row r="26" spans="1:10">
      <c r="A26" s="12" t="s">
        <v>16</v>
      </c>
      <c r="B26" s="95">
        <v>2727</v>
      </c>
      <c r="C26" s="94" t="s">
        <v>15</v>
      </c>
      <c r="D26" s="149" t="s">
        <v>30</v>
      </c>
      <c r="E26" s="472">
        <v>337</v>
      </c>
      <c r="F26" s="472"/>
      <c r="G26" s="93" t="s">
        <v>29</v>
      </c>
      <c r="H26" s="93"/>
      <c r="I26" s="96" t="s">
        <v>0</v>
      </c>
      <c r="J26" s="97">
        <f>+ROUND((B26*E26),0)</f>
        <v>918999</v>
      </c>
    </row>
    <row r="27" spans="1:10" ht="60" customHeight="1">
      <c r="A27" s="473" t="s">
        <v>102</v>
      </c>
      <c r="B27" s="473"/>
      <c r="C27" s="473"/>
      <c r="D27" s="473"/>
      <c r="E27" s="473"/>
      <c r="F27" s="473"/>
      <c r="G27" s="473"/>
      <c r="H27" s="473"/>
      <c r="I27" s="473"/>
      <c r="J27" s="157"/>
    </row>
    <row r="28" spans="1:10">
      <c r="A28" s="96" t="s">
        <v>16</v>
      </c>
      <c r="B28" s="95">
        <v>97.39</v>
      </c>
      <c r="C28" s="94" t="s">
        <v>28</v>
      </c>
      <c r="D28" s="149" t="s">
        <v>14</v>
      </c>
      <c r="E28" s="472">
        <v>5001.7</v>
      </c>
      <c r="F28" s="472"/>
      <c r="G28" s="93" t="s">
        <v>27</v>
      </c>
      <c r="H28" s="93"/>
      <c r="I28" s="92" t="s">
        <v>0</v>
      </c>
      <c r="J28" s="91">
        <f>+ROUND((B28*E28),0)</f>
        <v>487116</v>
      </c>
    </row>
    <row r="29" spans="1:10">
      <c r="A29" s="7"/>
      <c r="B29" s="10"/>
      <c r="C29" s="9"/>
      <c r="D29" s="174"/>
      <c r="E29" s="8"/>
      <c r="F29" s="477" t="s">
        <v>101</v>
      </c>
      <c r="G29" s="477"/>
      <c r="H29" s="477"/>
      <c r="I29" s="477"/>
      <c r="J29" s="90">
        <f>SUM(J10:J28)</f>
        <v>4097638</v>
      </c>
    </row>
    <row r="30" spans="1:10">
      <c r="A30" s="475" t="s">
        <v>9</v>
      </c>
      <c r="B30" s="475"/>
      <c r="C30" s="475"/>
      <c r="D30" s="475" t="s">
        <v>168</v>
      </c>
      <c r="E30" s="475"/>
      <c r="F30" s="475"/>
    </row>
    <row r="31" spans="1:10">
      <c r="A31" s="482" t="s">
        <v>169</v>
      </c>
      <c r="B31" s="482"/>
      <c r="C31" s="482"/>
      <c r="D31" s="482"/>
      <c r="E31" s="482"/>
      <c r="F31" s="482"/>
      <c r="G31" s="482"/>
      <c r="H31" s="482"/>
      <c r="I31" s="175"/>
      <c r="J31" s="175"/>
    </row>
    <row r="32" spans="1:10">
      <c r="A32" s="176" t="s">
        <v>16</v>
      </c>
      <c r="B32" s="177">
        <v>67.5</v>
      </c>
      <c r="C32" s="178" t="s">
        <v>15</v>
      </c>
      <c r="D32" s="179" t="s">
        <v>14</v>
      </c>
      <c r="E32" s="485">
        <v>3327.5</v>
      </c>
      <c r="F32" s="485"/>
      <c r="G32" s="180" t="s">
        <v>17</v>
      </c>
      <c r="H32" s="180"/>
      <c r="I32" s="181" t="s">
        <v>0</v>
      </c>
      <c r="J32" s="177">
        <f>+ROUND((B32*E32/100),0)</f>
        <v>2246</v>
      </c>
    </row>
    <row r="33" spans="1:10">
      <c r="A33" s="480" t="s">
        <v>166</v>
      </c>
      <c r="B33" s="480"/>
      <c r="C33" s="480"/>
      <c r="D33" s="480"/>
      <c r="E33" s="480"/>
      <c r="F33" s="480"/>
      <c r="G33" s="480"/>
      <c r="H33" s="480"/>
      <c r="I33" s="182"/>
      <c r="J33" s="183"/>
    </row>
    <row r="34" spans="1:10">
      <c r="A34" s="183" t="s">
        <v>16</v>
      </c>
      <c r="B34" s="184">
        <v>173.25</v>
      </c>
      <c r="C34" s="185" t="s">
        <v>15</v>
      </c>
      <c r="D34" s="186" t="s">
        <v>14</v>
      </c>
      <c r="E34" s="486">
        <v>605</v>
      </c>
      <c r="F34" s="486"/>
      <c r="G34" s="187" t="s">
        <v>17</v>
      </c>
      <c r="H34" s="187"/>
      <c r="I34" s="188" t="s">
        <v>0</v>
      </c>
      <c r="J34" s="184">
        <f>+ROUND((B34*E34/100),0)</f>
        <v>1048</v>
      </c>
    </row>
    <row r="35" spans="1:10" ht="48.75" customHeight="1">
      <c r="A35" s="480" t="s">
        <v>170</v>
      </c>
      <c r="B35" s="480"/>
      <c r="C35" s="480"/>
      <c r="D35" s="480"/>
      <c r="E35" s="480"/>
      <c r="F35" s="480"/>
      <c r="G35" s="480"/>
      <c r="H35" s="480"/>
      <c r="I35" s="182"/>
      <c r="J35" s="175"/>
    </row>
    <row r="36" spans="1:10">
      <c r="A36" s="189" t="s">
        <v>16</v>
      </c>
      <c r="B36" s="190">
        <v>100.8</v>
      </c>
      <c r="C36" s="189" t="s">
        <v>74</v>
      </c>
      <c r="D36" s="191" t="s">
        <v>14</v>
      </c>
      <c r="E36" s="481">
        <f>+'[6]Det. Estt.'!$E$492</f>
        <v>5445</v>
      </c>
      <c r="F36" s="481"/>
      <c r="G36" s="192" t="s">
        <v>171</v>
      </c>
      <c r="H36" s="192"/>
      <c r="I36" s="189" t="s">
        <v>0</v>
      </c>
      <c r="J36" s="193">
        <f>+ROUND((B36*E36/100),0)</f>
        <v>5489</v>
      </c>
    </row>
    <row r="37" spans="1:10" ht="34.5" customHeight="1">
      <c r="A37" s="480" t="s">
        <v>172</v>
      </c>
      <c r="B37" s="480"/>
      <c r="C37" s="480"/>
      <c r="D37" s="480"/>
      <c r="E37" s="480"/>
      <c r="F37" s="480"/>
      <c r="G37" s="480"/>
      <c r="H37" s="480"/>
      <c r="I37" s="182"/>
      <c r="J37" s="175"/>
    </row>
    <row r="38" spans="1:10">
      <c r="A38" s="189" t="s">
        <v>16</v>
      </c>
      <c r="B38" s="190">
        <v>151.88</v>
      </c>
      <c r="C38" s="189" t="s">
        <v>74</v>
      </c>
      <c r="D38" s="191" t="s">
        <v>14</v>
      </c>
      <c r="E38" s="481">
        <v>1285.6300000000001</v>
      </c>
      <c r="F38" s="481"/>
      <c r="G38" s="192" t="s">
        <v>171</v>
      </c>
      <c r="H38" s="192"/>
      <c r="I38" s="189" t="s">
        <v>0</v>
      </c>
      <c r="J38" s="193">
        <f>+ROUND((B38*E38/100),0)</f>
        <v>1953</v>
      </c>
    </row>
    <row r="39" spans="1:10" ht="47.25" customHeight="1">
      <c r="A39" s="482" t="s">
        <v>173</v>
      </c>
      <c r="B39" s="482"/>
      <c r="C39" s="482"/>
      <c r="D39" s="482"/>
      <c r="E39" s="482"/>
      <c r="F39" s="482"/>
      <c r="G39" s="482"/>
      <c r="H39" s="482"/>
      <c r="I39" s="194"/>
      <c r="J39" s="176"/>
    </row>
    <row r="40" spans="1:10">
      <c r="A40" s="195" t="s">
        <v>16</v>
      </c>
      <c r="B40" s="196">
        <v>3262.5</v>
      </c>
      <c r="C40" s="197" t="s">
        <v>15</v>
      </c>
      <c r="D40" s="198" t="s">
        <v>14</v>
      </c>
      <c r="E40" s="483">
        <f>+'[7]repair of drains'!$E$20:$F$20</f>
        <v>7457.8499999999995</v>
      </c>
      <c r="F40" s="483"/>
      <c r="G40" s="484" t="s">
        <v>31</v>
      </c>
      <c r="H40" s="484"/>
      <c r="I40" s="199" t="s">
        <v>0</v>
      </c>
      <c r="J40" s="200">
        <f>+ROUND((B40*E40/1000),0)</f>
        <v>24331</v>
      </c>
    </row>
    <row r="41" spans="1:10" ht="18">
      <c r="A41" s="201"/>
      <c r="B41" s="201"/>
      <c r="C41" s="201"/>
      <c r="D41" s="201"/>
      <c r="E41" s="201"/>
      <c r="F41" s="201"/>
      <c r="G41" s="202"/>
      <c r="H41" s="202"/>
      <c r="I41" s="202"/>
      <c r="J41" s="202"/>
    </row>
    <row r="42" spans="1:10" ht="19.5" customHeight="1">
      <c r="A42" s="473" t="s">
        <v>174</v>
      </c>
      <c r="B42" s="473"/>
      <c r="C42" s="473"/>
      <c r="D42" s="473"/>
      <c r="E42" s="473"/>
      <c r="F42" s="473"/>
      <c r="G42" s="473"/>
      <c r="H42" s="473"/>
      <c r="I42" s="473"/>
      <c r="J42" s="97"/>
    </row>
    <row r="43" spans="1:10">
      <c r="A43" s="12" t="s">
        <v>16</v>
      </c>
      <c r="B43" s="95">
        <v>2175</v>
      </c>
      <c r="C43" s="94" t="s">
        <v>15</v>
      </c>
      <c r="D43" s="149" t="s">
        <v>14</v>
      </c>
      <c r="E43" s="472">
        <v>11948.36</v>
      </c>
      <c r="F43" s="472"/>
      <c r="G43" s="93" t="s">
        <v>110</v>
      </c>
      <c r="H43" s="93"/>
      <c r="I43" s="96" t="s">
        <v>0</v>
      </c>
      <c r="J43" s="97">
        <f>+ROUND((B43*E43/100),0)</f>
        <v>259877</v>
      </c>
    </row>
    <row r="44" spans="1:10" ht="27.75" customHeight="1">
      <c r="A44" s="473" t="s">
        <v>175</v>
      </c>
      <c r="B44" s="473"/>
      <c r="C44" s="473"/>
      <c r="D44" s="473"/>
      <c r="E44" s="473"/>
      <c r="F44" s="473"/>
      <c r="G44" s="473"/>
      <c r="H44" s="473"/>
      <c r="I44" s="96"/>
      <c r="J44" s="97"/>
    </row>
    <row r="45" spans="1:10">
      <c r="A45" s="12" t="s">
        <v>16</v>
      </c>
      <c r="B45" s="95">
        <v>7250</v>
      </c>
      <c r="C45" s="94" t="s">
        <v>104</v>
      </c>
      <c r="D45" s="149" t="s">
        <v>14</v>
      </c>
      <c r="E45" s="479">
        <v>2283.9299999999998</v>
      </c>
      <c r="F45" s="479"/>
      <c r="G45" s="93" t="s">
        <v>13</v>
      </c>
      <c r="H45" s="93"/>
      <c r="I45" s="96" t="s">
        <v>0</v>
      </c>
      <c r="J45" s="203">
        <f>+ROUND((B45*E45/100),0)</f>
        <v>165585</v>
      </c>
    </row>
    <row r="46" spans="1:10" ht="112.5" customHeight="1">
      <c r="A46" s="480" t="s">
        <v>176</v>
      </c>
      <c r="B46" s="480"/>
      <c r="C46" s="480"/>
      <c r="D46" s="480"/>
      <c r="E46" s="480"/>
      <c r="F46" s="480"/>
      <c r="G46" s="480"/>
      <c r="H46" s="480"/>
      <c r="I46" s="480"/>
      <c r="J46" s="204"/>
    </row>
    <row r="47" spans="1:10">
      <c r="A47" s="205" t="s">
        <v>16</v>
      </c>
      <c r="B47" s="206">
        <v>281.25</v>
      </c>
      <c r="C47" s="207" t="s">
        <v>15</v>
      </c>
      <c r="D47" s="208" t="s">
        <v>30</v>
      </c>
      <c r="E47" s="487">
        <v>337</v>
      </c>
      <c r="F47" s="487"/>
      <c r="G47" s="209" t="s">
        <v>29</v>
      </c>
      <c r="H47" s="209"/>
      <c r="I47" s="210" t="s">
        <v>0</v>
      </c>
      <c r="J47" s="211">
        <f>+ROUND((B47*E47),0)</f>
        <v>94781</v>
      </c>
    </row>
    <row r="48" spans="1:10" ht="67.5" customHeight="1">
      <c r="A48" s="480" t="s">
        <v>177</v>
      </c>
      <c r="B48" s="480"/>
      <c r="C48" s="480"/>
      <c r="D48" s="480"/>
      <c r="E48" s="480"/>
      <c r="F48" s="480"/>
      <c r="G48" s="480"/>
      <c r="H48" s="480"/>
      <c r="I48" s="480"/>
      <c r="J48" s="212"/>
    </row>
    <row r="49" spans="1:10">
      <c r="A49" s="210" t="s">
        <v>16</v>
      </c>
      <c r="B49" s="206">
        <v>10.039999999999999</v>
      </c>
      <c r="C49" s="207" t="s">
        <v>28</v>
      </c>
      <c r="D49" s="208" t="s">
        <v>14</v>
      </c>
      <c r="E49" s="487">
        <v>5001.7</v>
      </c>
      <c r="F49" s="487"/>
      <c r="G49" s="209" t="s">
        <v>27</v>
      </c>
      <c r="H49" s="209"/>
      <c r="I49" s="213" t="s">
        <v>0</v>
      </c>
      <c r="J49" s="325">
        <f>+ROUND((B49*E49),0)</f>
        <v>50217</v>
      </c>
    </row>
    <row r="50" spans="1:10" ht="48" customHeight="1">
      <c r="A50" s="391" t="s">
        <v>210</v>
      </c>
      <c r="B50" s="391"/>
      <c r="C50" s="391"/>
      <c r="D50" s="391"/>
      <c r="E50" s="391"/>
      <c r="F50" s="391"/>
      <c r="G50" s="391"/>
      <c r="H50" s="391"/>
      <c r="I50" s="391"/>
      <c r="J50" s="344"/>
    </row>
    <row r="51" spans="1:10">
      <c r="A51" s="326" t="s">
        <v>16</v>
      </c>
      <c r="B51" s="329">
        <v>4884.2700000000004</v>
      </c>
      <c r="C51" s="328" t="s">
        <v>15</v>
      </c>
      <c r="D51" s="327" t="s">
        <v>14</v>
      </c>
      <c r="E51" s="330">
        <v>11900</v>
      </c>
      <c r="F51" s="392" t="s">
        <v>211</v>
      </c>
      <c r="G51" s="392"/>
      <c r="H51" s="392"/>
      <c r="I51" s="331" t="s">
        <v>0</v>
      </c>
      <c r="J51" s="344">
        <f>+ROUND((B51*E51)/1000,0)</f>
        <v>58123</v>
      </c>
    </row>
    <row r="52" spans="1:10">
      <c r="A52" s="323"/>
      <c r="B52" s="332"/>
      <c r="C52" s="319"/>
      <c r="D52" s="320"/>
      <c r="E52" s="321"/>
      <c r="F52" s="321"/>
      <c r="G52" s="322"/>
      <c r="H52" s="322"/>
      <c r="I52" s="333"/>
      <c r="J52" s="334"/>
    </row>
    <row r="53" spans="1:10" ht="45" customHeight="1">
      <c r="A53" s="406" t="s">
        <v>212</v>
      </c>
      <c r="B53" s="406"/>
      <c r="C53" s="406"/>
      <c r="D53" s="406"/>
      <c r="E53" s="406"/>
      <c r="F53" s="406"/>
      <c r="G53" s="406"/>
      <c r="H53" s="406"/>
      <c r="I53" s="406"/>
      <c r="J53" s="335"/>
    </row>
    <row r="54" spans="1:10">
      <c r="A54" s="492" t="s">
        <v>206</v>
      </c>
      <c r="B54" s="492"/>
      <c r="C54" s="492"/>
      <c r="D54" s="291"/>
      <c r="E54" s="291"/>
      <c r="F54" s="291"/>
      <c r="G54" s="335"/>
      <c r="H54" s="335"/>
      <c r="I54" s="335"/>
      <c r="J54" s="335"/>
    </row>
    <row r="55" spans="1:10">
      <c r="A55" s="336" t="s">
        <v>16</v>
      </c>
      <c r="B55" s="337">
        <v>24</v>
      </c>
      <c r="C55" s="338" t="s">
        <v>12</v>
      </c>
      <c r="D55" s="339" t="s">
        <v>14</v>
      </c>
      <c r="E55" s="340">
        <v>618</v>
      </c>
      <c r="F55" s="341"/>
      <c r="G55" s="341" t="s">
        <v>26</v>
      </c>
      <c r="H55" s="335"/>
      <c r="I55" s="341" t="s">
        <v>0</v>
      </c>
      <c r="J55" s="342">
        <f>+ROUND((B55*E55),0)</f>
        <v>14832</v>
      </c>
    </row>
    <row r="56" spans="1:10">
      <c r="A56" s="7"/>
      <c r="B56" s="10"/>
      <c r="C56" s="9"/>
      <c r="D56" s="174"/>
      <c r="E56" s="8"/>
      <c r="F56" s="477" t="s">
        <v>101</v>
      </c>
      <c r="G56" s="477"/>
      <c r="H56" s="477"/>
      <c r="I56" s="477"/>
      <c r="J56" s="90">
        <f>SUM(J32:J55)</f>
        <v>678482</v>
      </c>
    </row>
    <row r="58" spans="1:10">
      <c r="A58" s="488" t="s">
        <v>7</v>
      </c>
      <c r="B58" s="488"/>
      <c r="C58" s="488"/>
      <c r="D58" s="489" t="str">
        <f>+'[8]1.P.E.Pipe'!D2:I2</f>
        <v>P.E Rising Main</v>
      </c>
      <c r="E58" s="489"/>
      <c r="F58" s="489"/>
      <c r="G58" s="489"/>
      <c r="H58" s="489"/>
      <c r="I58" s="489"/>
      <c r="J58" s="214"/>
    </row>
    <row r="59" spans="1:10">
      <c r="A59" s="490" t="s">
        <v>23</v>
      </c>
      <c r="B59" s="490"/>
      <c r="C59" s="490"/>
      <c r="D59" s="490"/>
      <c r="E59" s="490"/>
      <c r="F59" s="490"/>
      <c r="G59" s="490"/>
      <c r="H59" s="490"/>
      <c r="I59" s="490"/>
      <c r="J59" s="214"/>
    </row>
    <row r="60" spans="1:10" ht="109.5" customHeight="1">
      <c r="A60" s="491" t="s">
        <v>100</v>
      </c>
      <c r="B60" s="491"/>
      <c r="C60" s="491"/>
      <c r="D60" s="491"/>
      <c r="E60" s="491"/>
      <c r="F60" s="491"/>
      <c r="G60" s="491"/>
      <c r="H60" s="491"/>
      <c r="I60" s="491"/>
      <c r="J60" s="214"/>
    </row>
    <row r="61" spans="1:10">
      <c r="A61" s="215" t="s">
        <v>16</v>
      </c>
      <c r="B61" s="216">
        <v>14000</v>
      </c>
      <c r="C61" s="217" t="s">
        <v>18</v>
      </c>
      <c r="D61" s="218" t="s">
        <v>14</v>
      </c>
      <c r="E61" s="497">
        <v>3600</v>
      </c>
      <c r="F61" s="497"/>
      <c r="G61" s="219" t="s">
        <v>99</v>
      </c>
      <c r="H61" s="219"/>
      <c r="I61" s="218" t="s">
        <v>0</v>
      </c>
      <c r="J61" s="220">
        <f>+ROUND((B61*E61/1000),0)</f>
        <v>50400</v>
      </c>
    </row>
    <row r="62" spans="1:10" ht="65.25" customHeight="1">
      <c r="A62" s="493" t="s">
        <v>178</v>
      </c>
      <c r="B62" s="493"/>
      <c r="C62" s="493"/>
      <c r="D62" s="493"/>
      <c r="E62" s="493"/>
      <c r="F62" s="493"/>
      <c r="G62" s="493"/>
      <c r="H62" s="493"/>
      <c r="I62" s="493"/>
      <c r="J62" s="214"/>
    </row>
    <row r="63" spans="1:10" ht="18">
      <c r="A63" s="498" t="s">
        <v>97</v>
      </c>
      <c r="B63" s="498"/>
      <c r="C63" s="498"/>
      <c r="D63" s="221"/>
      <c r="E63" s="221"/>
      <c r="F63" s="221"/>
      <c r="G63" s="221"/>
      <c r="H63" s="221"/>
      <c r="I63" s="221"/>
      <c r="J63" s="214"/>
    </row>
    <row r="64" spans="1:10">
      <c r="A64" s="495" t="s">
        <v>213</v>
      </c>
      <c r="B64" s="495"/>
      <c r="C64" s="495"/>
      <c r="D64" s="495"/>
      <c r="E64" s="495"/>
      <c r="F64" s="222"/>
      <c r="G64" s="222"/>
      <c r="H64" s="222"/>
      <c r="I64" s="223"/>
      <c r="J64" s="220"/>
    </row>
    <row r="65" spans="1:10">
      <c r="A65" s="215" t="s">
        <v>16</v>
      </c>
      <c r="B65" s="220">
        <v>1000</v>
      </c>
      <c r="C65" s="217" t="s">
        <v>12</v>
      </c>
      <c r="D65" s="218" t="s">
        <v>14</v>
      </c>
      <c r="E65" s="497">
        <v>2625</v>
      </c>
      <c r="F65" s="497"/>
      <c r="G65" s="499" t="s">
        <v>26</v>
      </c>
      <c r="H65" s="499"/>
      <c r="I65" s="218" t="s">
        <v>0</v>
      </c>
      <c r="J65" s="220">
        <f>+ROUND((B65*E65),0)</f>
        <v>2625000</v>
      </c>
    </row>
    <row r="66" spans="1:10">
      <c r="A66" s="493" t="s">
        <v>179</v>
      </c>
      <c r="B66" s="493"/>
      <c r="C66" s="493"/>
      <c r="D66" s="493"/>
      <c r="E66" s="493"/>
      <c r="F66" s="493"/>
      <c r="G66" s="493"/>
      <c r="H66" s="493"/>
      <c r="I66" s="493"/>
      <c r="J66" s="214"/>
    </row>
    <row r="67" spans="1:10" ht="18">
      <c r="A67" s="494" t="s">
        <v>95</v>
      </c>
      <c r="B67" s="494"/>
      <c r="C67" s="494"/>
      <c r="D67" s="221"/>
      <c r="E67" s="221"/>
      <c r="F67" s="221"/>
      <c r="G67" s="221"/>
      <c r="H67" s="221"/>
      <c r="I67" s="221"/>
      <c r="J67" s="214"/>
    </row>
    <row r="68" spans="1:10">
      <c r="A68" s="495" t="s">
        <v>94</v>
      </c>
      <c r="B68" s="495"/>
      <c r="C68" s="495"/>
      <c r="D68" s="495"/>
      <c r="E68" s="224"/>
      <c r="F68" s="224"/>
      <c r="G68" s="224"/>
      <c r="H68" s="225"/>
      <c r="I68" s="225"/>
      <c r="J68" s="214"/>
    </row>
    <row r="69" spans="1:10">
      <c r="A69" s="496" t="str">
        <f>+A64</f>
        <v>for 16" dia (400 mm outer dia)</v>
      </c>
      <c r="B69" s="496"/>
      <c r="C69" s="496"/>
      <c r="D69" s="217"/>
      <c r="E69" s="217"/>
      <c r="F69" s="226"/>
      <c r="G69" s="218"/>
      <c r="H69" s="227"/>
      <c r="I69" s="219"/>
      <c r="J69" s="219"/>
    </row>
    <row r="70" spans="1:10">
      <c r="A70" s="215" t="s">
        <v>16</v>
      </c>
      <c r="B70" s="228">
        <v>2</v>
      </c>
      <c r="C70" s="219" t="s">
        <v>39</v>
      </c>
      <c r="D70" s="217" t="s">
        <v>14</v>
      </c>
      <c r="E70" s="497">
        <v>17282</v>
      </c>
      <c r="F70" s="497"/>
      <c r="G70" s="219" t="s">
        <v>43</v>
      </c>
      <c r="H70" s="219"/>
      <c r="I70" s="218" t="s">
        <v>0</v>
      </c>
      <c r="J70" s="220">
        <f>+ROUND((B70*E70),0)</f>
        <v>34564</v>
      </c>
    </row>
    <row r="71" spans="1:10">
      <c r="A71" s="495" t="s">
        <v>93</v>
      </c>
      <c r="B71" s="495"/>
      <c r="C71" s="495"/>
      <c r="D71" s="495"/>
      <c r="E71" s="229"/>
      <c r="F71" s="229"/>
      <c r="G71" s="219"/>
      <c r="H71" s="219"/>
      <c r="I71" s="218"/>
      <c r="J71" s="220"/>
    </row>
    <row r="72" spans="1:10">
      <c r="A72" s="496" t="str">
        <f>+A69</f>
        <v>for 16" dia (400 mm outer dia)</v>
      </c>
      <c r="B72" s="496"/>
      <c r="C72" s="496"/>
      <c r="D72" s="217"/>
      <c r="E72" s="217"/>
      <c r="F72" s="226"/>
      <c r="G72" s="218"/>
      <c r="H72" s="227"/>
      <c r="I72" s="219"/>
      <c r="J72" s="219"/>
    </row>
    <row r="73" spans="1:10">
      <c r="A73" s="215" t="s">
        <v>16</v>
      </c>
      <c r="B73" s="228">
        <v>2</v>
      </c>
      <c r="C73" s="219" t="s">
        <v>39</v>
      </c>
      <c r="D73" s="217" t="s">
        <v>14</v>
      </c>
      <c r="E73" s="497">
        <v>21602</v>
      </c>
      <c r="F73" s="497"/>
      <c r="G73" s="219" t="s">
        <v>43</v>
      </c>
      <c r="H73" s="219"/>
      <c r="I73" s="218" t="s">
        <v>0</v>
      </c>
      <c r="J73" s="220">
        <f>+ROUND((B73*E73),0)</f>
        <v>43204</v>
      </c>
    </row>
    <row r="74" spans="1:10">
      <c r="A74" s="493" t="s">
        <v>180</v>
      </c>
      <c r="B74" s="493"/>
      <c r="C74" s="493"/>
      <c r="D74" s="493"/>
      <c r="E74" s="493"/>
      <c r="F74" s="493"/>
      <c r="G74" s="493"/>
      <c r="H74" s="493"/>
      <c r="I74" s="493"/>
      <c r="J74" s="220"/>
    </row>
    <row r="75" spans="1:10">
      <c r="A75" s="505" t="s">
        <v>91</v>
      </c>
      <c r="B75" s="505"/>
      <c r="C75" s="505"/>
      <c r="D75" s="505"/>
      <c r="E75" s="505"/>
      <c r="F75" s="221"/>
      <c r="G75" s="221"/>
      <c r="H75" s="221"/>
      <c r="I75" s="221"/>
      <c r="J75" s="220"/>
    </row>
    <row r="76" spans="1:10">
      <c r="A76" s="490" t="s">
        <v>164</v>
      </c>
      <c r="B76" s="490"/>
      <c r="C76" s="490"/>
      <c r="D76" s="490"/>
      <c r="E76" s="490"/>
      <c r="F76" s="490"/>
      <c r="G76" s="490"/>
      <c r="H76" s="215"/>
      <c r="I76" s="218"/>
      <c r="J76" s="220"/>
    </row>
    <row r="77" spans="1:10">
      <c r="A77" s="215" t="s">
        <v>16</v>
      </c>
      <c r="B77" s="228">
        <v>4</v>
      </c>
      <c r="C77" s="219" t="s">
        <v>39</v>
      </c>
      <c r="D77" s="217" t="s">
        <v>14</v>
      </c>
      <c r="E77" s="497">
        <v>1800</v>
      </c>
      <c r="F77" s="497"/>
      <c r="G77" s="219" t="s">
        <v>43</v>
      </c>
      <c r="H77" s="219"/>
      <c r="I77" s="218" t="s">
        <v>0</v>
      </c>
      <c r="J77" s="220">
        <f>+ROUND((B77*E77),0)</f>
        <v>7200</v>
      </c>
    </row>
    <row r="78" spans="1:10" ht="36.75" customHeight="1">
      <c r="A78" s="493" t="s">
        <v>181</v>
      </c>
      <c r="B78" s="493"/>
      <c r="C78" s="493"/>
      <c r="D78" s="493"/>
      <c r="E78" s="493"/>
      <c r="F78" s="493"/>
      <c r="G78" s="493"/>
      <c r="H78" s="493"/>
      <c r="I78" s="493"/>
      <c r="J78" s="214"/>
    </row>
    <row r="79" spans="1:10">
      <c r="A79" s="230" t="s">
        <v>16</v>
      </c>
      <c r="B79" s="230">
        <v>12600</v>
      </c>
      <c r="C79" s="231" t="s">
        <v>15</v>
      </c>
      <c r="D79" s="232" t="s">
        <v>14</v>
      </c>
      <c r="E79" s="500">
        <v>2760</v>
      </c>
      <c r="F79" s="500"/>
      <c r="G79" s="501" t="s">
        <v>25</v>
      </c>
      <c r="H79" s="501"/>
      <c r="I79" s="232" t="s">
        <v>0</v>
      </c>
      <c r="J79" s="233">
        <f>+ROUND((B79*E79/1000),0)</f>
        <v>34776</v>
      </c>
    </row>
    <row r="80" spans="1:10">
      <c r="A80" s="217"/>
      <c r="B80" s="217"/>
      <c r="C80" s="217"/>
      <c r="D80" s="217"/>
      <c r="E80" s="217"/>
      <c r="F80" s="502" t="s">
        <v>24</v>
      </c>
      <c r="G80" s="502"/>
      <c r="H80" s="502"/>
      <c r="I80" s="502"/>
      <c r="J80" s="234">
        <f>SUM(J60:J79)</f>
        <v>2795144</v>
      </c>
    </row>
    <row r="81" spans="1:10">
      <c r="A81" s="217"/>
      <c r="B81" s="217"/>
      <c r="C81" s="217"/>
      <c r="D81" s="217"/>
      <c r="E81" s="217"/>
      <c r="F81" s="226"/>
      <c r="G81" s="226"/>
      <c r="H81" s="226"/>
      <c r="I81" s="226"/>
      <c r="J81" s="234"/>
    </row>
    <row r="82" spans="1:10" ht="18">
      <c r="A82" s="503" t="s">
        <v>125</v>
      </c>
      <c r="B82" s="503"/>
      <c r="C82" s="503"/>
      <c r="D82" s="503"/>
      <c r="E82" s="504" t="s">
        <v>6</v>
      </c>
      <c r="F82" s="504"/>
      <c r="G82" s="504"/>
      <c r="H82" s="504"/>
      <c r="I82" s="504"/>
      <c r="J82" s="504"/>
    </row>
    <row r="83" spans="1:10">
      <c r="A83" s="476" t="s">
        <v>23</v>
      </c>
      <c r="B83" s="476"/>
      <c r="C83" s="476"/>
      <c r="D83" s="476"/>
      <c r="E83" s="476"/>
      <c r="F83" s="157"/>
      <c r="G83" s="157"/>
      <c r="H83" s="3"/>
      <c r="I83" s="3"/>
      <c r="J83" s="76"/>
    </row>
    <row r="84" spans="1:10" ht="63" customHeight="1">
      <c r="A84" s="511" t="str">
        <f>+A11</f>
        <v xml:space="preserve">1)Excavation In foundation of Building Bridges and and other structures including dag belling dressing refilling around structure with excavated earth watering and ramming lead upto 5 feet  (a) In ordinary soil( C.S.I.No.18(b)P.No.4)  </v>
      </c>
      <c r="B84" s="511"/>
      <c r="C84" s="511"/>
      <c r="D84" s="511"/>
      <c r="E84" s="511"/>
      <c r="F84" s="511"/>
      <c r="G84" s="511"/>
      <c r="H84" s="511"/>
      <c r="I84" s="511"/>
      <c r="J84" s="76"/>
    </row>
    <row r="85" spans="1:10">
      <c r="A85" s="154" t="s">
        <v>16</v>
      </c>
      <c r="B85" s="75">
        <v>236</v>
      </c>
      <c r="C85" s="154" t="s">
        <v>74</v>
      </c>
      <c r="D85" s="156" t="s">
        <v>14</v>
      </c>
      <c r="E85" s="75">
        <v>3176.25</v>
      </c>
      <c r="F85" s="156" t="s">
        <v>89</v>
      </c>
      <c r="G85" s="156"/>
      <c r="H85" s="156"/>
      <c r="I85" s="154" t="s">
        <v>0</v>
      </c>
      <c r="J85" s="6">
        <f>+ROUND((B85*E85/1000),0)</f>
        <v>750</v>
      </c>
    </row>
    <row r="86" spans="1:10" ht="38.25" customHeight="1">
      <c r="A86" s="508" t="s">
        <v>88</v>
      </c>
      <c r="B86" s="508"/>
      <c r="C86" s="508"/>
      <c r="D86" s="508"/>
      <c r="E86" s="508"/>
      <c r="F86" s="508"/>
      <c r="G86" s="508"/>
      <c r="H86" s="508"/>
      <c r="I86" s="3"/>
      <c r="J86" s="76"/>
    </row>
    <row r="87" spans="1:10">
      <c r="A87" s="156" t="s">
        <v>16</v>
      </c>
      <c r="B87" s="6">
        <v>126.15</v>
      </c>
      <c r="C87" s="3" t="s">
        <v>74</v>
      </c>
      <c r="D87" s="156" t="s">
        <v>14</v>
      </c>
      <c r="E87" s="6">
        <v>9416.2800000000007</v>
      </c>
      <c r="F87" s="510" t="s">
        <v>87</v>
      </c>
      <c r="G87" s="510"/>
      <c r="H87" s="510"/>
      <c r="I87" s="156" t="s">
        <v>19</v>
      </c>
      <c r="J87" s="6">
        <f>+ROUND((B87*E87/100),0)-1</f>
        <v>11878</v>
      </c>
    </row>
    <row r="88" spans="1:10" ht="38.25" customHeight="1">
      <c r="A88" s="508" t="str">
        <f>+[8]Estt.!A22</f>
        <v xml:space="preserve">4)Pacca brick work in foundation and plinth 1:6.( C.S.I.No.4(e)P.No.21)  </v>
      </c>
      <c r="B88" s="508"/>
      <c r="C88" s="508"/>
      <c r="D88" s="508"/>
      <c r="E88" s="508"/>
      <c r="F88" s="508"/>
      <c r="G88" s="508"/>
      <c r="H88" s="508"/>
      <c r="I88" s="3"/>
      <c r="J88" s="76"/>
    </row>
    <row r="89" spans="1:10">
      <c r="A89" s="154" t="s">
        <v>16</v>
      </c>
      <c r="B89" s="75">
        <v>211.11</v>
      </c>
      <c r="C89" s="154" t="s">
        <v>74</v>
      </c>
      <c r="D89" s="154" t="s">
        <v>14</v>
      </c>
      <c r="E89" s="79">
        <v>11948.36</v>
      </c>
      <c r="F89" s="510" t="s">
        <v>87</v>
      </c>
      <c r="G89" s="510"/>
      <c r="H89" s="510"/>
      <c r="I89" s="156" t="s">
        <v>19</v>
      </c>
      <c r="J89" s="6">
        <f>+ROUND((B89*E89/100),0)</f>
        <v>25224</v>
      </c>
    </row>
    <row r="90" spans="1:10" ht="34.5" customHeight="1">
      <c r="A90" s="506" t="s">
        <v>86</v>
      </c>
      <c r="B90" s="506"/>
      <c r="C90" s="506"/>
      <c r="D90" s="506"/>
      <c r="E90" s="506"/>
      <c r="F90" s="506"/>
      <c r="G90" s="506"/>
      <c r="H90" s="506"/>
      <c r="I90" s="11"/>
      <c r="J90" s="76"/>
    </row>
    <row r="91" spans="1:10">
      <c r="A91" s="78" t="s">
        <v>16</v>
      </c>
      <c r="B91" s="77">
        <v>66.66</v>
      </c>
      <c r="C91" s="14" t="s">
        <v>65</v>
      </c>
      <c r="D91" s="13" t="s">
        <v>14</v>
      </c>
      <c r="E91" s="77">
        <v>3912.85</v>
      </c>
      <c r="F91" s="507" t="s">
        <v>85</v>
      </c>
      <c r="G91" s="507"/>
      <c r="H91" s="507"/>
      <c r="I91" s="13" t="s">
        <v>19</v>
      </c>
      <c r="J91" s="6">
        <f>+ROUND((B91*E91/100),0)</f>
        <v>2608</v>
      </c>
    </row>
    <row r="92" spans="1:10" ht="36" customHeight="1">
      <c r="A92" s="508" t="s">
        <v>84</v>
      </c>
      <c r="B92" s="508"/>
      <c r="C92" s="508"/>
      <c r="D92" s="508"/>
      <c r="E92" s="508"/>
      <c r="F92" s="508"/>
      <c r="G92" s="508"/>
      <c r="H92" s="508"/>
      <c r="I92" s="3"/>
      <c r="J92" s="76"/>
    </row>
    <row r="93" spans="1:10">
      <c r="A93" s="157" t="s">
        <v>16</v>
      </c>
      <c r="B93" s="75">
        <v>404.25</v>
      </c>
      <c r="C93" s="154" t="s">
        <v>74</v>
      </c>
      <c r="D93" s="156" t="s">
        <v>14</v>
      </c>
      <c r="E93" s="509">
        <v>12674.36</v>
      </c>
      <c r="F93" s="509"/>
      <c r="G93" s="3" t="s">
        <v>83</v>
      </c>
      <c r="H93" s="3"/>
      <c r="I93" s="156" t="s">
        <v>19</v>
      </c>
      <c r="J93" s="6">
        <f>+ROUND((B93*E93/100),0)</f>
        <v>51236</v>
      </c>
    </row>
    <row r="94" spans="1:10" ht="86.25" customHeight="1">
      <c r="A94" s="508" t="s">
        <v>82</v>
      </c>
      <c r="B94" s="508"/>
      <c r="C94" s="508"/>
      <c r="D94" s="508"/>
      <c r="E94" s="508"/>
      <c r="F94" s="508"/>
      <c r="G94" s="508"/>
      <c r="H94" s="508"/>
      <c r="I94" s="156"/>
      <c r="J94" s="6"/>
    </row>
    <row r="95" spans="1:10">
      <c r="A95" s="156" t="s">
        <v>16</v>
      </c>
      <c r="B95" s="6">
        <v>4.24</v>
      </c>
      <c r="C95" s="154" t="s">
        <v>50</v>
      </c>
      <c r="D95" s="155" t="s">
        <v>14</v>
      </c>
      <c r="E95" s="75">
        <v>4928.49</v>
      </c>
      <c r="F95" s="510" t="s">
        <v>77</v>
      </c>
      <c r="G95" s="510"/>
      <c r="H95" s="510"/>
      <c r="I95" s="156" t="s">
        <v>19</v>
      </c>
      <c r="J95" s="6">
        <f>+ROUND((B95*E95),0)</f>
        <v>20897</v>
      </c>
    </row>
    <row r="96" spans="1:10" ht="134.25" customHeight="1">
      <c r="A96" s="508" t="s">
        <v>81</v>
      </c>
      <c r="B96" s="508"/>
      <c r="C96" s="508"/>
      <c r="D96" s="508"/>
      <c r="E96" s="508"/>
      <c r="F96" s="508"/>
      <c r="G96" s="508"/>
      <c r="H96" s="508"/>
      <c r="I96" s="508"/>
      <c r="J96" s="76"/>
    </row>
    <row r="97" spans="1:10">
      <c r="A97" s="513" t="s">
        <v>80</v>
      </c>
      <c r="B97" s="513"/>
      <c r="C97" s="3"/>
      <c r="D97" s="3"/>
      <c r="E97" s="3"/>
      <c r="F97" s="3"/>
      <c r="G97" s="3"/>
      <c r="H97" s="3"/>
      <c r="I97" s="3"/>
      <c r="J97" s="76"/>
    </row>
    <row r="98" spans="1:10">
      <c r="A98" s="156" t="s">
        <v>16</v>
      </c>
      <c r="B98" s="6">
        <v>146.94</v>
      </c>
      <c r="C98" s="157" t="s">
        <v>74</v>
      </c>
      <c r="D98" s="156" t="s">
        <v>14</v>
      </c>
      <c r="E98" s="6">
        <v>337</v>
      </c>
      <c r="F98" s="510" t="s">
        <v>79</v>
      </c>
      <c r="G98" s="510"/>
      <c r="H98" s="510"/>
      <c r="I98" s="156" t="s">
        <v>19</v>
      </c>
      <c r="J98" s="6">
        <f>+ROUND((B98*E98),0)</f>
        <v>49519</v>
      </c>
    </row>
    <row r="99" spans="1:10" ht="82.5" customHeight="1">
      <c r="A99" s="508" t="s">
        <v>78</v>
      </c>
      <c r="B99" s="508"/>
      <c r="C99" s="508"/>
      <c r="D99" s="508"/>
      <c r="E99" s="508"/>
      <c r="F99" s="508"/>
      <c r="G99" s="508"/>
      <c r="H99" s="508"/>
      <c r="I99" s="156"/>
      <c r="J99" s="6"/>
    </row>
    <row r="100" spans="1:10">
      <c r="A100" s="156" t="s">
        <v>16</v>
      </c>
      <c r="B100" s="6">
        <v>5.9</v>
      </c>
      <c r="C100" s="154" t="s">
        <v>50</v>
      </c>
      <c r="D100" s="155" t="s">
        <v>14</v>
      </c>
      <c r="E100" s="75">
        <v>5001.7</v>
      </c>
      <c r="F100" s="510" t="s">
        <v>77</v>
      </c>
      <c r="G100" s="510"/>
      <c r="H100" s="510"/>
      <c r="I100" s="156" t="s">
        <v>19</v>
      </c>
      <c r="J100" s="6">
        <f>+ROUND((B100*E100),0)</f>
        <v>29510</v>
      </c>
    </row>
    <row r="101" spans="1:10">
      <c r="A101" s="156"/>
      <c r="B101" s="6"/>
      <c r="C101" s="154"/>
      <c r="D101" s="155"/>
      <c r="E101" s="75"/>
      <c r="F101" s="156"/>
      <c r="G101" s="156"/>
      <c r="H101" s="156"/>
      <c r="I101" s="156"/>
      <c r="J101" s="6"/>
    </row>
    <row r="102" spans="1:10" ht="52.5" customHeight="1">
      <c r="A102" s="508" t="s">
        <v>76</v>
      </c>
      <c r="B102" s="508"/>
      <c r="C102" s="508"/>
      <c r="D102" s="508"/>
      <c r="E102" s="508"/>
      <c r="F102" s="508"/>
      <c r="G102" s="508"/>
      <c r="H102" s="508"/>
      <c r="I102" s="3"/>
      <c r="J102" s="76"/>
    </row>
    <row r="103" spans="1:10">
      <c r="A103" s="157" t="s">
        <v>16</v>
      </c>
      <c r="B103" s="6">
        <v>24</v>
      </c>
      <c r="C103" s="154" t="s">
        <v>65</v>
      </c>
      <c r="D103" s="156" t="s">
        <v>14</v>
      </c>
      <c r="E103" s="75">
        <v>180.5</v>
      </c>
      <c r="F103" s="510" t="s">
        <v>20</v>
      </c>
      <c r="G103" s="510"/>
      <c r="H103" s="510"/>
      <c r="I103" s="156" t="s">
        <v>19</v>
      </c>
      <c r="J103" s="6">
        <f>+ROUND((B103*E103),0)</f>
        <v>4332</v>
      </c>
    </row>
    <row r="104" spans="1:10" ht="50.25" customHeight="1">
      <c r="A104" s="508" t="s">
        <v>75</v>
      </c>
      <c r="B104" s="508"/>
      <c r="C104" s="508"/>
      <c r="D104" s="508"/>
      <c r="E104" s="508"/>
      <c r="F104" s="508"/>
      <c r="G104" s="508"/>
      <c r="H104" s="508"/>
      <c r="I104" s="3"/>
      <c r="J104" s="76"/>
    </row>
    <row r="105" spans="1:10">
      <c r="A105" s="156" t="s">
        <v>16</v>
      </c>
      <c r="B105" s="6">
        <v>453.76</v>
      </c>
      <c r="C105" s="3" t="s">
        <v>74</v>
      </c>
      <c r="D105" s="155" t="s">
        <v>14</v>
      </c>
      <c r="E105" s="6">
        <v>1512.5</v>
      </c>
      <c r="F105" s="510" t="s">
        <v>73</v>
      </c>
      <c r="G105" s="510"/>
      <c r="H105" s="510"/>
      <c r="I105" s="156" t="s">
        <v>19</v>
      </c>
      <c r="J105" s="6">
        <f>+ROUND((B105*E105/1000),0)</f>
        <v>686</v>
      </c>
    </row>
    <row r="106" spans="1:10">
      <c r="A106" s="512" t="s">
        <v>72</v>
      </c>
      <c r="B106" s="512"/>
      <c r="C106" s="512"/>
      <c r="D106" s="512"/>
      <c r="E106" s="512"/>
      <c r="F106" s="512"/>
      <c r="G106" s="3"/>
      <c r="H106" s="3"/>
      <c r="I106" s="3"/>
      <c r="J106" s="76"/>
    </row>
    <row r="107" spans="1:10" ht="35.25" customHeight="1">
      <c r="A107" s="508" t="s">
        <v>71</v>
      </c>
      <c r="B107" s="508"/>
      <c r="C107" s="508"/>
      <c r="D107" s="508"/>
      <c r="E107" s="508"/>
      <c r="F107" s="508"/>
      <c r="G107" s="508"/>
      <c r="H107" s="508"/>
      <c r="I107" s="3"/>
      <c r="J107" s="76"/>
    </row>
    <row r="108" spans="1:10">
      <c r="A108" s="156" t="s">
        <v>16</v>
      </c>
      <c r="B108" s="6">
        <v>100</v>
      </c>
      <c r="C108" s="154" t="s">
        <v>65</v>
      </c>
      <c r="D108" s="155" t="s">
        <v>14</v>
      </c>
      <c r="E108" s="75">
        <v>2116.41</v>
      </c>
      <c r="F108" s="510" t="s">
        <v>64</v>
      </c>
      <c r="G108" s="510"/>
      <c r="H108" s="510"/>
      <c r="I108" s="156" t="s">
        <v>19</v>
      </c>
      <c r="J108" s="6">
        <f>+ROUND((B108*E108/100),0)</f>
        <v>2116</v>
      </c>
    </row>
    <row r="109" spans="1:10">
      <c r="A109" s="156"/>
      <c r="B109" s="6"/>
      <c r="C109" s="154"/>
      <c r="D109" s="155"/>
      <c r="E109" s="75"/>
      <c r="F109" s="156"/>
      <c r="G109" s="156"/>
      <c r="H109" s="156"/>
      <c r="I109" s="156"/>
      <c r="J109" s="6"/>
    </row>
    <row r="110" spans="1:10" ht="33.75" customHeight="1">
      <c r="A110" s="508" t="s">
        <v>70</v>
      </c>
      <c r="B110" s="508"/>
      <c r="C110" s="508"/>
      <c r="D110" s="508"/>
      <c r="E110" s="508"/>
      <c r="F110" s="508"/>
      <c r="G110" s="508"/>
      <c r="H110" s="508"/>
      <c r="I110" s="3"/>
      <c r="J110" s="76"/>
    </row>
    <row r="111" spans="1:10">
      <c r="A111" s="156" t="s">
        <v>16</v>
      </c>
      <c r="B111" s="6">
        <v>4.24</v>
      </c>
      <c r="C111" s="154" t="s">
        <v>28</v>
      </c>
      <c r="D111" s="155" t="s">
        <v>14</v>
      </c>
      <c r="E111" s="75">
        <v>271.04000000000002</v>
      </c>
      <c r="F111" s="510" t="s">
        <v>69</v>
      </c>
      <c r="G111" s="510"/>
      <c r="H111" s="510"/>
      <c r="I111" s="156" t="s">
        <v>19</v>
      </c>
      <c r="J111" s="6">
        <f>+ROUND((E111*B111),0)</f>
        <v>1149</v>
      </c>
    </row>
    <row r="112" spans="1:10" ht="33.75" customHeight="1">
      <c r="A112" s="508" t="s">
        <v>68</v>
      </c>
      <c r="B112" s="508"/>
      <c r="C112" s="508"/>
      <c r="D112" s="508"/>
      <c r="E112" s="508"/>
      <c r="F112" s="508"/>
      <c r="G112" s="508"/>
      <c r="H112" s="508"/>
      <c r="I112" s="3"/>
      <c r="J112" s="76"/>
    </row>
    <row r="113" spans="1:10">
      <c r="A113" s="156" t="s">
        <v>16</v>
      </c>
      <c r="B113" s="6">
        <v>574</v>
      </c>
      <c r="C113" s="154" t="s">
        <v>65</v>
      </c>
      <c r="D113" s="155" t="s">
        <v>14</v>
      </c>
      <c r="E113" s="75">
        <v>1213.58</v>
      </c>
      <c r="F113" s="510" t="s">
        <v>64</v>
      </c>
      <c r="G113" s="510"/>
      <c r="H113" s="510"/>
      <c r="I113" s="156" t="s">
        <v>19</v>
      </c>
      <c r="J113" s="6">
        <f>+ROUND((B113*E113/100),0)</f>
        <v>6966</v>
      </c>
    </row>
    <row r="114" spans="1:10" ht="30" customHeight="1">
      <c r="A114" s="508" t="s">
        <v>67</v>
      </c>
      <c r="B114" s="508"/>
      <c r="C114" s="508"/>
      <c r="D114" s="508"/>
      <c r="E114" s="508"/>
      <c r="F114" s="508"/>
      <c r="G114" s="508"/>
      <c r="H114" s="508"/>
      <c r="I114" s="3"/>
      <c r="J114" s="76"/>
    </row>
    <row r="115" spans="1:10">
      <c r="A115" s="156" t="s">
        <v>16</v>
      </c>
      <c r="B115" s="6">
        <v>679.49</v>
      </c>
      <c r="C115" s="154" t="s">
        <v>21</v>
      </c>
      <c r="D115" s="155" t="s">
        <v>14</v>
      </c>
      <c r="E115" s="75">
        <v>2206.6</v>
      </c>
      <c r="F115" s="510" t="s">
        <v>64</v>
      </c>
      <c r="G115" s="510"/>
      <c r="H115" s="510"/>
      <c r="I115" s="156" t="s">
        <v>19</v>
      </c>
      <c r="J115" s="6">
        <f>+ROUND((B115*E115/100),0)</f>
        <v>14994</v>
      </c>
    </row>
    <row r="116" spans="1:10" ht="31.5" customHeight="1">
      <c r="A116" s="508" t="s">
        <v>66</v>
      </c>
      <c r="B116" s="508"/>
      <c r="C116" s="508"/>
      <c r="D116" s="508"/>
      <c r="E116" s="508"/>
      <c r="F116" s="508"/>
      <c r="G116" s="508"/>
      <c r="H116" s="508"/>
      <c r="I116" s="3"/>
      <c r="J116" s="76"/>
    </row>
    <row r="117" spans="1:10">
      <c r="A117" s="156" t="s">
        <v>16</v>
      </c>
      <c r="B117" s="6">
        <f>+B115</f>
        <v>679.49</v>
      </c>
      <c r="C117" s="154" t="s">
        <v>21</v>
      </c>
      <c r="D117" s="155" t="s">
        <v>14</v>
      </c>
      <c r="E117" s="75">
        <v>2197.52</v>
      </c>
      <c r="F117" s="510" t="s">
        <v>64</v>
      </c>
      <c r="G117" s="510"/>
      <c r="H117" s="510"/>
      <c r="I117" s="156" t="s">
        <v>19</v>
      </c>
      <c r="J117" s="6">
        <f>+ROUND((E117*B117/100),0)</f>
        <v>14932</v>
      </c>
    </row>
    <row r="118" spans="1:10">
      <c r="A118" s="156"/>
      <c r="B118" s="6"/>
      <c r="C118" s="154"/>
      <c r="D118" s="155"/>
      <c r="E118" s="75"/>
      <c r="F118" s="156"/>
      <c r="G118" s="156"/>
      <c r="H118" s="156"/>
      <c r="I118" s="156"/>
      <c r="J118" s="6"/>
    </row>
    <row r="119" spans="1:10">
      <c r="A119" s="508" t="str">
        <f>+[9]Estt.!$A$123:$H$123</f>
        <v xml:space="preserve">19)Primary coat of chalk distempering.   (C.S.I.No.26(a) P.No.54)  </v>
      </c>
      <c r="B119" s="508"/>
      <c r="C119" s="508"/>
      <c r="D119" s="508"/>
      <c r="E119" s="508"/>
      <c r="F119" s="508"/>
      <c r="G119" s="508"/>
      <c r="H119" s="508"/>
      <c r="I119" s="3"/>
      <c r="J119" s="76"/>
    </row>
    <row r="120" spans="1:10">
      <c r="A120" s="156" t="s">
        <v>16</v>
      </c>
      <c r="B120" s="6">
        <v>901.49</v>
      </c>
      <c r="C120" s="154" t="s">
        <v>65</v>
      </c>
      <c r="D120" s="156" t="s">
        <v>14</v>
      </c>
      <c r="E120" s="75">
        <v>442.75</v>
      </c>
      <c r="F120" s="510" t="s">
        <v>64</v>
      </c>
      <c r="G120" s="510"/>
      <c r="H120" s="510"/>
      <c r="I120" s="156" t="s">
        <v>19</v>
      </c>
      <c r="J120" s="6">
        <f>+ROUND((E120*B120/100),0)</f>
        <v>3991</v>
      </c>
    </row>
    <row r="121" spans="1:10">
      <c r="A121" s="156"/>
      <c r="B121" s="6"/>
      <c r="C121" s="154"/>
      <c r="D121" s="155"/>
      <c r="E121" s="75"/>
      <c r="F121" s="156"/>
      <c r="G121" s="156"/>
      <c r="H121" s="156"/>
      <c r="I121" s="156"/>
      <c r="J121" s="6"/>
    </row>
    <row r="122" spans="1:10">
      <c r="A122" s="508" t="str">
        <f>+[10]Estt.!$A$128:$H$128</f>
        <v xml:space="preserve">20)Distempering.   (C.S.I.No.25(b) P.No.54)  </v>
      </c>
      <c r="B122" s="508"/>
      <c r="C122" s="508"/>
      <c r="D122" s="508"/>
      <c r="E122" s="508"/>
      <c r="F122" s="508"/>
      <c r="G122" s="508"/>
      <c r="H122" s="508"/>
      <c r="I122" s="3"/>
      <c r="J122" s="76"/>
    </row>
    <row r="123" spans="1:10">
      <c r="A123" s="156" t="s">
        <v>16</v>
      </c>
      <c r="B123" s="6">
        <f>+B120</f>
        <v>901.49</v>
      </c>
      <c r="C123" s="154" t="s">
        <v>21</v>
      </c>
      <c r="D123" s="156" t="s">
        <v>14</v>
      </c>
      <c r="E123" s="75">
        <v>1043.9000000000001</v>
      </c>
      <c r="F123" s="510" t="s">
        <v>62</v>
      </c>
      <c r="G123" s="510"/>
      <c r="H123" s="510"/>
      <c r="I123" s="156" t="s">
        <v>19</v>
      </c>
      <c r="J123" s="6">
        <f>+ROUND((E123*B123/100),0)-1</f>
        <v>9410</v>
      </c>
    </row>
    <row r="124" spans="1:10" ht="55.5" customHeight="1">
      <c r="A124" s="508" t="s">
        <v>63</v>
      </c>
      <c r="B124" s="508"/>
      <c r="C124" s="508"/>
      <c r="D124" s="508"/>
      <c r="E124" s="508"/>
      <c r="F124" s="508"/>
      <c r="G124" s="508"/>
      <c r="H124" s="508"/>
      <c r="I124" s="3"/>
      <c r="J124" s="76"/>
    </row>
    <row r="125" spans="1:10">
      <c r="A125" s="156" t="s">
        <v>16</v>
      </c>
      <c r="B125" s="6">
        <v>181.5</v>
      </c>
      <c r="C125" s="154" t="s">
        <v>21</v>
      </c>
      <c r="D125" s="156" t="s">
        <v>14</v>
      </c>
      <c r="E125" s="75">
        <v>4411.82</v>
      </c>
      <c r="F125" s="510" t="s">
        <v>62</v>
      </c>
      <c r="G125" s="510"/>
      <c r="H125" s="510"/>
      <c r="I125" s="156" t="s">
        <v>19</v>
      </c>
      <c r="J125" s="5">
        <f>+ROUND((E125*B125/100),0)</f>
        <v>8007</v>
      </c>
    </row>
    <row r="126" spans="1:10">
      <c r="A126" s="3"/>
      <c r="B126" s="3"/>
      <c r="C126" s="3"/>
      <c r="D126" s="74"/>
      <c r="E126" s="74"/>
      <c r="F126" s="516" t="s">
        <v>61</v>
      </c>
      <c r="G126" s="516"/>
      <c r="H126" s="516"/>
      <c r="I126" s="2" t="s">
        <v>19</v>
      </c>
      <c r="J126" s="74">
        <f>SUM(J85:J125)</f>
        <v>258205</v>
      </c>
    </row>
    <row r="127" spans="1:10">
      <c r="A127" s="3"/>
      <c r="B127" s="3" t="s">
        <v>226</v>
      </c>
      <c r="C127" s="3"/>
      <c r="D127" s="462">
        <f>+J126</f>
        <v>258205</v>
      </c>
      <c r="E127" s="462"/>
      <c r="F127" s="348">
        <v>2</v>
      </c>
      <c r="G127" s="274"/>
      <c r="H127" s="274" t="s">
        <v>160</v>
      </c>
      <c r="I127" s="2" t="s">
        <v>0</v>
      </c>
      <c r="J127" s="74">
        <f>+J126*2</f>
        <v>516410</v>
      </c>
    </row>
    <row r="128" spans="1:10">
      <c r="A128" s="489" t="s">
        <v>3</v>
      </c>
      <c r="B128" s="489"/>
      <c r="C128" s="489"/>
      <c r="D128" s="489" t="s">
        <v>59</v>
      </c>
      <c r="E128" s="489"/>
      <c r="F128" s="489"/>
      <c r="G128" s="489"/>
      <c r="H128" s="489"/>
      <c r="I128" s="217"/>
      <c r="J128" s="217"/>
    </row>
    <row r="129" spans="1:10">
      <c r="A129" s="489" t="s">
        <v>60</v>
      </c>
      <c r="B129" s="489"/>
      <c r="C129" s="489"/>
      <c r="D129" s="489" t="s">
        <v>59</v>
      </c>
      <c r="E129" s="489"/>
      <c r="F129" s="489"/>
      <c r="G129" s="489"/>
      <c r="H129" s="489"/>
      <c r="I129" s="217"/>
      <c r="J129" s="217"/>
    </row>
    <row r="130" spans="1:10" ht="306" customHeight="1">
      <c r="A130" s="493" t="str">
        <f>+'[1]PM 40)'!A4:J4</f>
        <v>Supplying and installing in position i/c transporatation to site of work at Disposal Work, electric Pumping set 40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150-315 size 6" x 6" mounted on mounted KSB steel frame / coupling with sleeve capable discharge 1740 gallons per minute against the head of 35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
      <c r="B130" s="493"/>
      <c r="C130" s="493"/>
      <c r="D130" s="493"/>
      <c r="E130" s="493"/>
      <c r="F130" s="493"/>
      <c r="G130" s="493"/>
      <c r="H130" s="493"/>
      <c r="I130" s="493"/>
      <c r="J130" s="493"/>
    </row>
    <row r="131" spans="1:10">
      <c r="A131" s="235" t="s">
        <v>16</v>
      </c>
      <c r="B131" s="236">
        <v>2</v>
      </c>
      <c r="C131" s="235" t="s">
        <v>58</v>
      </c>
      <c r="D131" s="232" t="s">
        <v>14</v>
      </c>
      <c r="E131" s="514">
        <v>1186000</v>
      </c>
      <c r="F131" s="514"/>
      <c r="G131" s="515" t="s">
        <v>57</v>
      </c>
      <c r="H131" s="515"/>
      <c r="I131" s="237" t="s">
        <v>19</v>
      </c>
      <c r="J131" s="233">
        <f>+ROUND((B131*E131),0)</f>
        <v>2372000</v>
      </c>
    </row>
    <row r="132" spans="1:10">
      <c r="A132" s="217"/>
      <c r="B132" s="217"/>
      <c r="C132" s="217"/>
      <c r="D132" s="217"/>
      <c r="E132" s="217"/>
      <c r="F132" s="217"/>
      <c r="G132" s="502" t="s">
        <v>32</v>
      </c>
      <c r="H132" s="502"/>
      <c r="I132" s="502"/>
      <c r="J132" s="234">
        <f>+J131</f>
        <v>2372000</v>
      </c>
    </row>
    <row r="133" spans="1:10">
      <c r="A133" s="217"/>
      <c r="B133" s="217"/>
      <c r="C133" s="217"/>
      <c r="D133" s="217"/>
      <c r="E133" s="217"/>
      <c r="F133" s="217"/>
      <c r="G133" s="217"/>
      <c r="H133" s="217"/>
      <c r="I133" s="217"/>
      <c r="J133" s="217"/>
    </row>
    <row r="134" spans="1:10">
      <c r="A134" s="518" t="s">
        <v>56</v>
      </c>
      <c r="B134" s="518"/>
      <c r="C134" s="518"/>
      <c r="D134" s="518" t="s">
        <v>55</v>
      </c>
      <c r="E134" s="518"/>
      <c r="F134" s="518"/>
      <c r="G134" s="518"/>
      <c r="H134" s="238"/>
      <c r="I134" s="238"/>
      <c r="J134" s="238"/>
    </row>
    <row r="135" spans="1:10">
      <c r="A135" s="519" t="s">
        <v>54</v>
      </c>
      <c r="B135" s="519"/>
      <c r="C135" s="519"/>
      <c r="D135" s="519"/>
      <c r="E135" s="519"/>
      <c r="F135" s="519"/>
      <c r="G135" s="238"/>
      <c r="H135" s="238"/>
      <c r="I135" s="238"/>
      <c r="J135" s="238"/>
    </row>
    <row r="136" spans="1:10" ht="72.75" customHeight="1">
      <c r="A136" s="493" t="str">
        <f>+[5]estimate!$A$15:$H$15</f>
        <v xml:space="preserve">1. Providing,Laying &amp; fixing in trench i/c cutting fitting and jointing &amp; testing etc. complete in all respect the high Density Polythylene P.E. pipe (HDPE-100) for W/S confirming ISO 4427/DIN8074/8075 B.S.3580 &amp; PSI 3051.  (P.H.S.I.No.1 P.No.25) </v>
      </c>
      <c r="B136" s="493"/>
      <c r="C136" s="493"/>
      <c r="D136" s="493"/>
      <c r="E136" s="493"/>
      <c r="F136" s="493"/>
      <c r="G136" s="493"/>
      <c r="H136" s="493"/>
      <c r="I136" s="238"/>
      <c r="J136" s="238"/>
    </row>
    <row r="137" spans="1:10">
      <c r="A137" s="267"/>
      <c r="B137" s="345" t="s">
        <v>45</v>
      </c>
      <c r="C137" s="267"/>
      <c r="D137" s="267"/>
      <c r="E137" s="267"/>
      <c r="F137" s="267"/>
      <c r="G137" s="267"/>
      <c r="H137" s="267"/>
      <c r="I137" s="275"/>
      <c r="J137" s="275"/>
    </row>
    <row r="138" spans="1:10">
      <c r="A138" s="235" t="s">
        <v>16</v>
      </c>
      <c r="B138" s="236">
        <v>20</v>
      </c>
      <c r="C138" s="239" t="s">
        <v>12</v>
      </c>
      <c r="D138" s="240" t="s">
        <v>30</v>
      </c>
      <c r="E138" s="236">
        <v>685</v>
      </c>
      <c r="F138" s="515" t="s">
        <v>35</v>
      </c>
      <c r="G138" s="515"/>
      <c r="H138" s="515"/>
      <c r="I138" s="232" t="s">
        <v>0</v>
      </c>
      <c r="J138" s="236">
        <f>+ROUND((B138*E138),0)</f>
        <v>13700</v>
      </c>
    </row>
    <row r="139" spans="1:10">
      <c r="A139" s="267"/>
      <c r="B139" s="345" t="s">
        <v>207</v>
      </c>
      <c r="C139" s="267"/>
      <c r="D139" s="267"/>
      <c r="E139" s="267"/>
      <c r="F139" s="267"/>
      <c r="G139" s="267"/>
      <c r="H139" s="267"/>
      <c r="I139" s="275"/>
      <c r="J139" s="275"/>
    </row>
    <row r="140" spans="1:10">
      <c r="A140" s="235" t="s">
        <v>16</v>
      </c>
      <c r="B140" s="236">
        <v>18</v>
      </c>
      <c r="C140" s="268" t="s">
        <v>12</v>
      </c>
      <c r="D140" s="273" t="s">
        <v>30</v>
      </c>
      <c r="E140" s="236">
        <v>1267</v>
      </c>
      <c r="F140" s="515" t="s">
        <v>35</v>
      </c>
      <c r="G140" s="515"/>
      <c r="H140" s="515"/>
      <c r="I140" s="278" t="s">
        <v>0</v>
      </c>
      <c r="J140" s="236">
        <f>+ROUND((B140*E140),0)</f>
        <v>22806</v>
      </c>
    </row>
    <row r="141" spans="1:10" ht="48.75" customHeight="1">
      <c r="A141" s="493" t="s">
        <v>53</v>
      </c>
      <c r="B141" s="493"/>
      <c r="C141" s="493"/>
      <c r="D141" s="493"/>
      <c r="E141" s="493"/>
      <c r="F141" s="493"/>
      <c r="G141" s="493"/>
      <c r="H141" s="493"/>
      <c r="I141" s="238"/>
      <c r="J141" s="238"/>
    </row>
    <row r="142" spans="1:10">
      <c r="A142" s="235" t="s">
        <v>16</v>
      </c>
      <c r="B142" s="241">
        <v>2.61</v>
      </c>
      <c r="C142" s="242" t="s">
        <v>50</v>
      </c>
      <c r="D142" s="243" t="s">
        <v>30</v>
      </c>
      <c r="E142" s="241">
        <v>6096</v>
      </c>
      <c r="F142" s="517" t="s">
        <v>27</v>
      </c>
      <c r="G142" s="517"/>
      <c r="H142" s="517"/>
      <c r="I142" s="232" t="s">
        <v>0</v>
      </c>
      <c r="J142" s="241">
        <f>+ROUND((B142*E142),0)</f>
        <v>15911</v>
      </c>
    </row>
    <row r="143" spans="1:10" ht="38.25" customHeight="1">
      <c r="A143" s="493" t="s">
        <v>52</v>
      </c>
      <c r="B143" s="493"/>
      <c r="C143" s="493"/>
      <c r="D143" s="493"/>
      <c r="E143" s="493"/>
      <c r="F143" s="493"/>
      <c r="G143" s="493"/>
      <c r="H143" s="493"/>
      <c r="I143" s="244"/>
      <c r="J143" s="241"/>
    </row>
    <row r="144" spans="1:10">
      <c r="A144" s="235" t="s">
        <v>16</v>
      </c>
      <c r="B144" s="241">
        <v>0.89</v>
      </c>
      <c r="C144" s="242" t="s">
        <v>50</v>
      </c>
      <c r="D144" s="243" t="s">
        <v>30</v>
      </c>
      <c r="E144" s="241">
        <f>+E142</f>
        <v>6096</v>
      </c>
      <c r="F144" s="517" t="s">
        <v>27</v>
      </c>
      <c r="G144" s="517"/>
      <c r="H144" s="517"/>
      <c r="I144" s="232" t="s">
        <v>0</v>
      </c>
      <c r="J144" s="241">
        <f>+ROUND((B144*E144),0)</f>
        <v>5425</v>
      </c>
    </row>
    <row r="145" spans="1:10" ht="32.25" customHeight="1">
      <c r="A145" s="493" t="s">
        <v>51</v>
      </c>
      <c r="B145" s="493"/>
      <c r="C145" s="493"/>
      <c r="D145" s="493"/>
      <c r="E145" s="493"/>
      <c r="F145" s="493"/>
      <c r="G145" s="493"/>
      <c r="H145" s="493"/>
      <c r="I145" s="238"/>
      <c r="J145" s="238"/>
    </row>
    <row r="146" spans="1:10">
      <c r="A146" s="235" t="s">
        <v>16</v>
      </c>
      <c r="B146" s="241">
        <v>1.1870000000000001</v>
      </c>
      <c r="C146" s="242" t="s">
        <v>50</v>
      </c>
      <c r="D146" s="243" t="s">
        <v>30</v>
      </c>
      <c r="E146" s="241">
        <v>6096</v>
      </c>
      <c r="F146" s="517" t="s">
        <v>27</v>
      </c>
      <c r="G146" s="517"/>
      <c r="H146" s="517"/>
      <c r="I146" s="232" t="s">
        <v>0</v>
      </c>
      <c r="J146" s="241">
        <f>+ROUND((B146*E146),0)</f>
        <v>7236</v>
      </c>
    </row>
    <row r="147" spans="1:10" ht="33.75" customHeight="1">
      <c r="A147" s="493" t="s">
        <v>49</v>
      </c>
      <c r="B147" s="493"/>
      <c r="C147" s="493"/>
      <c r="D147" s="493"/>
      <c r="E147" s="493"/>
      <c r="F147" s="493"/>
      <c r="G147" s="493"/>
      <c r="H147" s="493"/>
      <c r="I147" s="245"/>
      <c r="J147" s="245"/>
    </row>
    <row r="148" spans="1:10">
      <c r="A148" s="459" t="s">
        <v>47</v>
      </c>
      <c r="B148" s="459"/>
      <c r="C148" s="459"/>
      <c r="D148" s="246"/>
      <c r="E148" s="236"/>
      <c r="F148" s="236"/>
      <c r="G148" s="235"/>
      <c r="H148" s="247"/>
      <c r="I148" s="235"/>
      <c r="J148" s="238"/>
    </row>
    <row r="149" spans="1:10">
      <c r="A149" s="235" t="s">
        <v>16</v>
      </c>
      <c r="B149" s="236">
        <v>8</v>
      </c>
      <c r="C149" s="239" t="s">
        <v>39</v>
      </c>
      <c r="D149" s="240" t="s">
        <v>30</v>
      </c>
      <c r="E149" s="248">
        <v>804.77</v>
      </c>
      <c r="F149" s="515" t="s">
        <v>43</v>
      </c>
      <c r="G149" s="515"/>
      <c r="H149" s="515"/>
      <c r="I149" s="232" t="s">
        <v>0</v>
      </c>
      <c r="J149" s="236">
        <f>+ROUND((B149*E149),0)</f>
        <v>6438</v>
      </c>
    </row>
    <row r="150" spans="1:10">
      <c r="A150" s="459" t="s">
        <v>214</v>
      </c>
      <c r="B150" s="459"/>
      <c r="C150" s="459"/>
      <c r="D150" s="246"/>
      <c r="E150" s="236"/>
      <c r="F150" s="236"/>
      <c r="G150" s="235"/>
      <c r="H150" s="247"/>
      <c r="I150" s="235"/>
      <c r="J150" s="275"/>
    </row>
    <row r="151" spans="1:10">
      <c r="A151" s="235" t="s">
        <v>16</v>
      </c>
      <c r="B151" s="236">
        <v>18</v>
      </c>
      <c r="C151" s="268" t="s">
        <v>39</v>
      </c>
      <c r="D151" s="273" t="s">
        <v>30</v>
      </c>
      <c r="E151" s="248">
        <v>1330.48</v>
      </c>
      <c r="F151" s="515" t="s">
        <v>43</v>
      </c>
      <c r="G151" s="515"/>
      <c r="H151" s="515"/>
      <c r="I151" s="278" t="s">
        <v>0</v>
      </c>
      <c r="J151" s="236">
        <f>+ROUND((B151*E151),0)</f>
        <v>23949</v>
      </c>
    </row>
    <row r="152" spans="1:10" ht="30.75" customHeight="1">
      <c r="A152" s="493" t="s">
        <v>48</v>
      </c>
      <c r="B152" s="493"/>
      <c r="C152" s="493"/>
      <c r="D152" s="493"/>
      <c r="E152" s="493"/>
      <c r="F152" s="493"/>
      <c r="G152" s="493"/>
      <c r="H152" s="493"/>
      <c r="I152" s="245"/>
      <c r="J152" s="245"/>
    </row>
    <row r="153" spans="1:10">
      <c r="A153" s="459" t="s">
        <v>47</v>
      </c>
      <c r="B153" s="459"/>
      <c r="C153" s="459"/>
      <c r="D153" s="246"/>
      <c r="E153" s="236"/>
      <c r="F153" s="236"/>
      <c r="G153" s="235"/>
      <c r="H153" s="247"/>
      <c r="I153" s="235"/>
      <c r="J153" s="238"/>
    </row>
    <row r="154" spans="1:10">
      <c r="A154" s="235" t="s">
        <v>16</v>
      </c>
      <c r="B154" s="236">
        <v>16</v>
      </c>
      <c r="C154" s="239" t="s">
        <v>12</v>
      </c>
      <c r="D154" s="240" t="s">
        <v>30</v>
      </c>
      <c r="E154" s="248">
        <v>749.34</v>
      </c>
      <c r="F154" s="515" t="s">
        <v>43</v>
      </c>
      <c r="G154" s="515"/>
      <c r="H154" s="515"/>
      <c r="I154" s="232" t="s">
        <v>0</v>
      </c>
      <c r="J154" s="236">
        <f>+ROUND((B154*E154),0)</f>
        <v>11989</v>
      </c>
    </row>
    <row r="155" spans="1:10" ht="34.5" customHeight="1">
      <c r="A155" s="521" t="s">
        <v>46</v>
      </c>
      <c r="B155" s="521"/>
      <c r="C155" s="521"/>
      <c r="D155" s="521"/>
      <c r="E155" s="521"/>
      <c r="F155" s="521"/>
      <c r="G155" s="521"/>
      <c r="H155" s="521"/>
      <c r="I155" s="217"/>
      <c r="J155" s="217"/>
    </row>
    <row r="156" spans="1:10">
      <c r="A156" s="520" t="s">
        <v>45</v>
      </c>
      <c r="B156" s="520"/>
      <c r="C156" s="520"/>
      <c r="D156" s="217"/>
      <c r="E156" s="220"/>
      <c r="F156" s="226"/>
      <c r="G156" s="218"/>
      <c r="H156" s="249"/>
      <c r="I156" s="219"/>
      <c r="J156" s="219"/>
    </row>
    <row r="157" spans="1:10">
      <c r="A157" s="215" t="s">
        <v>16</v>
      </c>
      <c r="B157" s="228">
        <v>2</v>
      </c>
      <c r="C157" s="219" t="s">
        <v>36</v>
      </c>
      <c r="D157" s="217" t="s">
        <v>14</v>
      </c>
      <c r="E157" s="497">
        <v>4062.5</v>
      </c>
      <c r="F157" s="497"/>
      <c r="G157" s="219" t="s">
        <v>43</v>
      </c>
      <c r="H157" s="219"/>
      <c r="I157" s="218" t="s">
        <v>0</v>
      </c>
      <c r="J157" s="220">
        <f>+ROUND((B157*E157),0)</f>
        <v>8125</v>
      </c>
    </row>
    <row r="158" spans="1:10">
      <c r="A158" s="235"/>
      <c r="B158" s="236"/>
      <c r="C158" s="239"/>
      <c r="D158" s="240"/>
      <c r="E158" s="248"/>
      <c r="F158" s="240"/>
      <c r="G158" s="240"/>
      <c r="H158" s="240"/>
      <c r="I158" s="232"/>
      <c r="J158" s="236"/>
    </row>
    <row r="159" spans="1:10" ht="32.25" customHeight="1">
      <c r="A159" s="521" t="s">
        <v>44</v>
      </c>
      <c r="B159" s="521"/>
      <c r="C159" s="521"/>
      <c r="D159" s="521"/>
      <c r="E159" s="521"/>
      <c r="F159" s="521"/>
      <c r="G159" s="521"/>
      <c r="H159" s="521"/>
      <c r="I159" s="217"/>
      <c r="J159" s="217"/>
    </row>
    <row r="160" spans="1:10">
      <c r="A160" s="520" t="str">
        <f>+A156</f>
        <v>6" Dia</v>
      </c>
      <c r="B160" s="520"/>
      <c r="C160" s="520"/>
      <c r="D160" s="217"/>
      <c r="E160" s="220"/>
      <c r="F160" s="226"/>
      <c r="G160" s="218"/>
      <c r="H160" s="249"/>
      <c r="I160" s="219"/>
      <c r="J160" s="219"/>
    </row>
    <row r="161" spans="1:10">
      <c r="A161" s="215" t="s">
        <v>16</v>
      </c>
      <c r="B161" s="228">
        <v>2</v>
      </c>
      <c r="C161" s="219" t="s">
        <v>36</v>
      </c>
      <c r="D161" s="217" t="s">
        <v>14</v>
      </c>
      <c r="E161" s="497">
        <v>9360</v>
      </c>
      <c r="F161" s="497"/>
      <c r="G161" s="219" t="s">
        <v>43</v>
      </c>
      <c r="H161" s="219"/>
      <c r="I161" s="218" t="s">
        <v>0</v>
      </c>
      <c r="J161" s="220">
        <f>+ROUND((B161*E161),0)</f>
        <v>18720</v>
      </c>
    </row>
    <row r="162" spans="1:10">
      <c r="A162" s="235"/>
      <c r="B162" s="236"/>
      <c r="C162" s="239"/>
      <c r="D162" s="240"/>
      <c r="E162" s="248"/>
      <c r="F162" s="240"/>
      <c r="G162" s="240"/>
      <c r="H162" s="240"/>
      <c r="I162" s="232"/>
      <c r="J162" s="236"/>
    </row>
    <row r="163" spans="1:10" ht="36.75" customHeight="1">
      <c r="A163" s="493" t="s">
        <v>42</v>
      </c>
      <c r="B163" s="493"/>
      <c r="C163" s="493"/>
      <c r="D163" s="493"/>
      <c r="E163" s="493"/>
      <c r="F163" s="493"/>
      <c r="G163" s="493"/>
      <c r="H163" s="493"/>
      <c r="I163" s="245"/>
      <c r="J163" s="245"/>
    </row>
    <row r="164" spans="1:10">
      <c r="A164" s="522" t="str">
        <f>+A160</f>
        <v>6" Dia</v>
      </c>
      <c r="B164" s="522"/>
      <c r="C164" s="522"/>
      <c r="D164" s="246"/>
      <c r="E164" s="236"/>
      <c r="F164" s="236"/>
      <c r="G164" s="235"/>
      <c r="H164" s="247"/>
      <c r="I164" s="235"/>
      <c r="J164" s="238"/>
    </row>
    <row r="165" spans="1:10">
      <c r="A165" s="235" t="s">
        <v>16</v>
      </c>
      <c r="B165" s="236">
        <v>2</v>
      </c>
      <c r="C165" s="239" t="s">
        <v>39</v>
      </c>
      <c r="D165" s="240" t="s">
        <v>30</v>
      </c>
      <c r="E165" s="248">
        <v>1381.25</v>
      </c>
      <c r="F165" s="515" t="s">
        <v>35</v>
      </c>
      <c r="G165" s="515"/>
      <c r="H165" s="515"/>
      <c r="I165" s="232" t="s">
        <v>0</v>
      </c>
      <c r="J165" s="236">
        <f>+ROUND((B165*E165),0)</f>
        <v>2763</v>
      </c>
    </row>
    <row r="166" spans="1:10">
      <c r="A166" s="235"/>
      <c r="B166" s="236"/>
      <c r="C166" s="239"/>
      <c r="D166" s="240"/>
      <c r="E166" s="248"/>
      <c r="F166" s="240"/>
      <c r="G166" s="240"/>
      <c r="H166" s="240"/>
      <c r="I166" s="232"/>
      <c r="J166" s="236"/>
    </row>
    <row r="167" spans="1:10">
      <c r="A167" s="493" t="s">
        <v>41</v>
      </c>
      <c r="B167" s="493"/>
      <c r="C167" s="493"/>
      <c r="D167" s="493"/>
      <c r="E167" s="493"/>
      <c r="F167" s="493"/>
      <c r="G167" s="493"/>
      <c r="H167" s="493"/>
      <c r="I167" s="245"/>
      <c r="J167" s="245"/>
    </row>
    <row r="168" spans="1:10">
      <c r="A168" s="522" t="str">
        <f>+A164</f>
        <v>6" Dia</v>
      </c>
      <c r="B168" s="522"/>
      <c r="C168" s="522"/>
      <c r="D168" s="246"/>
      <c r="E168" s="236"/>
      <c r="F168" s="236"/>
      <c r="G168" s="235"/>
      <c r="H168" s="247"/>
      <c r="I168" s="235"/>
      <c r="J168" s="238"/>
    </row>
    <row r="169" spans="1:10">
      <c r="A169" s="235" t="s">
        <v>16</v>
      </c>
      <c r="B169" s="236">
        <v>8</v>
      </c>
      <c r="C169" s="239" t="s">
        <v>36</v>
      </c>
      <c r="D169" s="240" t="s">
        <v>30</v>
      </c>
      <c r="E169" s="248">
        <v>1000</v>
      </c>
      <c r="F169" s="515" t="s">
        <v>35</v>
      </c>
      <c r="G169" s="515"/>
      <c r="H169" s="515"/>
      <c r="I169" s="232" t="s">
        <v>0</v>
      </c>
      <c r="J169" s="236">
        <f>+ROUND((B169*E169),0)</f>
        <v>8000</v>
      </c>
    </row>
    <row r="170" spans="1:10">
      <c r="A170" s="522" t="s">
        <v>207</v>
      </c>
      <c r="B170" s="522"/>
      <c r="C170" s="522"/>
      <c r="D170" s="246"/>
      <c r="E170" s="236"/>
      <c r="F170" s="236"/>
      <c r="G170" s="235"/>
      <c r="H170" s="247"/>
      <c r="I170" s="235"/>
      <c r="J170" s="275"/>
    </row>
    <row r="171" spans="1:10">
      <c r="A171" s="235" t="s">
        <v>16</v>
      </c>
      <c r="B171" s="236">
        <v>18</v>
      </c>
      <c r="C171" s="268" t="s">
        <v>36</v>
      </c>
      <c r="D171" s="273" t="s">
        <v>30</v>
      </c>
      <c r="E171" s="248">
        <v>1800</v>
      </c>
      <c r="F171" s="515" t="s">
        <v>35</v>
      </c>
      <c r="G171" s="515"/>
      <c r="H171" s="515"/>
      <c r="I171" s="278" t="s">
        <v>0</v>
      </c>
      <c r="J171" s="236">
        <f>+ROUND((B171*E171),0)</f>
        <v>32400</v>
      </c>
    </row>
    <row r="172" spans="1:10">
      <c r="A172" s="493" t="s">
        <v>40</v>
      </c>
      <c r="B172" s="493"/>
      <c r="C172" s="493"/>
      <c r="D172" s="493"/>
      <c r="E172" s="493"/>
      <c r="F172" s="493"/>
      <c r="G172" s="493"/>
      <c r="H172" s="493"/>
      <c r="I172" s="245"/>
      <c r="J172" s="245"/>
    </row>
    <row r="173" spans="1:10">
      <c r="A173" s="522" t="str">
        <f>+A168</f>
        <v>6" Dia</v>
      </c>
      <c r="B173" s="522"/>
      <c r="C173" s="522"/>
      <c r="D173" s="246"/>
      <c r="E173" s="236"/>
      <c r="F173" s="236"/>
      <c r="G173" s="235"/>
      <c r="H173" s="247"/>
      <c r="I173" s="235"/>
      <c r="J173" s="238"/>
    </row>
    <row r="174" spans="1:10">
      <c r="A174" s="235" t="s">
        <v>16</v>
      </c>
      <c r="B174" s="236">
        <v>8</v>
      </c>
      <c r="C174" s="239" t="s">
        <v>39</v>
      </c>
      <c r="D174" s="240" t="s">
        <v>30</v>
      </c>
      <c r="E174" s="248">
        <v>2025</v>
      </c>
      <c r="F174" s="515" t="s">
        <v>35</v>
      </c>
      <c r="G174" s="515"/>
      <c r="H174" s="515"/>
      <c r="I174" s="232" t="s">
        <v>0</v>
      </c>
      <c r="J174" s="236">
        <f>+ROUND((B174*E174),0)</f>
        <v>16200</v>
      </c>
    </row>
    <row r="175" spans="1:10">
      <c r="A175" s="522" t="str">
        <f>+A170</f>
        <v>10" Dia</v>
      </c>
      <c r="B175" s="522"/>
      <c r="C175" s="522"/>
      <c r="D175" s="246"/>
      <c r="E175" s="236"/>
      <c r="F175" s="236"/>
      <c r="G175" s="235"/>
      <c r="H175" s="247"/>
      <c r="I175" s="235"/>
      <c r="J175" s="275"/>
    </row>
    <row r="176" spans="1:10">
      <c r="A176" s="235" t="s">
        <v>16</v>
      </c>
      <c r="B176" s="236">
        <v>18</v>
      </c>
      <c r="C176" s="268" t="s">
        <v>39</v>
      </c>
      <c r="D176" s="273" t="s">
        <v>30</v>
      </c>
      <c r="E176" s="248">
        <v>7425</v>
      </c>
      <c r="F176" s="515" t="s">
        <v>35</v>
      </c>
      <c r="G176" s="515"/>
      <c r="H176" s="515"/>
      <c r="I176" s="278" t="s">
        <v>0</v>
      </c>
      <c r="J176" s="236">
        <f>+ROUND((B176*E176),0)</f>
        <v>133650</v>
      </c>
    </row>
    <row r="177" spans="1:10" ht="69.75" customHeight="1">
      <c r="A177" s="493" t="s">
        <v>38</v>
      </c>
      <c r="B177" s="493"/>
      <c r="C177" s="493"/>
      <c r="D177" s="493"/>
      <c r="E177" s="493"/>
      <c r="F177" s="493"/>
      <c r="G177" s="493"/>
      <c r="H177" s="493"/>
      <c r="I177" s="245"/>
      <c r="J177" s="245"/>
    </row>
    <row r="178" spans="1:10">
      <c r="A178" s="459" t="s">
        <v>37</v>
      </c>
      <c r="B178" s="459"/>
      <c r="C178" s="459"/>
      <c r="D178" s="246"/>
      <c r="E178" s="236"/>
      <c r="F178" s="236"/>
      <c r="G178" s="235"/>
      <c r="H178" s="250"/>
      <c r="I178" s="235"/>
      <c r="J178" s="238"/>
    </row>
    <row r="179" spans="1:10">
      <c r="A179" s="235" t="s">
        <v>16</v>
      </c>
      <c r="B179" s="236">
        <v>8</v>
      </c>
      <c r="C179" s="239" t="s">
        <v>36</v>
      </c>
      <c r="D179" s="240" t="s">
        <v>30</v>
      </c>
      <c r="E179" s="248">
        <v>938</v>
      </c>
      <c r="F179" s="515" t="s">
        <v>35</v>
      </c>
      <c r="G179" s="515"/>
      <c r="H179" s="515"/>
      <c r="I179" s="232" t="s">
        <v>0</v>
      </c>
      <c r="J179" s="247">
        <f>+ROUND((B179*E179),0)</f>
        <v>7504</v>
      </c>
    </row>
    <row r="180" spans="1:10">
      <c r="A180" s="459" t="s">
        <v>209</v>
      </c>
      <c r="B180" s="459"/>
      <c r="C180" s="459"/>
      <c r="D180" s="246"/>
      <c r="E180" s="236"/>
      <c r="F180" s="236"/>
      <c r="G180" s="235"/>
      <c r="H180" s="250"/>
      <c r="I180" s="235"/>
      <c r="J180" s="275"/>
    </row>
    <row r="181" spans="1:10">
      <c r="A181" s="235" t="s">
        <v>16</v>
      </c>
      <c r="B181" s="236">
        <v>20</v>
      </c>
      <c r="C181" s="268" t="s">
        <v>36</v>
      </c>
      <c r="D181" s="273" t="s">
        <v>30</v>
      </c>
      <c r="E181" s="248">
        <v>1576</v>
      </c>
      <c r="F181" s="515" t="s">
        <v>35</v>
      </c>
      <c r="G181" s="515"/>
      <c r="H181" s="515"/>
      <c r="I181" s="278" t="s">
        <v>0</v>
      </c>
      <c r="J181" s="251">
        <f>+ROUND((B181*E181),0)</f>
        <v>31520</v>
      </c>
    </row>
    <row r="182" spans="1:10">
      <c r="A182" s="523"/>
      <c r="B182" s="523"/>
      <c r="C182" s="523"/>
      <c r="D182" s="523"/>
      <c r="E182" s="523"/>
      <c r="F182" s="524" t="s">
        <v>34</v>
      </c>
      <c r="G182" s="524"/>
      <c r="H182" s="524"/>
      <c r="I182" s="524"/>
      <c r="J182" s="252">
        <f>SUM(J138:J179)+J181-6438</f>
        <v>359898</v>
      </c>
    </row>
    <row r="183" spans="1:10">
      <c r="A183" s="217"/>
      <c r="B183" s="489" t="s">
        <v>33</v>
      </c>
      <c r="C183" s="489"/>
      <c r="D183" s="489"/>
      <c r="E183" s="489"/>
      <c r="F183" s="489"/>
      <c r="G183" s="489"/>
      <c r="H183" s="489"/>
      <c r="I183" s="217"/>
      <c r="J183" s="217"/>
    </row>
    <row r="184" spans="1:10">
      <c r="A184" s="515" t="str">
        <f>+A129</f>
        <v>Part-I</v>
      </c>
      <c r="B184" s="515"/>
      <c r="C184" s="515" t="str">
        <f>+D129</f>
        <v>Pumping Machinary</v>
      </c>
      <c r="D184" s="515"/>
      <c r="E184" s="515"/>
      <c r="F184" s="515"/>
      <c r="G184" s="515"/>
      <c r="H184" s="232" t="s">
        <v>0</v>
      </c>
      <c r="I184" s="527">
        <f>+J132</f>
        <v>2372000</v>
      </c>
      <c r="J184" s="528"/>
    </row>
    <row r="185" spans="1:10">
      <c r="A185" s="515" t="str">
        <f>+A134</f>
        <v xml:space="preserve">Part-II </v>
      </c>
      <c r="B185" s="515"/>
      <c r="C185" s="515" t="str">
        <f>+D134</f>
        <v>Suction &amp; Delivery</v>
      </c>
      <c r="D185" s="515"/>
      <c r="E185" s="515"/>
      <c r="F185" s="515"/>
      <c r="G185" s="515"/>
      <c r="H185" s="232" t="s">
        <v>0</v>
      </c>
      <c r="I185" s="529">
        <f>+J182</f>
        <v>359898</v>
      </c>
      <c r="J185" s="530"/>
    </row>
    <row r="186" spans="1:10">
      <c r="A186" s="217"/>
      <c r="B186" s="217"/>
      <c r="C186" s="217"/>
      <c r="D186" s="217"/>
      <c r="E186" s="217"/>
      <c r="F186" s="217"/>
      <c r="G186" s="459" t="s">
        <v>32</v>
      </c>
      <c r="H186" s="459"/>
      <c r="I186" s="460">
        <f>SUM(I184:I185)</f>
        <v>2731898</v>
      </c>
      <c r="J186" s="461"/>
    </row>
    <row r="187" spans="1:10">
      <c r="I187" s="531"/>
      <c r="J187" s="531"/>
    </row>
    <row r="188" spans="1:10">
      <c r="A188" s="489" t="s">
        <v>2</v>
      </c>
      <c r="B188" s="489"/>
      <c r="C188" s="489"/>
      <c r="D188" s="489" t="s">
        <v>215</v>
      </c>
      <c r="E188" s="489"/>
      <c r="F188" s="489"/>
      <c r="G188" s="489"/>
      <c r="H188" s="489"/>
      <c r="I188" s="346"/>
      <c r="J188" s="346"/>
    </row>
    <row r="189" spans="1:10">
      <c r="I189" s="346"/>
      <c r="J189" s="346"/>
    </row>
    <row r="190" spans="1:10" ht="212.25" customHeight="1">
      <c r="A190" s="493" t="s">
        <v>216</v>
      </c>
      <c r="B190" s="493"/>
      <c r="C190" s="493"/>
      <c r="D190" s="493"/>
      <c r="E190" s="493"/>
      <c r="F190" s="493"/>
      <c r="G190" s="493"/>
      <c r="H190" s="493"/>
      <c r="I190" s="276"/>
      <c r="J190" s="276"/>
    </row>
    <row r="191" spans="1:10">
      <c r="A191" s="459"/>
      <c r="B191" s="459"/>
      <c r="C191" s="459"/>
      <c r="D191" s="246"/>
      <c r="E191" s="236"/>
      <c r="F191" s="236"/>
      <c r="G191" s="235"/>
      <c r="H191" s="250"/>
      <c r="I191" s="235"/>
      <c r="J191" s="275"/>
    </row>
    <row r="192" spans="1:10">
      <c r="A192" s="235" t="s">
        <v>16</v>
      </c>
      <c r="B192" s="236">
        <v>1</v>
      </c>
      <c r="C192" s="268" t="s">
        <v>58</v>
      </c>
      <c r="D192" s="273" t="s">
        <v>30</v>
      </c>
      <c r="E192" s="458">
        <v>3622700</v>
      </c>
      <c r="F192" s="458"/>
      <c r="G192" s="235" t="s">
        <v>217</v>
      </c>
      <c r="H192" s="235"/>
      <c r="I192" s="278" t="s">
        <v>0</v>
      </c>
      <c r="J192" s="247">
        <f>+ROUND((B192*E192),0)</f>
        <v>3622700</v>
      </c>
    </row>
    <row r="193" spans="1:10" ht="46.5" customHeight="1">
      <c r="A193" s="493" t="s">
        <v>218</v>
      </c>
      <c r="B193" s="493"/>
      <c r="C193" s="493"/>
      <c r="D193" s="493"/>
      <c r="E193" s="493"/>
      <c r="F193" s="493"/>
      <c r="G193" s="493"/>
      <c r="H193" s="493"/>
      <c r="I193" s="276"/>
      <c r="J193" s="276"/>
    </row>
    <row r="194" spans="1:10">
      <c r="A194" s="459"/>
      <c r="B194" s="459"/>
      <c r="C194" s="459"/>
      <c r="D194" s="246"/>
      <c r="E194" s="236"/>
      <c r="F194" s="236"/>
      <c r="G194" s="235"/>
      <c r="H194" s="250"/>
      <c r="I194" s="235"/>
      <c r="J194" s="275"/>
    </row>
    <row r="195" spans="1:10">
      <c r="A195" s="235" t="s">
        <v>16</v>
      </c>
      <c r="B195" s="236">
        <v>15</v>
      </c>
      <c r="C195" s="268" t="s">
        <v>219</v>
      </c>
      <c r="D195" s="273" t="s">
        <v>30</v>
      </c>
      <c r="E195" s="458">
        <v>8175</v>
      </c>
      <c r="F195" s="458"/>
      <c r="G195" s="235" t="s">
        <v>217</v>
      </c>
      <c r="H195" s="235"/>
      <c r="I195" s="279" t="s">
        <v>0</v>
      </c>
      <c r="J195" s="251">
        <f>+ROUND((B195*E195),0)</f>
        <v>122625</v>
      </c>
    </row>
    <row r="196" spans="1:10">
      <c r="A196" s="143"/>
      <c r="B196" s="143"/>
      <c r="C196" s="143"/>
      <c r="D196" s="143"/>
      <c r="E196" s="143"/>
      <c r="F196" s="143"/>
      <c r="G196" s="459" t="s">
        <v>32</v>
      </c>
      <c r="H196" s="459"/>
      <c r="I196" s="460">
        <f>+J195+J192</f>
        <v>3745325</v>
      </c>
      <c r="J196" s="461"/>
    </row>
    <row r="197" spans="1:10">
      <c r="A197" s="143"/>
      <c r="B197" s="143"/>
      <c r="C197" s="143"/>
      <c r="D197" s="143"/>
      <c r="E197" s="143"/>
      <c r="F197" s="143"/>
      <c r="G197" s="143"/>
      <c r="H197" s="143"/>
      <c r="I197" s="143"/>
      <c r="J197" s="143"/>
    </row>
    <row r="198" spans="1:10">
      <c r="A198" s="143"/>
      <c r="B198" s="143"/>
      <c r="C198" s="143"/>
      <c r="D198" s="143"/>
      <c r="E198" s="143"/>
      <c r="F198" s="143"/>
      <c r="G198" s="143"/>
      <c r="H198" s="143"/>
      <c r="I198" s="143"/>
      <c r="J198" s="143"/>
    </row>
    <row r="199" spans="1:10">
      <c r="A199" s="525" t="s">
        <v>128</v>
      </c>
      <c r="B199" s="525"/>
      <c r="C199" s="525"/>
      <c r="D199" s="525"/>
      <c r="E199" s="525"/>
      <c r="F199" s="525"/>
      <c r="G199" s="525"/>
      <c r="H199" s="525"/>
      <c r="I199" s="525"/>
    </row>
    <row r="200" spans="1:10">
      <c r="A200" s="4"/>
      <c r="B200" s="3"/>
      <c r="C200" s="142"/>
      <c r="D200" s="141"/>
      <c r="E200" s="141"/>
      <c r="F200" s="141"/>
      <c r="G200" s="95"/>
      <c r="H200" s="12"/>
      <c r="I200" s="16"/>
    </row>
    <row r="201" spans="1:10">
      <c r="A201" s="526" t="s">
        <v>11</v>
      </c>
      <c r="B201" s="526"/>
      <c r="C201" s="526"/>
      <c r="D201" s="526" t="s">
        <v>10</v>
      </c>
      <c r="E201" s="526"/>
      <c r="F201" s="526"/>
      <c r="G201" s="526"/>
      <c r="H201" s="156" t="s">
        <v>0</v>
      </c>
      <c r="I201" s="509">
        <f>+J29</f>
        <v>4097638</v>
      </c>
      <c r="J201" s="509"/>
    </row>
    <row r="202" spans="1:10">
      <c r="A202" s="160"/>
      <c r="B202" s="160"/>
      <c r="C202" s="160"/>
      <c r="D202" s="160"/>
      <c r="E202" s="160"/>
      <c r="F202" s="160"/>
      <c r="G202" s="160"/>
      <c r="H202" s="156"/>
      <c r="I202" s="6"/>
    </row>
    <row r="203" spans="1:10">
      <c r="A203" s="526" t="s">
        <v>9</v>
      </c>
      <c r="B203" s="526"/>
      <c r="C203" s="526"/>
      <c r="D203" s="526" t="s">
        <v>168</v>
      </c>
      <c r="E203" s="526"/>
      <c r="F203" s="526"/>
      <c r="G203" s="526"/>
      <c r="H203" s="156" t="s">
        <v>0</v>
      </c>
      <c r="I203" s="509">
        <f>+J56</f>
        <v>678482</v>
      </c>
      <c r="J203" s="509"/>
    </row>
    <row r="204" spans="1:10">
      <c r="A204" s="160"/>
      <c r="B204" s="160"/>
      <c r="C204" s="160"/>
      <c r="D204" s="160"/>
      <c r="E204" s="160"/>
      <c r="F204" s="160"/>
      <c r="G204" s="160"/>
      <c r="H204" s="156"/>
      <c r="I204" s="6"/>
    </row>
    <row r="205" spans="1:10">
      <c r="A205" s="526" t="s">
        <v>7</v>
      </c>
      <c r="B205" s="526"/>
      <c r="C205" s="526"/>
      <c r="D205" s="526" t="s">
        <v>8</v>
      </c>
      <c r="E205" s="526"/>
      <c r="F205" s="526"/>
      <c r="G205" s="526"/>
      <c r="H205" s="156" t="s">
        <v>0</v>
      </c>
      <c r="I205" s="509">
        <f>+J80</f>
        <v>2795144</v>
      </c>
      <c r="J205" s="509"/>
    </row>
    <row r="206" spans="1:10">
      <c r="A206" s="160"/>
      <c r="B206" s="160"/>
      <c r="C206" s="160"/>
      <c r="D206" s="160"/>
      <c r="E206" s="160"/>
      <c r="F206" s="160"/>
      <c r="G206" s="160"/>
      <c r="H206" s="156"/>
      <c r="I206" s="6"/>
    </row>
    <row r="207" spans="1:10">
      <c r="A207" s="526" t="s">
        <v>5</v>
      </c>
      <c r="B207" s="526"/>
      <c r="C207" s="526"/>
      <c r="D207" s="526" t="s">
        <v>6</v>
      </c>
      <c r="E207" s="526"/>
      <c r="F207" s="526"/>
      <c r="G207" s="526"/>
      <c r="H207" s="156" t="s">
        <v>0</v>
      </c>
      <c r="I207" s="509">
        <f>+J127</f>
        <v>516410</v>
      </c>
      <c r="J207" s="509"/>
    </row>
    <row r="208" spans="1:10">
      <c r="A208" s="160"/>
      <c r="B208" s="160"/>
      <c r="C208" s="160"/>
      <c r="D208" s="160"/>
      <c r="E208" s="160"/>
      <c r="F208" s="160"/>
      <c r="G208" s="160"/>
      <c r="H208" s="156"/>
      <c r="I208" s="6"/>
    </row>
    <row r="209" spans="1:10">
      <c r="A209" s="526" t="s">
        <v>3</v>
      </c>
      <c r="B209" s="526"/>
      <c r="C209" s="526"/>
      <c r="D209" s="526" t="s">
        <v>124</v>
      </c>
      <c r="E209" s="526"/>
      <c r="F209" s="526"/>
      <c r="G209" s="526"/>
      <c r="H209" s="156" t="s">
        <v>0</v>
      </c>
      <c r="I209" s="509">
        <f>+I186</f>
        <v>2731898</v>
      </c>
      <c r="J209" s="509"/>
    </row>
    <row r="210" spans="1:10">
      <c r="A210" s="277"/>
      <c r="B210" s="277"/>
      <c r="C210" s="277"/>
      <c r="D210" s="277"/>
      <c r="E210" s="277"/>
      <c r="F210" s="277"/>
      <c r="G210" s="277"/>
      <c r="H210" s="270"/>
      <c r="I210" s="269"/>
      <c r="J210" s="269"/>
    </row>
    <row r="211" spans="1:10">
      <c r="A211" s="526" t="s">
        <v>2</v>
      </c>
      <c r="B211" s="526"/>
      <c r="C211" s="526"/>
      <c r="D211" s="526" t="s">
        <v>215</v>
      </c>
      <c r="E211" s="526"/>
      <c r="F211" s="526"/>
      <c r="G211" s="526"/>
      <c r="H211" s="270" t="s">
        <v>0</v>
      </c>
      <c r="I211" s="509">
        <f>+I196</f>
        <v>3745325</v>
      </c>
      <c r="J211" s="509"/>
    </row>
    <row r="212" spans="1:10">
      <c r="A212" s="150"/>
      <c r="B212" s="150"/>
      <c r="C212" s="150"/>
      <c r="D212" s="150"/>
      <c r="E212" s="277"/>
      <c r="F212" s="532"/>
      <c r="G212" s="532"/>
      <c r="H212" s="156"/>
      <c r="I212" s="5"/>
      <c r="J212" s="140"/>
    </row>
    <row r="213" spans="1:10">
      <c r="A213" s="4"/>
      <c r="B213" s="4"/>
      <c r="C213" s="3"/>
      <c r="D213" s="3"/>
      <c r="E213" s="150"/>
      <c r="F213" s="157"/>
      <c r="G213" s="2" t="s">
        <v>1</v>
      </c>
      <c r="H213" s="2" t="s">
        <v>0</v>
      </c>
      <c r="I213" s="533">
        <f>SUM(I201:J209)+I211</f>
        <v>14564897</v>
      </c>
      <c r="J213" s="533"/>
    </row>
    <row r="214" spans="1:10">
      <c r="E214" s="3"/>
    </row>
  </sheetData>
  <mergeCells count="217">
    <mergeCell ref="A209:C209"/>
    <mergeCell ref="D209:G209"/>
    <mergeCell ref="I209:J209"/>
    <mergeCell ref="F212:G212"/>
    <mergeCell ref="I213:J213"/>
    <mergeCell ref="A205:C205"/>
    <mergeCell ref="D205:G205"/>
    <mergeCell ref="I205:J205"/>
    <mergeCell ref="A207:C207"/>
    <mergeCell ref="D207:G207"/>
    <mergeCell ref="I207:J207"/>
    <mergeCell ref="A211:C211"/>
    <mergeCell ref="D211:G211"/>
    <mergeCell ref="I211:J211"/>
    <mergeCell ref="I186:J186"/>
    <mergeCell ref="A199:I199"/>
    <mergeCell ref="A201:C201"/>
    <mergeCell ref="D201:G201"/>
    <mergeCell ref="I201:J201"/>
    <mergeCell ref="A203:C203"/>
    <mergeCell ref="D203:G203"/>
    <mergeCell ref="I203:J203"/>
    <mergeCell ref="B183:H183"/>
    <mergeCell ref="A184:B184"/>
    <mergeCell ref="C184:G184"/>
    <mergeCell ref="I184:J184"/>
    <mergeCell ref="A185:B185"/>
    <mergeCell ref="C185:G185"/>
    <mergeCell ref="I185:J185"/>
    <mergeCell ref="I187:J187"/>
    <mergeCell ref="A190:H190"/>
    <mergeCell ref="A191:C191"/>
    <mergeCell ref="A188:C188"/>
    <mergeCell ref="D188:H188"/>
    <mergeCell ref="E192:F192"/>
    <mergeCell ref="A193:H193"/>
    <mergeCell ref="A194:C194"/>
    <mergeCell ref="A173:C173"/>
    <mergeCell ref="F174:H174"/>
    <mergeCell ref="A177:H177"/>
    <mergeCell ref="A178:C178"/>
    <mergeCell ref="F179:H179"/>
    <mergeCell ref="A182:E182"/>
    <mergeCell ref="F182:I182"/>
    <mergeCell ref="A164:C164"/>
    <mergeCell ref="F165:H165"/>
    <mergeCell ref="A167:H167"/>
    <mergeCell ref="A168:C168"/>
    <mergeCell ref="F169:H169"/>
    <mergeCell ref="A172:H172"/>
    <mergeCell ref="A170:C170"/>
    <mergeCell ref="F171:H171"/>
    <mergeCell ref="A175:C175"/>
    <mergeCell ref="F176:H176"/>
    <mergeCell ref="A180:C180"/>
    <mergeCell ref="F181:H181"/>
    <mergeCell ref="A156:C156"/>
    <mergeCell ref="E157:F157"/>
    <mergeCell ref="A159:H159"/>
    <mergeCell ref="A160:C160"/>
    <mergeCell ref="E161:F161"/>
    <mergeCell ref="A163:H163"/>
    <mergeCell ref="A148:C148"/>
    <mergeCell ref="F149:H149"/>
    <mergeCell ref="A152:H152"/>
    <mergeCell ref="A153:C153"/>
    <mergeCell ref="F154:H154"/>
    <mergeCell ref="A155:H155"/>
    <mergeCell ref="A150:C150"/>
    <mergeCell ref="F151:H151"/>
    <mergeCell ref="F142:H142"/>
    <mergeCell ref="A143:H143"/>
    <mergeCell ref="F144:H144"/>
    <mergeCell ref="A145:H145"/>
    <mergeCell ref="F146:H146"/>
    <mergeCell ref="A147:H147"/>
    <mergeCell ref="A134:C134"/>
    <mergeCell ref="D134:G134"/>
    <mergeCell ref="A135:F135"/>
    <mergeCell ref="A136:H136"/>
    <mergeCell ref="F138:H138"/>
    <mergeCell ref="A141:H141"/>
    <mergeCell ref="F140:H140"/>
    <mergeCell ref="A129:C129"/>
    <mergeCell ref="D129:H129"/>
    <mergeCell ref="A130:J130"/>
    <mergeCell ref="E131:F131"/>
    <mergeCell ref="G131:H131"/>
    <mergeCell ref="G132:I132"/>
    <mergeCell ref="A122:H122"/>
    <mergeCell ref="F123:H123"/>
    <mergeCell ref="A124:H124"/>
    <mergeCell ref="F125:H125"/>
    <mergeCell ref="F126:H126"/>
    <mergeCell ref="A128:C128"/>
    <mergeCell ref="D128:H128"/>
    <mergeCell ref="A116:H116"/>
    <mergeCell ref="F117:H117"/>
    <mergeCell ref="A119:H119"/>
    <mergeCell ref="F120:H120"/>
    <mergeCell ref="A110:H110"/>
    <mergeCell ref="F111:H111"/>
    <mergeCell ref="A112:H112"/>
    <mergeCell ref="F113:H113"/>
    <mergeCell ref="A114:H114"/>
    <mergeCell ref="F115:H115"/>
    <mergeCell ref="F103:H103"/>
    <mergeCell ref="A104:H104"/>
    <mergeCell ref="F105:H105"/>
    <mergeCell ref="A106:F106"/>
    <mergeCell ref="A107:H107"/>
    <mergeCell ref="F108:H108"/>
    <mergeCell ref="A96:I96"/>
    <mergeCell ref="A97:B97"/>
    <mergeCell ref="F98:H98"/>
    <mergeCell ref="A99:H99"/>
    <mergeCell ref="F100:H100"/>
    <mergeCell ref="A102:H102"/>
    <mergeCell ref="A90:H90"/>
    <mergeCell ref="F91:H91"/>
    <mergeCell ref="A92:H92"/>
    <mergeCell ref="E93:F93"/>
    <mergeCell ref="A94:H94"/>
    <mergeCell ref="F95:H95"/>
    <mergeCell ref="A83:E83"/>
    <mergeCell ref="A84:I84"/>
    <mergeCell ref="A86:H86"/>
    <mergeCell ref="F87:H87"/>
    <mergeCell ref="A88:H88"/>
    <mergeCell ref="F89:H89"/>
    <mergeCell ref="A78:I78"/>
    <mergeCell ref="E79:F79"/>
    <mergeCell ref="G79:H79"/>
    <mergeCell ref="F80:I80"/>
    <mergeCell ref="A82:D82"/>
    <mergeCell ref="E82:J82"/>
    <mergeCell ref="A72:C72"/>
    <mergeCell ref="E73:F73"/>
    <mergeCell ref="A74:I74"/>
    <mergeCell ref="A75:E75"/>
    <mergeCell ref="A76:G76"/>
    <mergeCell ref="E77:F77"/>
    <mergeCell ref="A66:I66"/>
    <mergeCell ref="A67:C67"/>
    <mergeCell ref="A68:D68"/>
    <mergeCell ref="A69:C69"/>
    <mergeCell ref="E70:F70"/>
    <mergeCell ref="A71:D71"/>
    <mergeCell ref="E61:F61"/>
    <mergeCell ref="A62:I62"/>
    <mergeCell ref="A63:C63"/>
    <mergeCell ref="A64:E64"/>
    <mergeCell ref="E65:F65"/>
    <mergeCell ref="G65:H65"/>
    <mergeCell ref="E49:F49"/>
    <mergeCell ref="F56:I56"/>
    <mergeCell ref="A58:C58"/>
    <mergeCell ref="D58:I58"/>
    <mergeCell ref="A59:I59"/>
    <mergeCell ref="A60:I60"/>
    <mergeCell ref="E43:F43"/>
    <mergeCell ref="A44:H44"/>
    <mergeCell ref="E45:F45"/>
    <mergeCell ref="A46:I46"/>
    <mergeCell ref="E47:F47"/>
    <mergeCell ref="A48:I48"/>
    <mergeCell ref="A50:I50"/>
    <mergeCell ref="F51:H51"/>
    <mergeCell ref="A53:I53"/>
    <mergeCell ref="A54:C54"/>
    <mergeCell ref="A37:H37"/>
    <mergeCell ref="E38:F38"/>
    <mergeCell ref="A39:H39"/>
    <mergeCell ref="E40:F40"/>
    <mergeCell ref="G40:H40"/>
    <mergeCell ref="A42:I42"/>
    <mergeCell ref="A31:H31"/>
    <mergeCell ref="E32:F32"/>
    <mergeCell ref="A33:H33"/>
    <mergeCell ref="E34:F34"/>
    <mergeCell ref="A35:H35"/>
    <mergeCell ref="E36:F36"/>
    <mergeCell ref="A27:I27"/>
    <mergeCell ref="E28:F28"/>
    <mergeCell ref="F29:I29"/>
    <mergeCell ref="A30:C30"/>
    <mergeCell ref="D30:F30"/>
    <mergeCell ref="F20:H20"/>
    <mergeCell ref="A21:D21"/>
    <mergeCell ref="E22:F22"/>
    <mergeCell ref="A23:H23"/>
    <mergeCell ref="E24:F24"/>
    <mergeCell ref="A25:I25"/>
    <mergeCell ref="E195:F195"/>
    <mergeCell ref="G186:H186"/>
    <mergeCell ref="G196:H196"/>
    <mergeCell ref="I196:J196"/>
    <mergeCell ref="D127:E127"/>
    <mergeCell ref="A1:J1"/>
    <mergeCell ref="A3:B3"/>
    <mergeCell ref="D3:J5"/>
    <mergeCell ref="D6:H6"/>
    <mergeCell ref="B7:D7"/>
    <mergeCell ref="H7:J7"/>
    <mergeCell ref="A14:F14"/>
    <mergeCell ref="E15:F15"/>
    <mergeCell ref="A16:I16"/>
    <mergeCell ref="E17:F17"/>
    <mergeCell ref="A18:I18"/>
    <mergeCell ref="A19:D19"/>
    <mergeCell ref="A9:C9"/>
    <mergeCell ref="D9:F9"/>
    <mergeCell ref="A10:E10"/>
    <mergeCell ref="A11:I11"/>
    <mergeCell ref="E12:F12"/>
    <mergeCell ref="A13:I13"/>
    <mergeCell ref="E26:F26"/>
  </mergeCells>
  <pageMargins left="0.7" right="0.33" top="0.39" bottom="0.37"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J160"/>
  <sheetViews>
    <sheetView workbookViewId="0">
      <selection activeCell="E164" sqref="E164:F426"/>
    </sheetView>
  </sheetViews>
  <sheetFormatPr defaultRowHeight="15.75"/>
  <cols>
    <col min="1" max="1" width="7" style="100" customWidth="1"/>
    <col min="2" max="2" width="15.85546875" style="100" customWidth="1"/>
    <col min="3" max="3" width="9.140625" style="100"/>
    <col min="4" max="4" width="10" style="100" customWidth="1"/>
    <col min="5" max="5" width="13.7109375" style="100" customWidth="1"/>
    <col min="6" max="6" width="7.42578125" style="100" customWidth="1"/>
    <col min="7" max="7" width="9.140625" style="100"/>
    <col min="8" max="8" width="0.85546875" style="100" customWidth="1"/>
    <col min="9" max="9" width="5.7109375" style="100" customWidth="1"/>
    <col min="10" max="10" width="16.85546875" style="100" customWidth="1"/>
    <col min="11" max="16384" width="9.140625" style="100"/>
  </cols>
  <sheetData>
    <row r="1" spans="1:10" ht="19.5">
      <c r="A1" s="417" t="s">
        <v>123</v>
      </c>
      <c r="B1" s="417"/>
      <c r="C1" s="417"/>
      <c r="D1" s="417"/>
      <c r="E1" s="417"/>
      <c r="F1" s="417"/>
      <c r="G1" s="417"/>
      <c r="H1" s="417"/>
      <c r="I1" s="417"/>
      <c r="J1" s="417"/>
    </row>
    <row r="3" spans="1:10" ht="16.5">
      <c r="A3" s="418" t="s">
        <v>122</v>
      </c>
      <c r="B3" s="418"/>
      <c r="D3" s="419" t="s">
        <v>221</v>
      </c>
      <c r="E3" s="419"/>
      <c r="F3" s="419"/>
      <c r="G3" s="419"/>
      <c r="H3" s="419"/>
      <c r="I3" s="419"/>
      <c r="J3" s="419"/>
    </row>
    <row r="4" spans="1:10" ht="44.25" customHeight="1">
      <c r="D4" s="419"/>
      <c r="E4" s="419"/>
      <c r="F4" s="419"/>
      <c r="G4" s="419"/>
      <c r="H4" s="419"/>
      <c r="I4" s="419"/>
      <c r="J4" s="419"/>
    </row>
    <row r="5" spans="1:10" ht="33.75" customHeight="1">
      <c r="D5" s="419"/>
      <c r="E5" s="419"/>
      <c r="F5" s="419"/>
      <c r="G5" s="419"/>
      <c r="H5" s="419"/>
      <c r="I5" s="419"/>
      <c r="J5" s="419"/>
    </row>
    <row r="6" spans="1:10" ht="16.5">
      <c r="A6" s="139" t="s">
        <v>121</v>
      </c>
      <c r="B6" s="139"/>
      <c r="D6" s="420"/>
      <c r="E6" s="420"/>
      <c r="F6" s="420"/>
      <c r="G6" s="420"/>
      <c r="H6" s="420"/>
    </row>
    <row r="7" spans="1:10" ht="16.5">
      <c r="A7" s="173" t="s">
        <v>120</v>
      </c>
      <c r="B7" s="421" t="s">
        <v>119</v>
      </c>
      <c r="C7" s="422"/>
      <c r="D7" s="423"/>
      <c r="E7" s="173" t="s">
        <v>118</v>
      </c>
      <c r="F7" s="173" t="s">
        <v>117</v>
      </c>
      <c r="G7" s="173" t="s">
        <v>116</v>
      </c>
      <c r="H7" s="424" t="s">
        <v>115</v>
      </c>
      <c r="I7" s="424"/>
      <c r="J7" s="424"/>
    </row>
    <row r="10" spans="1:10" ht="18">
      <c r="A10" s="407" t="s">
        <v>222</v>
      </c>
      <c r="B10" s="407"/>
      <c r="C10" s="407"/>
      <c r="D10" s="407"/>
      <c r="E10" s="407"/>
      <c r="F10" s="407"/>
      <c r="G10" s="407"/>
      <c r="H10" s="126"/>
      <c r="I10" s="408"/>
      <c r="J10" s="408"/>
    </row>
    <row r="11" spans="1:10">
      <c r="A11" s="409" t="s">
        <v>204</v>
      </c>
      <c r="B11" s="409"/>
      <c r="C11" s="409"/>
      <c r="D11" s="409"/>
      <c r="E11" s="409"/>
      <c r="F11" s="106"/>
      <c r="G11" s="106"/>
      <c r="H11" s="106"/>
      <c r="I11" s="106"/>
      <c r="J11" s="106"/>
    </row>
    <row r="12" spans="1:10" ht="33" customHeight="1">
      <c r="A12" s="410" t="s">
        <v>159</v>
      </c>
      <c r="B12" s="410"/>
      <c r="C12" s="410"/>
      <c r="D12" s="410"/>
      <c r="E12" s="410"/>
      <c r="F12" s="410"/>
      <c r="G12" s="410"/>
      <c r="H12" s="410"/>
      <c r="I12" s="410"/>
      <c r="J12" s="113"/>
    </row>
    <row r="13" spans="1:10">
      <c r="A13" s="151" t="s">
        <v>16</v>
      </c>
      <c r="B13" s="111">
        <v>3532.5</v>
      </c>
      <c r="C13" s="148" t="s">
        <v>15</v>
      </c>
      <c r="D13" s="159" t="s">
        <v>14</v>
      </c>
      <c r="E13" s="111">
        <v>2247.58</v>
      </c>
      <c r="F13" s="411" t="s">
        <v>25</v>
      </c>
      <c r="G13" s="411"/>
      <c r="H13" s="411"/>
      <c r="I13" s="164" t="s">
        <v>0</v>
      </c>
      <c r="J13" s="163">
        <f>+ROUND((B13*E13/1000),0)</f>
        <v>7940</v>
      </c>
    </row>
    <row r="14" spans="1:10" ht="48.75" customHeight="1">
      <c r="A14" s="410" t="s">
        <v>158</v>
      </c>
      <c r="B14" s="410"/>
      <c r="C14" s="410"/>
      <c r="D14" s="410"/>
      <c r="E14" s="410"/>
      <c r="F14" s="410"/>
      <c r="G14" s="410"/>
      <c r="H14" s="410"/>
      <c r="I14" s="410"/>
      <c r="J14" s="45"/>
    </row>
    <row r="15" spans="1:10">
      <c r="A15" s="434" t="s">
        <v>157</v>
      </c>
      <c r="B15" s="434"/>
      <c r="C15" s="434"/>
      <c r="D15" s="148"/>
      <c r="E15" s="148"/>
      <c r="F15" s="148"/>
      <c r="G15" s="87"/>
      <c r="H15" s="87"/>
      <c r="I15" s="87"/>
      <c r="J15" s="113"/>
    </row>
    <row r="16" spans="1:10">
      <c r="A16" s="151" t="s">
        <v>16</v>
      </c>
      <c r="B16" s="111">
        <v>2968.28</v>
      </c>
      <c r="C16" s="148" t="s">
        <v>15</v>
      </c>
      <c r="D16" s="148" t="s">
        <v>14</v>
      </c>
      <c r="E16" s="119">
        <v>11763.8</v>
      </c>
      <c r="F16" s="411" t="s">
        <v>25</v>
      </c>
      <c r="G16" s="411"/>
      <c r="H16" s="411"/>
      <c r="I16" s="164" t="s">
        <v>0</v>
      </c>
      <c r="J16" s="163">
        <f>+ROUND((B16*E16/1000),0)</f>
        <v>34918</v>
      </c>
    </row>
    <row r="17" spans="1:10">
      <c r="A17" s="434" t="s">
        <v>156</v>
      </c>
      <c r="B17" s="434"/>
      <c r="C17" s="434"/>
      <c r="D17" s="148"/>
      <c r="E17" s="148"/>
      <c r="F17" s="148"/>
      <c r="G17" s="87"/>
      <c r="H17" s="87"/>
      <c r="I17" s="66"/>
      <c r="J17" s="113"/>
    </row>
    <row r="18" spans="1:10">
      <c r="A18" s="111" t="str">
        <f>+A16</f>
        <v>Qty.</v>
      </c>
      <c r="B18" s="111">
        <f>+B16</f>
        <v>2968.28</v>
      </c>
      <c r="C18" s="148" t="s">
        <v>15</v>
      </c>
      <c r="D18" s="148" t="s">
        <v>14</v>
      </c>
      <c r="E18" s="119">
        <v>24200</v>
      </c>
      <c r="F18" s="411" t="s">
        <v>25</v>
      </c>
      <c r="G18" s="411"/>
      <c r="H18" s="411"/>
      <c r="I18" s="164" t="s">
        <v>0</v>
      </c>
      <c r="J18" s="163">
        <f>+ROUND((B18*E18/1000),0)</f>
        <v>71832</v>
      </c>
    </row>
    <row r="19" spans="1:10">
      <c r="A19" s="434" t="s">
        <v>155</v>
      </c>
      <c r="B19" s="434"/>
      <c r="C19" s="434"/>
      <c r="D19" s="148"/>
      <c r="E19" s="148"/>
      <c r="F19" s="148"/>
      <c r="G19" s="87"/>
      <c r="H19" s="87"/>
      <c r="I19" s="66"/>
      <c r="J19" s="113"/>
    </row>
    <row r="20" spans="1:10">
      <c r="A20" s="151" t="str">
        <f>+A18</f>
        <v>Qty.</v>
      </c>
      <c r="B20" s="111">
        <v>1780.96</v>
      </c>
      <c r="C20" s="148" t="s">
        <v>15</v>
      </c>
      <c r="D20" s="159" t="s">
        <v>14</v>
      </c>
      <c r="E20" s="119">
        <v>37230.769999999997</v>
      </c>
      <c r="F20" s="411" t="s">
        <v>25</v>
      </c>
      <c r="G20" s="411"/>
      <c r="H20" s="411"/>
      <c r="I20" s="164" t="s">
        <v>0</v>
      </c>
      <c r="J20" s="163">
        <f>+ROUND((B20*E20/1000),0)</f>
        <v>66307</v>
      </c>
    </row>
    <row r="21" spans="1:10">
      <c r="A21" s="151"/>
      <c r="B21" s="111"/>
      <c r="C21" s="148"/>
      <c r="D21" s="159"/>
      <c r="E21" s="119"/>
      <c r="F21" s="159"/>
      <c r="G21" s="159"/>
      <c r="H21" s="159"/>
      <c r="I21" s="164"/>
      <c r="J21" s="163"/>
    </row>
    <row r="22" spans="1:10" ht="126.75" customHeight="1">
      <c r="A22" s="410" t="s">
        <v>154</v>
      </c>
      <c r="B22" s="410"/>
      <c r="C22" s="410"/>
      <c r="D22" s="410"/>
      <c r="E22" s="410"/>
      <c r="F22" s="410"/>
      <c r="G22" s="410"/>
      <c r="H22" s="410"/>
      <c r="I22" s="410"/>
      <c r="J22" s="113"/>
    </row>
    <row r="23" spans="1:10">
      <c r="A23" s="151" t="s">
        <v>16</v>
      </c>
      <c r="B23" s="111">
        <v>1641.37</v>
      </c>
      <c r="C23" s="152" t="s">
        <v>18</v>
      </c>
      <c r="D23" s="159" t="s">
        <v>14</v>
      </c>
      <c r="E23" s="163">
        <v>337</v>
      </c>
      <c r="F23" s="411" t="s">
        <v>153</v>
      </c>
      <c r="G23" s="411"/>
      <c r="H23" s="411"/>
      <c r="I23" s="164" t="s">
        <v>0</v>
      </c>
      <c r="J23" s="163">
        <f>+ROUND((B23*E23),0)</f>
        <v>553142</v>
      </c>
    </row>
    <row r="24" spans="1:10" ht="63" customHeight="1">
      <c r="A24" s="412" t="s">
        <v>152</v>
      </c>
      <c r="B24" s="412"/>
      <c r="C24" s="412"/>
      <c r="D24" s="412"/>
      <c r="E24" s="412"/>
      <c r="F24" s="412"/>
      <c r="G24" s="412"/>
      <c r="H24" s="412"/>
      <c r="I24" s="412"/>
      <c r="J24" s="163"/>
    </row>
    <row r="25" spans="1:10">
      <c r="A25" s="151" t="s">
        <v>16</v>
      </c>
      <c r="B25" s="151">
        <v>68.25</v>
      </c>
      <c r="C25" s="152" t="s">
        <v>28</v>
      </c>
      <c r="D25" s="159" t="s">
        <v>14</v>
      </c>
      <c r="E25" s="163">
        <v>5001.7</v>
      </c>
      <c r="F25" s="53"/>
      <c r="G25" s="53" t="s">
        <v>136</v>
      </c>
      <c r="H25" s="45"/>
      <c r="I25" s="164" t="s">
        <v>19</v>
      </c>
      <c r="J25" s="163">
        <f>+ROUND((B25*E25),0)</f>
        <v>341366</v>
      </c>
    </row>
    <row r="26" spans="1:10" ht="31.5" customHeight="1">
      <c r="A26" s="410" t="s">
        <v>151</v>
      </c>
      <c r="B26" s="410"/>
      <c r="C26" s="410"/>
      <c r="D26" s="410"/>
      <c r="E26" s="410"/>
      <c r="F26" s="410"/>
      <c r="G26" s="410"/>
      <c r="H26" s="410"/>
      <c r="I26" s="410"/>
      <c r="J26" s="163"/>
    </row>
    <row r="27" spans="1:10">
      <c r="A27" s="151" t="s">
        <v>16</v>
      </c>
      <c r="B27" s="111">
        <v>244.92</v>
      </c>
      <c r="C27" s="152" t="s">
        <v>12</v>
      </c>
      <c r="D27" s="148" t="s">
        <v>14</v>
      </c>
      <c r="E27" s="163">
        <v>86</v>
      </c>
      <c r="F27" s="411" t="s">
        <v>26</v>
      </c>
      <c r="G27" s="411"/>
      <c r="H27" s="411"/>
      <c r="I27" s="45"/>
      <c r="J27" s="163">
        <f>+ROUND((B27*E27),0)</f>
        <v>21063</v>
      </c>
    </row>
    <row r="28" spans="1:10">
      <c r="A28" s="410" t="s">
        <v>141</v>
      </c>
      <c r="B28" s="410"/>
      <c r="C28" s="410"/>
      <c r="D28" s="410"/>
      <c r="E28" s="410"/>
      <c r="F28" s="410"/>
      <c r="G28" s="410"/>
      <c r="H28" s="410"/>
      <c r="I28" s="410"/>
      <c r="J28" s="45"/>
    </row>
    <row r="29" spans="1:10">
      <c r="A29" s="413" t="s">
        <v>140</v>
      </c>
      <c r="B29" s="413"/>
      <c r="C29" s="413"/>
      <c r="D29" s="413"/>
      <c r="E29" s="413"/>
      <c r="F29" s="148"/>
      <c r="G29" s="45"/>
      <c r="H29" s="45"/>
      <c r="I29" s="45"/>
      <c r="J29" s="45"/>
    </row>
    <row r="30" spans="1:10">
      <c r="A30" s="151" t="s">
        <v>16</v>
      </c>
      <c r="B30" s="125">
        <v>1073.1410000000001</v>
      </c>
      <c r="C30" s="152" t="s">
        <v>18</v>
      </c>
      <c r="D30" s="159" t="s">
        <v>14</v>
      </c>
      <c r="E30" s="111">
        <v>9416.2800000000007</v>
      </c>
      <c r="F30" s="411" t="s">
        <v>134</v>
      </c>
      <c r="G30" s="411"/>
      <c r="H30" s="411"/>
      <c r="I30" s="60" t="s">
        <v>0</v>
      </c>
      <c r="J30" s="163">
        <f>+ROUND((B30*E30/100),0)</f>
        <v>101050</v>
      </c>
    </row>
    <row r="31" spans="1:10" ht="44.25" customHeight="1">
      <c r="A31" s="412" t="s">
        <v>150</v>
      </c>
      <c r="B31" s="412"/>
      <c r="C31" s="412"/>
      <c r="D31" s="412"/>
      <c r="E31" s="412"/>
      <c r="F31" s="412"/>
      <c r="G31" s="412"/>
      <c r="H31" s="412"/>
      <c r="I31" s="412"/>
      <c r="J31" s="45"/>
    </row>
    <row r="32" spans="1:10">
      <c r="A32" s="409" t="s">
        <v>149</v>
      </c>
      <c r="B32" s="409"/>
      <c r="C32" s="409"/>
      <c r="D32" s="45"/>
      <c r="E32" s="45"/>
      <c r="F32" s="45"/>
      <c r="G32" s="45"/>
      <c r="H32" s="45"/>
      <c r="I32" s="45"/>
      <c r="J32" s="45"/>
    </row>
    <row r="33" spans="1:10">
      <c r="A33" s="151" t="s">
        <v>16</v>
      </c>
      <c r="B33" s="111">
        <v>735.93</v>
      </c>
      <c r="C33" s="152" t="s">
        <v>18</v>
      </c>
      <c r="D33" s="159" t="s">
        <v>14</v>
      </c>
      <c r="E33" s="119">
        <v>12595</v>
      </c>
      <c r="F33" s="411" t="s">
        <v>146</v>
      </c>
      <c r="G33" s="411"/>
      <c r="H33" s="411"/>
      <c r="I33" s="60" t="s">
        <v>0</v>
      </c>
      <c r="J33" s="163">
        <f>+ROUND((B33*E33/100),0)+1</f>
        <v>92691</v>
      </c>
    </row>
    <row r="34" spans="1:10">
      <c r="A34" s="409" t="s">
        <v>148</v>
      </c>
      <c r="B34" s="409"/>
      <c r="C34" s="409"/>
      <c r="D34" s="45"/>
      <c r="E34" s="59"/>
      <c r="F34" s="45"/>
      <c r="G34" s="45"/>
      <c r="H34" s="45"/>
      <c r="I34" s="45"/>
      <c r="J34" s="45"/>
    </row>
    <row r="35" spans="1:10">
      <c r="A35" s="151" t="s">
        <v>16</v>
      </c>
      <c r="B35" s="111">
        <v>490.63</v>
      </c>
      <c r="C35" s="152" t="s">
        <v>18</v>
      </c>
      <c r="D35" s="148" t="s">
        <v>14</v>
      </c>
      <c r="E35" s="119">
        <v>14429.25</v>
      </c>
      <c r="F35" s="411" t="s">
        <v>146</v>
      </c>
      <c r="G35" s="411"/>
      <c r="H35" s="411"/>
      <c r="I35" s="60" t="s">
        <v>0</v>
      </c>
      <c r="J35" s="163">
        <f>+ROUND((B35*E35/100),0)</f>
        <v>70794</v>
      </c>
    </row>
    <row r="36" spans="1:10">
      <c r="A36" s="409" t="s">
        <v>147</v>
      </c>
      <c r="B36" s="409"/>
      <c r="C36" s="409"/>
      <c r="D36" s="45"/>
      <c r="E36" s="59"/>
      <c r="F36" s="45"/>
      <c r="G36" s="45"/>
      <c r="H36" s="45"/>
      <c r="I36" s="45"/>
      <c r="J36" s="45"/>
    </row>
    <row r="37" spans="1:10">
      <c r="A37" s="151" t="s">
        <v>16</v>
      </c>
      <c r="B37" s="111">
        <f>+B33</f>
        <v>735.93</v>
      </c>
      <c r="C37" s="152" t="s">
        <v>18</v>
      </c>
      <c r="D37" s="159" t="s">
        <v>14</v>
      </c>
      <c r="E37" s="119">
        <v>11288.75</v>
      </c>
      <c r="F37" s="411" t="s">
        <v>146</v>
      </c>
      <c r="G37" s="411"/>
      <c r="H37" s="411"/>
      <c r="I37" s="60" t="s">
        <v>0</v>
      </c>
      <c r="J37" s="163">
        <f>+ROUND((B37*E37/100),0)</f>
        <v>83077</v>
      </c>
    </row>
    <row r="38" spans="1:10" ht="76.5" customHeight="1">
      <c r="A38" s="412" t="s">
        <v>145</v>
      </c>
      <c r="B38" s="412"/>
      <c r="C38" s="412"/>
      <c r="D38" s="412"/>
      <c r="E38" s="412"/>
      <c r="F38" s="412"/>
      <c r="G38" s="412"/>
      <c r="H38" s="412"/>
      <c r="I38" s="412"/>
      <c r="J38" s="45"/>
    </row>
    <row r="39" spans="1:10">
      <c r="A39" s="151" t="s">
        <v>16</v>
      </c>
      <c r="B39" s="111">
        <v>9812.49</v>
      </c>
      <c r="C39" s="152" t="s">
        <v>18</v>
      </c>
      <c r="D39" s="159" t="s">
        <v>14</v>
      </c>
      <c r="E39" s="111">
        <v>543</v>
      </c>
      <c r="F39" s="411" t="s">
        <v>134</v>
      </c>
      <c r="G39" s="411"/>
      <c r="H39" s="411"/>
      <c r="I39" s="60" t="s">
        <v>0</v>
      </c>
      <c r="J39" s="165">
        <f>+ROUND((B39*E39/100),0)</f>
        <v>53282</v>
      </c>
    </row>
    <row r="40" spans="1:10">
      <c r="A40" s="45"/>
      <c r="B40" s="45"/>
      <c r="C40" s="45"/>
      <c r="D40" s="45"/>
      <c r="E40" s="45"/>
      <c r="F40" s="45"/>
      <c r="G40" s="404" t="s">
        <v>24</v>
      </c>
      <c r="H40" s="404"/>
      <c r="I40" s="404"/>
      <c r="J40" s="70">
        <f>SUM(J13:J39)</f>
        <v>1497462</v>
      </c>
    </row>
    <row r="41" spans="1:10" ht="18">
      <c r="A41" s="451" t="s">
        <v>9</v>
      </c>
      <c r="B41" s="451"/>
      <c r="C41" s="451"/>
      <c r="D41" s="451" t="s">
        <v>144</v>
      </c>
      <c r="E41" s="451"/>
      <c r="F41" s="451"/>
      <c r="G41" s="451"/>
      <c r="H41" s="124"/>
      <c r="I41" s="124"/>
      <c r="J41" s="124"/>
    </row>
    <row r="42" spans="1:10">
      <c r="A42" s="405" t="s">
        <v>23</v>
      </c>
      <c r="B42" s="405"/>
      <c r="C42" s="405"/>
      <c r="D42" s="405"/>
      <c r="E42" s="405"/>
      <c r="F42" s="27"/>
      <c r="G42" s="27"/>
      <c r="H42" s="123"/>
      <c r="I42" s="122"/>
      <c r="J42" s="121"/>
    </row>
    <row r="43" spans="1:10" ht="51" customHeight="1">
      <c r="A43" s="406" t="s">
        <v>143</v>
      </c>
      <c r="B43" s="406"/>
      <c r="C43" s="406"/>
      <c r="D43" s="406"/>
      <c r="E43" s="406"/>
      <c r="F43" s="406"/>
      <c r="G43" s="406"/>
      <c r="H43" s="406"/>
      <c r="I43" s="406"/>
      <c r="J43" s="120"/>
    </row>
    <row r="44" spans="1:10">
      <c r="A44" s="306" t="s">
        <v>16</v>
      </c>
      <c r="B44" s="305">
        <v>616</v>
      </c>
      <c r="C44" s="307" t="s">
        <v>18</v>
      </c>
      <c r="D44" s="38" t="s">
        <v>14</v>
      </c>
      <c r="E44" s="19">
        <v>3176.25</v>
      </c>
      <c r="F44" s="18"/>
      <c r="G44" s="18" t="s">
        <v>99</v>
      </c>
      <c r="H44" s="27"/>
      <c r="I44" s="18" t="s">
        <v>0</v>
      </c>
      <c r="J44" s="305">
        <f>+ROUND((B44*E44/1000),0)</f>
        <v>1957</v>
      </c>
    </row>
    <row r="45" spans="1:10">
      <c r="A45" s="306"/>
      <c r="B45" s="305"/>
      <c r="C45" s="307"/>
      <c r="D45" s="38"/>
      <c r="E45" s="19"/>
      <c r="F45" s="18"/>
      <c r="G45" s="18"/>
      <c r="H45" s="27"/>
      <c r="I45" s="18"/>
      <c r="J45" s="305"/>
    </row>
    <row r="46" spans="1:10">
      <c r="A46" s="406" t="s">
        <v>142</v>
      </c>
      <c r="B46" s="406"/>
      <c r="C46" s="406"/>
      <c r="D46" s="406"/>
      <c r="E46" s="406"/>
      <c r="F46" s="406"/>
      <c r="G46" s="406"/>
      <c r="H46" s="406"/>
      <c r="I46" s="406"/>
      <c r="J46" s="120"/>
    </row>
    <row r="47" spans="1:10">
      <c r="A47" s="306" t="s">
        <v>16</v>
      </c>
      <c r="B47" s="305">
        <v>264</v>
      </c>
      <c r="C47" s="307" t="s">
        <v>15</v>
      </c>
      <c r="D47" s="38" t="s">
        <v>14</v>
      </c>
      <c r="E47" s="19">
        <v>1058.75</v>
      </c>
      <c r="F47" s="18"/>
      <c r="G47" s="18" t="s">
        <v>134</v>
      </c>
      <c r="H47" s="27"/>
      <c r="I47" s="18" t="s">
        <v>0</v>
      </c>
      <c r="J47" s="305">
        <f>+ROUND((B47*E47/100),0)</f>
        <v>2795</v>
      </c>
    </row>
    <row r="48" spans="1:10">
      <c r="A48" s="306"/>
      <c r="B48" s="305"/>
      <c r="C48" s="307"/>
      <c r="D48" s="38"/>
      <c r="E48" s="19"/>
      <c r="F48" s="18"/>
      <c r="G48" s="18"/>
      <c r="H48" s="27"/>
      <c r="I48" s="18"/>
      <c r="J48" s="305"/>
    </row>
    <row r="49" spans="1:10" ht="27" customHeight="1">
      <c r="A49" s="402" t="s">
        <v>141</v>
      </c>
      <c r="B49" s="402"/>
      <c r="C49" s="402"/>
      <c r="D49" s="402"/>
      <c r="E49" s="402"/>
      <c r="F49" s="402"/>
      <c r="G49" s="402"/>
      <c r="H49" s="402"/>
      <c r="I49" s="402"/>
      <c r="J49" s="27"/>
    </row>
    <row r="50" spans="1:10">
      <c r="A50" s="403" t="s">
        <v>140</v>
      </c>
      <c r="B50" s="403"/>
      <c r="C50" s="27"/>
      <c r="D50" s="27"/>
      <c r="E50" s="27"/>
      <c r="F50" s="27"/>
      <c r="G50" s="27"/>
      <c r="H50" s="27"/>
      <c r="I50" s="27"/>
      <c r="J50" s="27"/>
    </row>
    <row r="51" spans="1:10">
      <c r="A51" s="306" t="s">
        <v>16</v>
      </c>
      <c r="B51" s="24">
        <v>66</v>
      </c>
      <c r="C51" s="23" t="s">
        <v>15</v>
      </c>
      <c r="D51" s="18" t="s">
        <v>14</v>
      </c>
      <c r="E51" s="19">
        <v>9416.2800000000007</v>
      </c>
      <c r="F51" s="399" t="s">
        <v>134</v>
      </c>
      <c r="G51" s="399"/>
      <c r="H51" s="399"/>
      <c r="I51" s="283" t="s">
        <v>0</v>
      </c>
      <c r="J51" s="305">
        <f>+ROUND((B51*E51/100),0)</f>
        <v>6215</v>
      </c>
    </row>
    <row r="52" spans="1:10" ht="124.5" customHeight="1">
      <c r="A52" s="402" t="str">
        <f>+A22</f>
        <v xml:space="preserve">3)Reinforced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v>
      </c>
      <c r="B52" s="402"/>
      <c r="C52" s="402"/>
      <c r="D52" s="402"/>
      <c r="E52" s="402"/>
      <c r="F52" s="402"/>
      <c r="G52" s="402"/>
      <c r="H52" s="402"/>
      <c r="I52" s="402"/>
      <c r="J52" s="120"/>
    </row>
    <row r="53" spans="1:10">
      <c r="A53" s="306" t="s">
        <v>16</v>
      </c>
      <c r="B53" s="305">
        <v>207.78</v>
      </c>
      <c r="C53" s="307" t="s">
        <v>15</v>
      </c>
      <c r="D53" s="18" t="s">
        <v>14</v>
      </c>
      <c r="E53" s="305">
        <v>337</v>
      </c>
      <c r="F53" s="399" t="s">
        <v>139</v>
      </c>
      <c r="G53" s="399"/>
      <c r="H53" s="399"/>
      <c r="I53" s="18" t="s">
        <v>0</v>
      </c>
      <c r="J53" s="305">
        <f>+ROUND((B53*E53),0)</f>
        <v>70022</v>
      </c>
    </row>
    <row r="54" spans="1:10" ht="66" customHeight="1">
      <c r="A54" s="402" t="str">
        <f>+A24</f>
        <v xml:space="preserve">4)Fabrication of mild steel reinforcement for cement concrerte including cutting bending laying in position making joints and fastenings includiug cost of binding wire (also includes removal of rust from bars).  (b) using Tor bars.     (C.S.I.No.8(b) P.No.17)  </v>
      </c>
      <c r="B54" s="402"/>
      <c r="C54" s="402"/>
      <c r="D54" s="402"/>
      <c r="E54" s="402"/>
      <c r="F54" s="402"/>
      <c r="G54" s="402"/>
      <c r="H54" s="402"/>
      <c r="I54" s="402"/>
      <c r="J54" s="305"/>
    </row>
    <row r="55" spans="1:10">
      <c r="A55" s="306" t="s">
        <v>16</v>
      </c>
      <c r="B55" s="38">
        <v>8.34</v>
      </c>
      <c r="C55" s="283" t="s">
        <v>28</v>
      </c>
      <c r="D55" s="18" t="s">
        <v>14</v>
      </c>
      <c r="E55" s="305">
        <v>5001.7</v>
      </c>
      <c r="F55" s="399" t="s">
        <v>136</v>
      </c>
      <c r="G55" s="399"/>
      <c r="H55" s="399"/>
      <c r="I55" s="18" t="s">
        <v>0</v>
      </c>
      <c r="J55" s="305">
        <f>+ROUND((B55*E55),0)</f>
        <v>41714</v>
      </c>
    </row>
    <row r="56" spans="1:10" ht="48.75" customHeight="1">
      <c r="A56" s="398" t="str">
        <f>+'[2]Sch B99'!$A$120:$H$120</f>
        <v xml:space="preserve">9)Small iron work such as gusset plate knees bends, stirrups, rings etc. including cutting drilling, revetting, handling, assembling and fixing but excluding errection in position                              ( C.S.I.No.1 P.No.91 )  </v>
      </c>
      <c r="B56" s="398"/>
      <c r="C56" s="398"/>
      <c r="D56" s="398"/>
      <c r="E56" s="398"/>
      <c r="F56" s="398"/>
      <c r="G56" s="398"/>
      <c r="H56" s="398"/>
      <c r="I56" s="398"/>
      <c r="J56" s="26"/>
    </row>
    <row r="57" spans="1:10">
      <c r="A57" s="306" t="s">
        <v>16</v>
      </c>
      <c r="B57" s="24">
        <v>2.23</v>
      </c>
      <c r="C57" s="23" t="s">
        <v>28</v>
      </c>
      <c r="D57" s="18" t="s">
        <v>14</v>
      </c>
      <c r="E57" s="305">
        <v>6420.61</v>
      </c>
      <c r="F57" s="399" t="s">
        <v>136</v>
      </c>
      <c r="G57" s="399"/>
      <c r="H57" s="399"/>
      <c r="I57" s="18" t="s">
        <v>0</v>
      </c>
      <c r="J57" s="305">
        <f>+ROUND((B57*E57),0)+23</f>
        <v>14341</v>
      </c>
    </row>
    <row r="58" spans="1:10" ht="33.75" customHeight="1">
      <c r="A58" s="398" t="s">
        <v>138</v>
      </c>
      <c r="B58" s="398"/>
      <c r="C58" s="398"/>
      <c r="D58" s="398"/>
      <c r="E58" s="398"/>
      <c r="F58" s="398"/>
      <c r="G58" s="398"/>
      <c r="H58" s="398"/>
      <c r="I58" s="398"/>
      <c r="J58" s="26"/>
    </row>
    <row r="59" spans="1:10">
      <c r="A59" s="306" t="s">
        <v>16</v>
      </c>
      <c r="B59" s="24">
        <v>1</v>
      </c>
      <c r="C59" s="23" t="s">
        <v>28</v>
      </c>
      <c r="D59" s="18" t="s">
        <v>14</v>
      </c>
      <c r="E59" s="305">
        <v>6985</v>
      </c>
      <c r="F59" s="38"/>
      <c r="G59" s="38" t="s">
        <v>136</v>
      </c>
      <c r="H59" s="27"/>
      <c r="I59" s="18" t="s">
        <v>0</v>
      </c>
      <c r="J59" s="305">
        <f>+ROUND((B59*E59),0)</f>
        <v>6985</v>
      </c>
    </row>
    <row r="60" spans="1:10" ht="33.75" customHeight="1">
      <c r="A60" s="398" t="s">
        <v>137</v>
      </c>
      <c r="B60" s="398"/>
      <c r="C60" s="398"/>
      <c r="D60" s="398"/>
      <c r="E60" s="398"/>
      <c r="F60" s="398"/>
      <c r="G60" s="398"/>
      <c r="H60" s="398"/>
      <c r="I60" s="398"/>
      <c r="J60" s="26"/>
    </row>
    <row r="61" spans="1:10">
      <c r="A61" s="306" t="s">
        <v>16</v>
      </c>
      <c r="B61" s="24">
        <v>2.23</v>
      </c>
      <c r="C61" s="23" t="s">
        <v>28</v>
      </c>
      <c r="D61" s="18" t="s">
        <v>14</v>
      </c>
      <c r="E61" s="305">
        <v>271.04000000000002</v>
      </c>
      <c r="F61" s="399" t="s">
        <v>136</v>
      </c>
      <c r="G61" s="399"/>
      <c r="H61" s="399"/>
      <c r="I61" s="18" t="s">
        <v>0</v>
      </c>
      <c r="J61" s="305">
        <f>+ROUND((B61*E61),0)+1</f>
        <v>605</v>
      </c>
    </row>
    <row r="62" spans="1:10" ht="36" customHeight="1">
      <c r="A62" s="398" t="s">
        <v>135</v>
      </c>
      <c r="B62" s="398"/>
      <c r="C62" s="398"/>
      <c r="D62" s="398"/>
      <c r="E62" s="398"/>
      <c r="F62" s="398"/>
      <c r="G62" s="398"/>
      <c r="H62" s="398"/>
      <c r="I62" s="398"/>
      <c r="J62" s="26"/>
    </row>
    <row r="63" spans="1:10">
      <c r="A63" s="306" t="s">
        <v>16</v>
      </c>
      <c r="B63" s="24">
        <v>13.12</v>
      </c>
      <c r="C63" s="23" t="s">
        <v>15</v>
      </c>
      <c r="D63" s="18" t="s">
        <v>14</v>
      </c>
      <c r="E63" s="305">
        <v>11948.36</v>
      </c>
      <c r="F63" s="399" t="s">
        <v>134</v>
      </c>
      <c r="G63" s="399"/>
      <c r="H63" s="399"/>
      <c r="I63" s="18" t="s">
        <v>0</v>
      </c>
      <c r="J63" s="305">
        <f>+ROUND((B63*E63/100),0)</f>
        <v>1568</v>
      </c>
    </row>
    <row r="64" spans="1:10" ht="34.5" customHeight="1">
      <c r="A64" s="398" t="str">
        <f>+'[3]sch b59'!$A$231:$I$231</f>
        <v>7)Cement plaster 1:4 upto 20' height                                                                      ( C.S.I.No.11(b)P.No.52)(b)1/2"thick</v>
      </c>
      <c r="B64" s="398"/>
      <c r="C64" s="398"/>
      <c r="D64" s="398"/>
      <c r="E64" s="398"/>
      <c r="F64" s="398"/>
      <c r="G64" s="398"/>
      <c r="H64" s="398"/>
      <c r="I64" s="398"/>
      <c r="J64" s="26"/>
    </row>
    <row r="65" spans="1:10">
      <c r="A65" s="306" t="s">
        <v>16</v>
      </c>
      <c r="B65" s="24">
        <v>40</v>
      </c>
      <c r="C65" s="23" t="s">
        <v>15</v>
      </c>
      <c r="D65" s="18" t="s">
        <v>14</v>
      </c>
      <c r="E65" s="305">
        <v>2283.9299999999998</v>
      </c>
      <c r="F65" s="399" t="s">
        <v>133</v>
      </c>
      <c r="G65" s="399"/>
      <c r="H65" s="399"/>
      <c r="I65" s="18" t="s">
        <v>0</v>
      </c>
      <c r="J65" s="305">
        <f>+ROUND((B65*E65/100),0)</f>
        <v>914</v>
      </c>
    </row>
    <row r="66" spans="1:10" ht="105" customHeight="1">
      <c r="A66" s="402" t="str">
        <f>+'[3]sch b59'!$A$234:$I$234</f>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
      <c r="B66" s="402"/>
      <c r="C66" s="402"/>
      <c r="D66" s="402"/>
      <c r="E66" s="402"/>
      <c r="F66" s="402"/>
      <c r="G66" s="402"/>
      <c r="H66" s="402"/>
      <c r="I66" s="402"/>
      <c r="J66" s="32"/>
    </row>
    <row r="67" spans="1:10">
      <c r="A67" s="306" t="s">
        <v>16</v>
      </c>
      <c r="B67" s="24">
        <v>384</v>
      </c>
      <c r="C67" s="23" t="s">
        <v>15</v>
      </c>
      <c r="D67" s="18" t="s">
        <v>14</v>
      </c>
      <c r="E67" s="305">
        <v>3600</v>
      </c>
      <c r="F67" s="399" t="s">
        <v>25</v>
      </c>
      <c r="G67" s="399"/>
      <c r="H67" s="399"/>
      <c r="I67" s="18" t="s">
        <v>0</v>
      </c>
      <c r="J67" s="305">
        <f>+ROUND((B67*E67/1000),0)</f>
        <v>1382</v>
      </c>
    </row>
    <row r="68" spans="1:10" ht="36" customHeight="1">
      <c r="A68" s="398" t="s">
        <v>132</v>
      </c>
      <c r="B68" s="398"/>
      <c r="C68" s="398"/>
      <c r="D68" s="398"/>
      <c r="E68" s="398"/>
      <c r="F68" s="398"/>
      <c r="G68" s="398"/>
      <c r="H68" s="398"/>
      <c r="I68" s="398"/>
      <c r="J68" s="26"/>
    </row>
    <row r="69" spans="1:10">
      <c r="A69" s="306" t="s">
        <v>16</v>
      </c>
      <c r="B69" s="24">
        <v>345.6</v>
      </c>
      <c r="C69" s="23" t="s">
        <v>15</v>
      </c>
      <c r="D69" s="18" t="s">
        <v>14</v>
      </c>
      <c r="E69" s="305">
        <v>2760</v>
      </c>
      <c r="F69" s="399" t="s">
        <v>25</v>
      </c>
      <c r="G69" s="399"/>
      <c r="H69" s="399"/>
      <c r="I69" s="18" t="s">
        <v>0</v>
      </c>
      <c r="J69" s="305">
        <f>+ROUND((B69*E69/1000),0)</f>
        <v>954</v>
      </c>
    </row>
    <row r="70" spans="1:10" ht="47.25" customHeight="1">
      <c r="A70" s="398" t="s">
        <v>131</v>
      </c>
      <c r="B70" s="398"/>
      <c r="C70" s="398"/>
      <c r="D70" s="398"/>
      <c r="E70" s="398"/>
      <c r="F70" s="398"/>
      <c r="G70" s="398"/>
      <c r="H70" s="398"/>
      <c r="I70" s="398"/>
      <c r="J70" s="27"/>
    </row>
    <row r="71" spans="1:10">
      <c r="A71" s="400" t="s">
        <v>206</v>
      </c>
      <c r="B71" s="400"/>
      <c r="C71" s="400"/>
      <c r="D71" s="282"/>
      <c r="E71" s="282"/>
      <c r="F71" s="282"/>
      <c r="G71" s="27"/>
      <c r="H71" s="27"/>
      <c r="I71" s="27"/>
      <c r="J71" s="27"/>
    </row>
    <row r="72" spans="1:10">
      <c r="A72" s="306" t="s">
        <v>16</v>
      </c>
      <c r="B72" s="19">
        <v>24</v>
      </c>
      <c r="C72" s="307" t="s">
        <v>12</v>
      </c>
      <c r="D72" s="285" t="s">
        <v>14</v>
      </c>
      <c r="E72" s="28">
        <v>618</v>
      </c>
      <c r="F72" s="18"/>
      <c r="G72" s="18" t="s">
        <v>26</v>
      </c>
      <c r="H72" s="27"/>
      <c r="I72" s="18" t="s">
        <v>0</v>
      </c>
      <c r="J72" s="21">
        <f>+ROUND((B72*E72),0)</f>
        <v>14832</v>
      </c>
    </row>
    <row r="73" spans="1:10">
      <c r="A73" s="19"/>
      <c r="B73" s="285"/>
      <c r="C73" s="285"/>
      <c r="D73" s="19"/>
      <c r="E73" s="18"/>
      <c r="F73" s="401" t="s">
        <v>129</v>
      </c>
      <c r="G73" s="401"/>
      <c r="H73" s="401"/>
      <c r="I73" s="401"/>
      <c r="J73" s="17">
        <f>SUM(J43:J72)</f>
        <v>164284</v>
      </c>
    </row>
    <row r="74" spans="1:10">
      <c r="A74" s="45"/>
      <c r="B74" s="45"/>
      <c r="C74" s="45"/>
      <c r="D74" s="45"/>
      <c r="E74" s="45"/>
      <c r="F74" s="290"/>
      <c r="G74" s="290"/>
      <c r="H74" s="290"/>
      <c r="I74" s="290"/>
      <c r="J74" s="70"/>
    </row>
    <row r="75" spans="1:10" ht="18">
      <c r="A75" s="447" t="s">
        <v>7</v>
      </c>
      <c r="B75" s="447"/>
      <c r="C75" s="447"/>
      <c r="D75" s="447"/>
      <c r="E75" s="448" t="s">
        <v>6</v>
      </c>
      <c r="F75" s="448"/>
      <c r="G75" s="448"/>
      <c r="H75" s="448"/>
      <c r="I75" s="448"/>
      <c r="J75" s="448"/>
    </row>
    <row r="76" spans="1:10">
      <c r="A76" s="408" t="s">
        <v>23</v>
      </c>
      <c r="B76" s="408"/>
      <c r="C76" s="408"/>
      <c r="D76" s="408"/>
      <c r="E76" s="408"/>
      <c r="F76" s="298"/>
      <c r="G76" s="298"/>
      <c r="H76" s="53"/>
      <c r="I76" s="53"/>
      <c r="J76" s="113"/>
    </row>
    <row r="77" spans="1:10" ht="62.25" customHeight="1">
      <c r="A77" s="410" t="str">
        <f>+A123</f>
        <v xml:space="preserve">1)Excavation In foundation of Building Bridges and and other structures including dag belling dressing refilling around structure with excavated earth watering and ramming lead upto 5 feet  (a) In ordinary soil( C.S.I.No.18(b)P.No.4)  </v>
      </c>
      <c r="B77" s="410"/>
      <c r="C77" s="410"/>
      <c r="D77" s="410"/>
      <c r="E77" s="410"/>
      <c r="F77" s="410"/>
      <c r="G77" s="410"/>
      <c r="H77" s="410"/>
      <c r="I77" s="410"/>
      <c r="J77" s="113"/>
    </row>
    <row r="78" spans="1:10">
      <c r="A78" s="288" t="s">
        <v>16</v>
      </c>
      <c r="B78" s="111">
        <v>236</v>
      </c>
      <c r="C78" s="288" t="s">
        <v>74</v>
      </c>
      <c r="D78" s="296" t="s">
        <v>14</v>
      </c>
      <c r="E78" s="111">
        <v>3176.25</v>
      </c>
      <c r="F78" s="296" t="s">
        <v>89</v>
      </c>
      <c r="G78" s="296"/>
      <c r="H78" s="296"/>
      <c r="I78" s="288" t="s">
        <v>0</v>
      </c>
      <c r="J78" s="295">
        <f>+ROUND((B78*E78/1000),0)</f>
        <v>750</v>
      </c>
    </row>
    <row r="79" spans="1:10" ht="38.25" customHeight="1">
      <c r="A79" s="412" t="s">
        <v>88</v>
      </c>
      <c r="B79" s="412"/>
      <c r="C79" s="412"/>
      <c r="D79" s="412"/>
      <c r="E79" s="412"/>
      <c r="F79" s="412"/>
      <c r="G79" s="412"/>
      <c r="H79" s="412"/>
      <c r="I79" s="53"/>
      <c r="J79" s="113"/>
    </row>
    <row r="80" spans="1:10">
      <c r="A80" s="296" t="s">
        <v>16</v>
      </c>
      <c r="B80" s="295">
        <v>126.15</v>
      </c>
      <c r="C80" s="53" t="s">
        <v>74</v>
      </c>
      <c r="D80" s="296" t="s">
        <v>14</v>
      </c>
      <c r="E80" s="295">
        <v>9416.2800000000007</v>
      </c>
      <c r="F80" s="428" t="s">
        <v>87</v>
      </c>
      <c r="G80" s="428"/>
      <c r="H80" s="428"/>
      <c r="I80" s="296" t="s">
        <v>19</v>
      </c>
      <c r="J80" s="295">
        <f>+ROUND((B80*E80/100),0)-1</f>
        <v>11878</v>
      </c>
    </row>
    <row r="81" spans="1:10" ht="36.75" customHeight="1">
      <c r="A81" s="412" t="str">
        <f>+A62</f>
        <v>10)Pacca brick work in foundation and plinth in cement sand mortor (1:6)(CSI No. 4(e) P-21)</v>
      </c>
      <c r="B81" s="412"/>
      <c r="C81" s="412"/>
      <c r="D81" s="412"/>
      <c r="E81" s="412"/>
      <c r="F81" s="412"/>
      <c r="G81" s="412"/>
      <c r="H81" s="412"/>
      <c r="I81" s="53"/>
      <c r="J81" s="113"/>
    </row>
    <row r="82" spans="1:10">
      <c r="A82" s="288" t="s">
        <v>16</v>
      </c>
      <c r="B82" s="111">
        <v>211.11</v>
      </c>
      <c r="C82" s="288" t="s">
        <v>74</v>
      </c>
      <c r="D82" s="288" t="s">
        <v>14</v>
      </c>
      <c r="E82" s="119">
        <v>11948.36</v>
      </c>
      <c r="F82" s="428" t="s">
        <v>87</v>
      </c>
      <c r="G82" s="428"/>
      <c r="H82" s="428"/>
      <c r="I82" s="296" t="s">
        <v>19</v>
      </c>
      <c r="J82" s="295">
        <f>+ROUND((B82*E82/100),0)</f>
        <v>25224</v>
      </c>
    </row>
    <row r="83" spans="1:10" ht="38.25" customHeight="1">
      <c r="A83" s="444" t="s">
        <v>86</v>
      </c>
      <c r="B83" s="444"/>
      <c r="C83" s="444"/>
      <c r="D83" s="444"/>
      <c r="E83" s="444"/>
      <c r="F83" s="444"/>
      <c r="G83" s="444"/>
      <c r="H83" s="444"/>
      <c r="I83" s="118"/>
      <c r="J83" s="113"/>
    </row>
    <row r="84" spans="1:10">
      <c r="A84" s="117" t="s">
        <v>16</v>
      </c>
      <c r="B84" s="115">
        <v>66.66</v>
      </c>
      <c r="C84" s="116" t="s">
        <v>65</v>
      </c>
      <c r="D84" s="114" t="s">
        <v>14</v>
      </c>
      <c r="E84" s="115">
        <v>3912.85</v>
      </c>
      <c r="F84" s="445" t="s">
        <v>85</v>
      </c>
      <c r="G84" s="445"/>
      <c r="H84" s="445"/>
      <c r="I84" s="114" t="s">
        <v>19</v>
      </c>
      <c r="J84" s="295">
        <f>+ROUND((B84*E84/100),0)</f>
        <v>2608</v>
      </c>
    </row>
    <row r="85" spans="1:10" ht="34.5" customHeight="1">
      <c r="A85" s="412" t="s">
        <v>84</v>
      </c>
      <c r="B85" s="412"/>
      <c r="C85" s="412"/>
      <c r="D85" s="412"/>
      <c r="E85" s="412"/>
      <c r="F85" s="412"/>
      <c r="G85" s="412"/>
      <c r="H85" s="412"/>
      <c r="I85" s="53"/>
      <c r="J85" s="113"/>
    </row>
    <row r="86" spans="1:10">
      <c r="A86" s="298" t="s">
        <v>16</v>
      </c>
      <c r="B86" s="111">
        <v>404.25</v>
      </c>
      <c r="C86" s="288" t="s">
        <v>74</v>
      </c>
      <c r="D86" s="296" t="s">
        <v>14</v>
      </c>
      <c r="E86" s="393">
        <v>12674.36</v>
      </c>
      <c r="F86" s="393"/>
      <c r="G86" s="53" t="s">
        <v>83</v>
      </c>
      <c r="H86" s="53"/>
      <c r="I86" s="296" t="s">
        <v>19</v>
      </c>
      <c r="J86" s="295">
        <f>+ROUND((B86*E86/100),0)</f>
        <v>51236</v>
      </c>
    </row>
    <row r="87" spans="1:10" ht="63" customHeight="1">
      <c r="A87" s="412" t="s">
        <v>82</v>
      </c>
      <c r="B87" s="412"/>
      <c r="C87" s="412"/>
      <c r="D87" s="412"/>
      <c r="E87" s="412"/>
      <c r="F87" s="412"/>
      <c r="G87" s="412"/>
      <c r="H87" s="412"/>
      <c r="I87" s="296"/>
      <c r="J87" s="295"/>
    </row>
    <row r="88" spans="1:10">
      <c r="A88" s="296" t="s">
        <v>16</v>
      </c>
      <c r="B88" s="295">
        <v>4.24</v>
      </c>
      <c r="C88" s="288" t="s">
        <v>50</v>
      </c>
      <c r="D88" s="286" t="s">
        <v>14</v>
      </c>
      <c r="E88" s="111">
        <v>4928.49</v>
      </c>
      <c r="F88" s="428" t="s">
        <v>77</v>
      </c>
      <c r="G88" s="428"/>
      <c r="H88" s="428"/>
      <c r="I88" s="296" t="s">
        <v>19</v>
      </c>
      <c r="J88" s="295">
        <f>+ROUND((B88*E88),0)</f>
        <v>20897</v>
      </c>
    </row>
    <row r="89" spans="1:10" ht="123" customHeight="1">
      <c r="A89" s="412" t="s">
        <v>81</v>
      </c>
      <c r="B89" s="412"/>
      <c r="C89" s="412"/>
      <c r="D89" s="412"/>
      <c r="E89" s="412"/>
      <c r="F89" s="412"/>
      <c r="G89" s="412"/>
      <c r="H89" s="412"/>
      <c r="I89" s="412"/>
      <c r="J89" s="113"/>
    </row>
    <row r="90" spans="1:10">
      <c r="A90" s="443" t="s">
        <v>80</v>
      </c>
      <c r="B90" s="443"/>
      <c r="C90" s="53"/>
      <c r="D90" s="53"/>
      <c r="E90" s="53"/>
      <c r="F90" s="53"/>
      <c r="G90" s="53"/>
      <c r="H90" s="53"/>
      <c r="I90" s="53"/>
      <c r="J90" s="113"/>
    </row>
    <row r="91" spans="1:10">
      <c r="A91" s="296" t="s">
        <v>16</v>
      </c>
      <c r="B91" s="295">
        <v>146.94</v>
      </c>
      <c r="C91" s="298" t="s">
        <v>74</v>
      </c>
      <c r="D91" s="296" t="s">
        <v>14</v>
      </c>
      <c r="E91" s="295">
        <v>337</v>
      </c>
      <c r="F91" s="428" t="s">
        <v>79</v>
      </c>
      <c r="G91" s="428"/>
      <c r="H91" s="428"/>
      <c r="I91" s="296" t="s">
        <v>19</v>
      </c>
      <c r="J91" s="295">
        <f>+ROUND((B91*E91),0)</f>
        <v>49519</v>
      </c>
    </row>
    <row r="92" spans="1:10" ht="62.25" customHeight="1">
      <c r="A92" s="412" t="s">
        <v>78</v>
      </c>
      <c r="B92" s="412"/>
      <c r="C92" s="412"/>
      <c r="D92" s="412"/>
      <c r="E92" s="412"/>
      <c r="F92" s="412"/>
      <c r="G92" s="412"/>
      <c r="H92" s="412"/>
      <c r="I92" s="296"/>
      <c r="J92" s="295"/>
    </row>
    <row r="93" spans="1:10">
      <c r="A93" s="296" t="s">
        <v>16</v>
      </c>
      <c r="B93" s="295">
        <v>5.9</v>
      </c>
      <c r="C93" s="288" t="s">
        <v>50</v>
      </c>
      <c r="D93" s="286" t="s">
        <v>14</v>
      </c>
      <c r="E93" s="111">
        <v>5001.7</v>
      </c>
      <c r="F93" s="428" t="s">
        <v>77</v>
      </c>
      <c r="G93" s="428"/>
      <c r="H93" s="428"/>
      <c r="I93" s="296" t="s">
        <v>19</v>
      </c>
      <c r="J93" s="295">
        <f>+ROUND((B93*E93),0)</f>
        <v>29510</v>
      </c>
    </row>
    <row r="94" spans="1:10">
      <c r="A94" s="296"/>
      <c r="B94" s="295"/>
      <c r="C94" s="288"/>
      <c r="D94" s="286"/>
      <c r="E94" s="111"/>
      <c r="F94" s="296"/>
      <c r="G94" s="296"/>
      <c r="H94" s="296"/>
      <c r="I94" s="296"/>
      <c r="J94" s="295"/>
    </row>
    <row r="95" spans="1:10" ht="46.5" customHeight="1">
      <c r="A95" s="412" t="s">
        <v>76</v>
      </c>
      <c r="B95" s="412"/>
      <c r="C95" s="412"/>
      <c r="D95" s="412"/>
      <c r="E95" s="412"/>
      <c r="F95" s="412"/>
      <c r="G95" s="412"/>
      <c r="H95" s="412"/>
      <c r="I95" s="53"/>
      <c r="J95" s="113"/>
    </row>
    <row r="96" spans="1:10">
      <c r="A96" s="298" t="s">
        <v>16</v>
      </c>
      <c r="B96" s="295">
        <v>24</v>
      </c>
      <c r="C96" s="288" t="s">
        <v>65</v>
      </c>
      <c r="D96" s="296" t="s">
        <v>14</v>
      </c>
      <c r="E96" s="111">
        <v>180.5</v>
      </c>
      <c r="F96" s="428" t="s">
        <v>20</v>
      </c>
      <c r="G96" s="428"/>
      <c r="H96" s="428"/>
      <c r="I96" s="296" t="s">
        <v>19</v>
      </c>
      <c r="J96" s="295">
        <f>+ROUND((B96*E96),0)</f>
        <v>4332</v>
      </c>
    </row>
    <row r="97" spans="1:10" ht="47.25" customHeight="1">
      <c r="A97" s="412" t="s">
        <v>75</v>
      </c>
      <c r="B97" s="412"/>
      <c r="C97" s="412"/>
      <c r="D97" s="412"/>
      <c r="E97" s="412"/>
      <c r="F97" s="412"/>
      <c r="G97" s="412"/>
      <c r="H97" s="412"/>
      <c r="I97" s="53"/>
      <c r="J97" s="113"/>
    </row>
    <row r="98" spans="1:10">
      <c r="A98" s="296" t="s">
        <v>16</v>
      </c>
      <c r="B98" s="295">
        <v>453.78</v>
      </c>
      <c r="C98" s="53" t="s">
        <v>74</v>
      </c>
      <c r="D98" s="286" t="s">
        <v>14</v>
      </c>
      <c r="E98" s="295">
        <v>1512.5</v>
      </c>
      <c r="F98" s="428" t="s">
        <v>73</v>
      </c>
      <c r="G98" s="428"/>
      <c r="H98" s="428"/>
      <c r="I98" s="296" t="s">
        <v>19</v>
      </c>
      <c r="J98" s="295">
        <f>+ROUND((B98*E98/1000),0)</f>
        <v>686</v>
      </c>
    </row>
    <row r="99" spans="1:10">
      <c r="A99" s="442" t="s">
        <v>72</v>
      </c>
      <c r="B99" s="442"/>
      <c r="C99" s="442"/>
      <c r="D99" s="442"/>
      <c r="E99" s="442"/>
      <c r="F99" s="442"/>
      <c r="G99" s="53"/>
      <c r="H99" s="53"/>
      <c r="I99" s="53"/>
      <c r="J99" s="113"/>
    </row>
    <row r="100" spans="1:10" ht="39.75" customHeight="1">
      <c r="A100" s="412" t="s">
        <v>71</v>
      </c>
      <c r="B100" s="412"/>
      <c r="C100" s="412"/>
      <c r="D100" s="412"/>
      <c r="E100" s="412"/>
      <c r="F100" s="412"/>
      <c r="G100" s="412"/>
      <c r="H100" s="412"/>
      <c r="I100" s="53"/>
      <c r="J100" s="113"/>
    </row>
    <row r="101" spans="1:10">
      <c r="A101" s="296" t="s">
        <v>16</v>
      </c>
      <c r="B101" s="295">
        <v>100</v>
      </c>
      <c r="C101" s="288" t="s">
        <v>65</v>
      </c>
      <c r="D101" s="286" t="s">
        <v>14</v>
      </c>
      <c r="E101" s="111">
        <v>2116.41</v>
      </c>
      <c r="F101" s="428" t="s">
        <v>64</v>
      </c>
      <c r="G101" s="428"/>
      <c r="H101" s="428"/>
      <c r="I101" s="296" t="s">
        <v>19</v>
      </c>
      <c r="J101" s="295">
        <f>+ROUND((B101*E101/100),0)</f>
        <v>2116</v>
      </c>
    </row>
    <row r="102" spans="1:10">
      <c r="A102" s="296"/>
      <c r="B102" s="295"/>
      <c r="C102" s="288"/>
      <c r="D102" s="286"/>
      <c r="E102" s="111"/>
      <c r="F102" s="296"/>
      <c r="G102" s="296"/>
      <c r="H102" s="296"/>
      <c r="I102" s="296"/>
      <c r="J102" s="295"/>
    </row>
    <row r="103" spans="1:10" ht="33.75" customHeight="1">
      <c r="A103" s="412" t="s">
        <v>70</v>
      </c>
      <c r="B103" s="412"/>
      <c r="C103" s="412"/>
      <c r="D103" s="412"/>
      <c r="E103" s="412"/>
      <c r="F103" s="412"/>
      <c r="G103" s="412"/>
      <c r="H103" s="412"/>
      <c r="I103" s="53"/>
      <c r="J103" s="113"/>
    </row>
    <row r="104" spans="1:10">
      <c r="A104" s="296" t="s">
        <v>16</v>
      </c>
      <c r="B104" s="295">
        <v>4.24</v>
      </c>
      <c r="C104" s="288" t="s">
        <v>28</v>
      </c>
      <c r="D104" s="286" t="s">
        <v>14</v>
      </c>
      <c r="E104" s="111">
        <v>271.04000000000002</v>
      </c>
      <c r="F104" s="428" t="s">
        <v>69</v>
      </c>
      <c r="G104" s="428"/>
      <c r="H104" s="428"/>
      <c r="I104" s="296" t="s">
        <v>19</v>
      </c>
      <c r="J104" s="295">
        <f>+ROUND((E104*B104),0)</f>
        <v>1149</v>
      </c>
    </row>
    <row r="105" spans="1:10" ht="35.25" customHeight="1">
      <c r="A105" s="412" t="s">
        <v>68</v>
      </c>
      <c r="B105" s="412"/>
      <c r="C105" s="412"/>
      <c r="D105" s="412"/>
      <c r="E105" s="412"/>
      <c r="F105" s="412"/>
      <c r="G105" s="412"/>
      <c r="H105" s="412"/>
      <c r="I105" s="53"/>
      <c r="J105" s="113"/>
    </row>
    <row r="106" spans="1:10">
      <c r="A106" s="296" t="s">
        <v>16</v>
      </c>
      <c r="B106" s="295">
        <v>574</v>
      </c>
      <c r="C106" s="288" t="s">
        <v>65</v>
      </c>
      <c r="D106" s="286" t="s">
        <v>14</v>
      </c>
      <c r="E106" s="111">
        <v>1213.58</v>
      </c>
      <c r="F106" s="428" t="s">
        <v>64</v>
      </c>
      <c r="G106" s="428"/>
      <c r="H106" s="428"/>
      <c r="I106" s="296" t="s">
        <v>19</v>
      </c>
      <c r="J106" s="295">
        <f>+ROUND((B106*E106/100),0)</f>
        <v>6966</v>
      </c>
    </row>
    <row r="107" spans="1:10" ht="39.75" customHeight="1">
      <c r="A107" s="412" t="s">
        <v>67</v>
      </c>
      <c r="B107" s="412"/>
      <c r="C107" s="412"/>
      <c r="D107" s="412"/>
      <c r="E107" s="412"/>
      <c r="F107" s="412"/>
      <c r="G107" s="412"/>
      <c r="H107" s="412"/>
      <c r="I107" s="53"/>
      <c r="J107" s="113"/>
    </row>
    <row r="108" spans="1:10">
      <c r="A108" s="296" t="s">
        <v>16</v>
      </c>
      <c r="B108" s="295">
        <v>679.49</v>
      </c>
      <c r="C108" s="288" t="s">
        <v>21</v>
      </c>
      <c r="D108" s="286" t="s">
        <v>14</v>
      </c>
      <c r="E108" s="111">
        <v>2206.6</v>
      </c>
      <c r="F108" s="428" t="s">
        <v>64</v>
      </c>
      <c r="G108" s="428"/>
      <c r="H108" s="428"/>
      <c r="I108" s="296" t="s">
        <v>19</v>
      </c>
      <c r="J108" s="295">
        <f>+ROUND((B108*E108/100),0)</f>
        <v>14994</v>
      </c>
    </row>
    <row r="109" spans="1:10" ht="35.25" customHeight="1">
      <c r="A109" s="412" t="s">
        <v>66</v>
      </c>
      <c r="B109" s="412"/>
      <c r="C109" s="412"/>
      <c r="D109" s="412"/>
      <c r="E109" s="412"/>
      <c r="F109" s="412"/>
      <c r="G109" s="412"/>
      <c r="H109" s="412"/>
      <c r="I109" s="53"/>
      <c r="J109" s="113"/>
    </row>
    <row r="110" spans="1:10">
      <c r="A110" s="296" t="s">
        <v>16</v>
      </c>
      <c r="B110" s="295">
        <f>+B108</f>
        <v>679.49</v>
      </c>
      <c r="C110" s="288" t="s">
        <v>21</v>
      </c>
      <c r="D110" s="286" t="s">
        <v>14</v>
      </c>
      <c r="E110" s="111">
        <v>2197.52</v>
      </c>
      <c r="F110" s="428" t="s">
        <v>64</v>
      </c>
      <c r="G110" s="428"/>
      <c r="H110" s="428"/>
      <c r="I110" s="296" t="s">
        <v>19</v>
      </c>
      <c r="J110" s="295">
        <f>+ROUND((E110*B110/100),0)</f>
        <v>14932</v>
      </c>
    </row>
    <row r="111" spans="1:10">
      <c r="A111" s="296"/>
      <c r="B111" s="295"/>
      <c r="C111" s="288"/>
      <c r="D111" s="286"/>
      <c r="E111" s="111"/>
      <c r="F111" s="296"/>
      <c r="G111" s="296"/>
      <c r="H111" s="296"/>
      <c r="I111" s="296"/>
      <c r="J111" s="295"/>
    </row>
    <row r="112" spans="1:10">
      <c r="A112" s="412" t="str">
        <f>+'Sch B1'!A161:H161</f>
        <v xml:space="preserve">19)Primary coat of chalk distempering.   (C.S.I.No.26(a) P.No.54)  </v>
      </c>
      <c r="B112" s="412"/>
      <c r="C112" s="412"/>
      <c r="D112" s="412"/>
      <c r="E112" s="412"/>
      <c r="F112" s="412"/>
      <c r="G112" s="412"/>
      <c r="H112" s="412"/>
      <c r="I112" s="53"/>
      <c r="J112" s="113"/>
    </row>
    <row r="113" spans="1:10">
      <c r="A113" s="296" t="s">
        <v>16</v>
      </c>
      <c r="B113" s="295">
        <v>901.49</v>
      </c>
      <c r="C113" s="288" t="s">
        <v>65</v>
      </c>
      <c r="D113" s="296" t="s">
        <v>14</v>
      </c>
      <c r="E113" s="111">
        <v>442.75</v>
      </c>
      <c r="F113" s="428" t="s">
        <v>64</v>
      </c>
      <c r="G113" s="428"/>
      <c r="H113" s="428"/>
      <c r="I113" s="296" t="s">
        <v>19</v>
      </c>
      <c r="J113" s="295">
        <f>+ROUND((E113*B113)/100,0)</f>
        <v>3991</v>
      </c>
    </row>
    <row r="114" spans="1:10">
      <c r="A114" s="296"/>
      <c r="B114" s="295"/>
      <c r="C114" s="288"/>
      <c r="D114" s="286"/>
      <c r="E114" s="111"/>
      <c r="F114" s="296"/>
      <c r="G114" s="296"/>
      <c r="H114" s="296"/>
      <c r="I114" s="296"/>
      <c r="J114" s="295"/>
    </row>
    <row r="115" spans="1:10">
      <c r="A115" s="412" t="str">
        <f>+'Sch B1'!A164:H164</f>
        <v xml:space="preserve">20)Distempering.   (C.S.I.No.25(b) P.No.54)  </v>
      </c>
      <c r="B115" s="412"/>
      <c r="C115" s="412"/>
      <c r="D115" s="412"/>
      <c r="E115" s="412"/>
      <c r="F115" s="412"/>
      <c r="G115" s="412"/>
      <c r="H115" s="412"/>
      <c r="I115" s="53"/>
      <c r="J115" s="113"/>
    </row>
    <row r="116" spans="1:10">
      <c r="A116" s="296" t="s">
        <v>16</v>
      </c>
      <c r="B116" s="295">
        <f>+B113</f>
        <v>901.49</v>
      </c>
      <c r="C116" s="288" t="s">
        <v>21</v>
      </c>
      <c r="D116" s="296" t="s">
        <v>14</v>
      </c>
      <c r="E116" s="111">
        <v>1043.9000000000001</v>
      </c>
      <c r="F116" s="428" t="s">
        <v>62</v>
      </c>
      <c r="G116" s="428"/>
      <c r="H116" s="428"/>
      <c r="I116" s="296" t="s">
        <v>19</v>
      </c>
      <c r="J116" s="295">
        <f>+ROUND((E116*B116/100),0)-1</f>
        <v>9410</v>
      </c>
    </row>
    <row r="117" spans="1:10" ht="43.5" customHeight="1">
      <c r="A117" s="412" t="s">
        <v>63</v>
      </c>
      <c r="B117" s="412"/>
      <c r="C117" s="412"/>
      <c r="D117" s="412"/>
      <c r="E117" s="412"/>
      <c r="F117" s="412"/>
      <c r="G117" s="412"/>
      <c r="H117" s="412"/>
      <c r="I117" s="53"/>
      <c r="J117" s="113"/>
    </row>
    <row r="118" spans="1:10">
      <c r="A118" s="296" t="s">
        <v>16</v>
      </c>
      <c r="B118" s="295">
        <v>181.5</v>
      </c>
      <c r="C118" s="288" t="s">
        <v>21</v>
      </c>
      <c r="D118" s="296" t="s">
        <v>14</v>
      </c>
      <c r="E118" s="111">
        <v>4411.82</v>
      </c>
      <c r="F118" s="428" t="s">
        <v>62</v>
      </c>
      <c r="G118" s="428"/>
      <c r="H118" s="428"/>
      <c r="I118" s="296" t="s">
        <v>19</v>
      </c>
      <c r="J118" s="297">
        <f>+ROUND((E118*B118/100),0)</f>
        <v>8007</v>
      </c>
    </row>
    <row r="119" spans="1:10">
      <c r="A119" s="53"/>
      <c r="B119" s="53"/>
      <c r="C119" s="53"/>
      <c r="D119" s="110"/>
      <c r="E119" s="110"/>
      <c r="F119" s="440" t="s">
        <v>61</v>
      </c>
      <c r="G119" s="440"/>
      <c r="H119" s="440"/>
      <c r="I119" s="101" t="s">
        <v>19</v>
      </c>
      <c r="J119" s="110">
        <f>SUM(J78:J118)</f>
        <v>258205</v>
      </c>
    </row>
    <row r="120" spans="1:10">
      <c r="A120" s="45"/>
      <c r="B120" s="45"/>
      <c r="C120" s="45"/>
      <c r="D120" s="45"/>
      <c r="E120" s="45"/>
      <c r="F120" s="45"/>
      <c r="G120" s="290"/>
      <c r="H120" s="290"/>
      <c r="I120" s="290"/>
      <c r="J120" s="70"/>
    </row>
    <row r="121" spans="1:10">
      <c r="A121" s="414" t="s">
        <v>5</v>
      </c>
      <c r="B121" s="414"/>
      <c r="C121" s="414"/>
      <c r="D121" s="414" t="s">
        <v>10</v>
      </c>
      <c r="E121" s="414"/>
      <c r="F121" s="414"/>
      <c r="G121" s="45"/>
      <c r="H121" s="45"/>
      <c r="I121" s="45"/>
      <c r="J121" s="45"/>
    </row>
    <row r="122" spans="1:10">
      <c r="A122" s="408" t="s">
        <v>23</v>
      </c>
      <c r="B122" s="408"/>
      <c r="C122" s="408"/>
      <c r="D122" s="408"/>
      <c r="E122" s="408"/>
      <c r="F122" s="137"/>
      <c r="G122" s="137"/>
      <c r="H122" s="137"/>
      <c r="I122" s="137"/>
      <c r="J122" s="137"/>
    </row>
    <row r="123" spans="1:10" ht="51" customHeight="1">
      <c r="A123" s="415" t="s">
        <v>114</v>
      </c>
      <c r="B123" s="415"/>
      <c r="C123" s="415"/>
      <c r="D123" s="415"/>
      <c r="E123" s="415"/>
      <c r="F123" s="415"/>
      <c r="G123" s="415"/>
      <c r="H123" s="415"/>
      <c r="I123" s="415"/>
      <c r="J123" s="45"/>
    </row>
    <row r="124" spans="1:10">
      <c r="A124" s="45" t="s">
        <v>16</v>
      </c>
      <c r="B124" s="136">
        <v>23690</v>
      </c>
      <c r="C124" s="299" t="s">
        <v>15</v>
      </c>
      <c r="D124" s="300" t="s">
        <v>14</v>
      </c>
      <c r="E124" s="416">
        <v>3176.25</v>
      </c>
      <c r="F124" s="416"/>
      <c r="G124" s="61" t="s">
        <v>31</v>
      </c>
      <c r="H124" s="61"/>
      <c r="I124" s="60" t="s">
        <v>0</v>
      </c>
      <c r="J124" s="136">
        <f>+ROUND((B124*E124/1000),0)</f>
        <v>75245</v>
      </c>
    </row>
    <row r="125" spans="1:10" ht="48" customHeight="1">
      <c r="A125" s="415" t="s">
        <v>113</v>
      </c>
      <c r="B125" s="415"/>
      <c r="C125" s="415"/>
      <c r="D125" s="415"/>
      <c r="E125" s="415"/>
      <c r="F125" s="415"/>
      <c r="G125" s="415"/>
      <c r="H125" s="415"/>
      <c r="I125" s="415"/>
      <c r="J125" s="136"/>
    </row>
    <row r="126" spans="1:10">
      <c r="A126" s="534" t="s">
        <v>224</v>
      </c>
      <c r="B126" s="452"/>
      <c r="C126" s="452"/>
      <c r="D126" s="452"/>
      <c r="E126" s="452"/>
      <c r="F126" s="452"/>
      <c r="G126" s="300"/>
      <c r="H126" s="300"/>
      <c r="I126" s="60"/>
      <c r="J126" s="136"/>
    </row>
    <row r="127" spans="1:10">
      <c r="A127" s="45" t="s">
        <v>16</v>
      </c>
      <c r="B127" s="136">
        <v>4343.5</v>
      </c>
      <c r="C127" s="299" t="s">
        <v>15</v>
      </c>
      <c r="D127" s="300" t="s">
        <v>14</v>
      </c>
      <c r="E127" s="416">
        <v>11288.75</v>
      </c>
      <c r="F127" s="416"/>
      <c r="G127" s="61" t="s">
        <v>17</v>
      </c>
      <c r="H127" s="61"/>
      <c r="I127" s="60" t="s">
        <v>0</v>
      </c>
      <c r="J127" s="136">
        <f>+ROUND((B127*E127/100),0)</f>
        <v>490327</v>
      </c>
    </row>
    <row r="128" spans="1:10" ht="21" customHeight="1">
      <c r="A128" s="415" t="s">
        <v>111</v>
      </c>
      <c r="B128" s="415"/>
      <c r="C128" s="415"/>
      <c r="D128" s="415"/>
      <c r="E128" s="415"/>
      <c r="F128" s="415"/>
      <c r="G128" s="415"/>
      <c r="H128" s="415"/>
      <c r="I128" s="415"/>
      <c r="J128" s="136"/>
    </row>
    <row r="129" spans="1:10">
      <c r="A129" s="45" t="s">
        <v>16</v>
      </c>
      <c r="B129" s="59">
        <v>12075</v>
      </c>
      <c r="C129" s="299" t="s">
        <v>15</v>
      </c>
      <c r="D129" s="300" t="s">
        <v>14</v>
      </c>
      <c r="E129" s="416">
        <v>11948.36</v>
      </c>
      <c r="F129" s="416"/>
      <c r="G129" s="61" t="s">
        <v>110</v>
      </c>
      <c r="H129" s="61"/>
      <c r="I129" s="60" t="s">
        <v>0</v>
      </c>
      <c r="J129" s="136">
        <f>+ROUND((B129*E129/100),0)</f>
        <v>1442764</v>
      </c>
    </row>
    <row r="130" spans="1:10" ht="61.5" customHeight="1">
      <c r="A130" s="415" t="s">
        <v>109</v>
      </c>
      <c r="B130" s="415"/>
      <c r="C130" s="415"/>
      <c r="D130" s="415"/>
      <c r="E130" s="415"/>
      <c r="F130" s="415"/>
      <c r="G130" s="415"/>
      <c r="H130" s="415"/>
      <c r="I130" s="415"/>
      <c r="J130" s="292"/>
    </row>
    <row r="131" spans="1:10">
      <c r="A131" s="434" t="s">
        <v>108</v>
      </c>
      <c r="B131" s="434"/>
      <c r="C131" s="434"/>
      <c r="D131" s="434"/>
      <c r="E131" s="288"/>
      <c r="F131" s="288"/>
      <c r="G131" s="45"/>
      <c r="H131" s="45"/>
      <c r="I131" s="45"/>
      <c r="J131" s="292"/>
    </row>
    <row r="132" spans="1:10">
      <c r="A132" s="45" t="s">
        <v>16</v>
      </c>
      <c r="B132" s="59">
        <v>2000</v>
      </c>
      <c r="C132" s="299" t="s">
        <v>12</v>
      </c>
      <c r="D132" s="300" t="s">
        <v>14</v>
      </c>
      <c r="E132" s="292">
        <v>94</v>
      </c>
      <c r="F132" s="454" t="s">
        <v>35</v>
      </c>
      <c r="G132" s="454"/>
      <c r="H132" s="454"/>
      <c r="I132" s="60" t="s">
        <v>0</v>
      </c>
      <c r="J132" s="136">
        <f>+ROUND((B132*E132),0)</f>
        <v>188000</v>
      </c>
    </row>
    <row r="133" spans="1:10">
      <c r="A133" s="434" t="s">
        <v>107</v>
      </c>
      <c r="B133" s="434"/>
      <c r="C133" s="434"/>
      <c r="D133" s="434"/>
      <c r="E133" s="288"/>
      <c r="F133" s="288"/>
      <c r="G133" s="45"/>
      <c r="H133" s="45"/>
      <c r="I133" s="45"/>
      <c r="J133" s="292"/>
    </row>
    <row r="134" spans="1:10">
      <c r="A134" s="45" t="s">
        <v>16</v>
      </c>
      <c r="B134" s="59">
        <v>3100</v>
      </c>
      <c r="C134" s="299" t="s">
        <v>12</v>
      </c>
      <c r="D134" s="300" t="s">
        <v>14</v>
      </c>
      <c r="E134" s="416">
        <v>174</v>
      </c>
      <c r="F134" s="416"/>
      <c r="G134" s="61" t="s">
        <v>35</v>
      </c>
      <c r="H134" s="61"/>
      <c r="I134" s="60" t="s">
        <v>0</v>
      </c>
      <c r="J134" s="136">
        <f>+ROUND((B134*E134),0)</f>
        <v>539400</v>
      </c>
    </row>
    <row r="135" spans="1:10">
      <c r="A135" s="434" t="s">
        <v>106</v>
      </c>
      <c r="B135" s="434"/>
      <c r="C135" s="434"/>
      <c r="D135" s="434"/>
      <c r="E135" s="288"/>
      <c r="F135" s="288"/>
      <c r="G135" s="45"/>
      <c r="H135" s="45"/>
      <c r="I135" s="45"/>
      <c r="J135" s="292"/>
    </row>
    <row r="136" spans="1:10">
      <c r="A136" s="45" t="s">
        <v>16</v>
      </c>
      <c r="B136" s="59">
        <v>700</v>
      </c>
      <c r="C136" s="299" t="s">
        <v>12</v>
      </c>
      <c r="D136" s="300" t="s">
        <v>14</v>
      </c>
      <c r="E136" s="416">
        <v>309</v>
      </c>
      <c r="F136" s="416"/>
      <c r="G136" s="61" t="s">
        <v>35</v>
      </c>
      <c r="H136" s="61"/>
      <c r="I136" s="60" t="s">
        <v>0</v>
      </c>
      <c r="J136" s="136">
        <f>+ROUND((B136*E136),0)</f>
        <v>216300</v>
      </c>
    </row>
    <row r="137" spans="1:10" ht="24.75" customHeight="1">
      <c r="A137" s="415" t="s">
        <v>105</v>
      </c>
      <c r="B137" s="415"/>
      <c r="C137" s="415"/>
      <c r="D137" s="415"/>
      <c r="E137" s="415"/>
      <c r="F137" s="415"/>
      <c r="G137" s="415"/>
      <c r="H137" s="415"/>
      <c r="I137" s="60"/>
      <c r="J137" s="136"/>
    </row>
    <row r="138" spans="1:10">
      <c r="A138" s="45" t="s">
        <v>16</v>
      </c>
      <c r="B138" s="59">
        <v>7632</v>
      </c>
      <c r="C138" s="299" t="s">
        <v>104</v>
      </c>
      <c r="D138" s="300" t="s">
        <v>14</v>
      </c>
      <c r="E138" s="455">
        <v>2283.9299999999998</v>
      </c>
      <c r="F138" s="455"/>
      <c r="G138" s="61" t="s">
        <v>13</v>
      </c>
      <c r="H138" s="61"/>
      <c r="I138" s="60" t="s">
        <v>0</v>
      </c>
      <c r="J138" s="136">
        <f>+ROUND((B138*E138/100),0)</f>
        <v>174310</v>
      </c>
    </row>
    <row r="139" spans="1:10" ht="119.25" customHeight="1">
      <c r="A139" s="415" t="s">
        <v>103</v>
      </c>
      <c r="B139" s="415"/>
      <c r="C139" s="415"/>
      <c r="D139" s="415"/>
      <c r="E139" s="415"/>
      <c r="F139" s="415"/>
      <c r="G139" s="415"/>
      <c r="H139" s="415"/>
      <c r="I139" s="415"/>
      <c r="J139" s="292"/>
    </row>
    <row r="140" spans="1:10">
      <c r="A140" s="45" t="s">
        <v>16</v>
      </c>
      <c r="B140" s="59">
        <v>2685.25</v>
      </c>
      <c r="C140" s="299" t="s">
        <v>15</v>
      </c>
      <c r="D140" s="300" t="s">
        <v>30</v>
      </c>
      <c r="E140" s="416">
        <v>337</v>
      </c>
      <c r="F140" s="416"/>
      <c r="G140" s="61" t="s">
        <v>29</v>
      </c>
      <c r="H140" s="61"/>
      <c r="I140" s="60" t="s">
        <v>0</v>
      </c>
      <c r="J140" s="136">
        <f>+ROUND((B140*E140),0)</f>
        <v>904929</v>
      </c>
    </row>
    <row r="141" spans="1:10" ht="44.25" customHeight="1">
      <c r="A141" s="415" t="s">
        <v>223</v>
      </c>
      <c r="B141" s="415"/>
      <c r="C141" s="415"/>
      <c r="D141" s="415"/>
      <c r="E141" s="415"/>
      <c r="F141" s="415"/>
      <c r="G141" s="415"/>
      <c r="H141" s="415"/>
      <c r="I141" s="415"/>
      <c r="J141" s="298"/>
    </row>
    <row r="142" spans="1:10">
      <c r="A142" s="60" t="s">
        <v>16</v>
      </c>
      <c r="B142" s="59">
        <v>99.9</v>
      </c>
      <c r="C142" s="299" t="s">
        <v>28</v>
      </c>
      <c r="D142" s="300" t="s">
        <v>14</v>
      </c>
      <c r="E142" s="416">
        <v>5001.7</v>
      </c>
      <c r="F142" s="416"/>
      <c r="G142" s="61" t="s">
        <v>27</v>
      </c>
      <c r="H142" s="61"/>
      <c r="I142" s="134" t="s">
        <v>0</v>
      </c>
      <c r="J142" s="133">
        <f>+ROUND((B142*E142),0)</f>
        <v>499670</v>
      </c>
    </row>
    <row r="143" spans="1:10">
      <c r="A143" s="132"/>
      <c r="B143" s="131"/>
      <c r="C143" s="130"/>
      <c r="D143" s="129"/>
      <c r="E143" s="128"/>
      <c r="F143" s="446" t="s">
        <v>101</v>
      </c>
      <c r="G143" s="446"/>
      <c r="H143" s="446"/>
      <c r="I143" s="446"/>
      <c r="J143" s="127">
        <f>SUM(J122:J142)</f>
        <v>4530945</v>
      </c>
    </row>
    <row r="144" spans="1:10">
      <c r="A144" s="45"/>
      <c r="B144" s="45"/>
      <c r="C144" s="45"/>
      <c r="D144" s="45"/>
      <c r="E144" s="45"/>
      <c r="F144" s="45"/>
      <c r="G144" s="290"/>
      <c r="H144" s="290"/>
      <c r="I144" s="290"/>
      <c r="J144" s="70"/>
    </row>
    <row r="145" spans="1:10">
      <c r="A145" s="109"/>
      <c r="B145" s="109"/>
      <c r="C145" s="109"/>
      <c r="D145" s="109"/>
      <c r="E145" s="109"/>
      <c r="F145" s="109"/>
      <c r="G145" s="109"/>
      <c r="H145" s="109"/>
      <c r="I145" s="109"/>
      <c r="J145" s="109"/>
    </row>
    <row r="146" spans="1:10">
      <c r="A146" s="109"/>
      <c r="B146" s="109"/>
      <c r="C146" s="109"/>
      <c r="D146" s="109"/>
      <c r="E146" s="109"/>
      <c r="F146" s="109"/>
      <c r="G146" s="109"/>
      <c r="H146" s="109"/>
      <c r="I146" s="109"/>
      <c r="J146" s="109"/>
    </row>
    <row r="147" spans="1:10">
      <c r="A147" s="109"/>
      <c r="B147" s="109"/>
      <c r="C147" s="109"/>
      <c r="D147" s="109"/>
      <c r="E147" s="109"/>
      <c r="F147" s="109"/>
      <c r="G147" s="109"/>
      <c r="H147" s="109"/>
      <c r="I147" s="109"/>
      <c r="J147" s="109"/>
    </row>
    <row r="148" spans="1:10">
      <c r="A148" s="397" t="s">
        <v>128</v>
      </c>
      <c r="B148" s="397"/>
      <c r="C148" s="397"/>
      <c r="D148" s="397"/>
      <c r="E148" s="397"/>
      <c r="F148" s="397"/>
      <c r="G148" s="397"/>
      <c r="H148" s="397"/>
      <c r="I148" s="397"/>
    </row>
    <row r="149" spans="1:10">
      <c r="A149" s="87"/>
      <c r="B149" s="53"/>
      <c r="C149" s="108"/>
      <c r="D149" s="107"/>
      <c r="E149" s="107"/>
      <c r="F149" s="107"/>
      <c r="G149" s="59"/>
      <c r="H149" s="45"/>
      <c r="I149" s="106"/>
    </row>
    <row r="151" spans="1:10">
      <c r="A151" s="172"/>
      <c r="B151" s="172"/>
      <c r="C151" s="172"/>
      <c r="D151" s="172"/>
      <c r="E151" s="172"/>
      <c r="F151" s="172"/>
      <c r="G151" s="172"/>
      <c r="H151" s="164"/>
      <c r="I151" s="163"/>
    </row>
    <row r="152" spans="1:10">
      <c r="A152" s="395" t="s">
        <v>11</v>
      </c>
      <c r="B152" s="395"/>
      <c r="C152" s="395"/>
      <c r="D152" s="395" t="s">
        <v>225</v>
      </c>
      <c r="E152" s="395"/>
      <c r="F152" s="395"/>
      <c r="G152" s="395"/>
      <c r="H152" s="164" t="s">
        <v>0</v>
      </c>
      <c r="I152" s="393">
        <f>+J40</f>
        <v>1497462</v>
      </c>
      <c r="J152" s="393"/>
    </row>
    <row r="153" spans="1:10">
      <c r="A153" s="172"/>
      <c r="B153" s="172"/>
      <c r="C153" s="172"/>
      <c r="D153" s="172"/>
      <c r="E153" s="172"/>
      <c r="F153" s="172"/>
      <c r="G153" s="172"/>
      <c r="H153" s="164"/>
      <c r="I153" s="163"/>
    </row>
    <row r="154" spans="1:10">
      <c r="A154" s="395" t="s">
        <v>9</v>
      </c>
      <c r="B154" s="395"/>
      <c r="C154" s="395"/>
      <c r="D154" s="395" t="s">
        <v>126</v>
      </c>
      <c r="E154" s="395"/>
      <c r="F154" s="395"/>
      <c r="G154" s="395"/>
      <c r="H154" s="164" t="s">
        <v>0</v>
      </c>
      <c r="I154" s="393">
        <f>+J73</f>
        <v>164284</v>
      </c>
      <c r="J154" s="393"/>
    </row>
    <row r="155" spans="1:10">
      <c r="A155" s="172"/>
      <c r="B155" s="172"/>
      <c r="C155" s="172"/>
      <c r="D155" s="172"/>
      <c r="E155" s="172"/>
      <c r="F155" s="172"/>
      <c r="G155" s="172"/>
      <c r="H155" s="164"/>
      <c r="I155" s="163"/>
    </row>
    <row r="156" spans="1:10">
      <c r="A156" s="395" t="s">
        <v>7</v>
      </c>
      <c r="B156" s="395"/>
      <c r="C156" s="395"/>
      <c r="D156" s="395" t="s">
        <v>6</v>
      </c>
      <c r="E156" s="395"/>
      <c r="F156" s="395"/>
      <c r="G156" s="395"/>
      <c r="H156" s="164" t="s">
        <v>0</v>
      </c>
      <c r="I156" s="393">
        <f>+J119</f>
        <v>258205</v>
      </c>
      <c r="J156" s="393"/>
    </row>
    <row r="157" spans="1:10">
      <c r="A157" s="281"/>
      <c r="B157" s="281"/>
      <c r="C157" s="281"/>
      <c r="D157" s="281"/>
      <c r="E157" s="281"/>
      <c r="F157" s="281"/>
      <c r="G157" s="281"/>
      <c r="H157" s="296"/>
      <c r="I157" s="280"/>
      <c r="J157" s="280"/>
    </row>
    <row r="158" spans="1:10">
      <c r="A158" s="395" t="s">
        <v>5</v>
      </c>
      <c r="B158" s="395"/>
      <c r="C158" s="395"/>
      <c r="D158" s="395" t="s">
        <v>10</v>
      </c>
      <c r="E158" s="395"/>
      <c r="F158" s="395"/>
      <c r="G158" s="395"/>
      <c r="H158" s="164" t="s">
        <v>0</v>
      </c>
      <c r="I158" s="393">
        <f>+J143</f>
        <v>4530945</v>
      </c>
      <c r="J158" s="393"/>
    </row>
    <row r="159" spans="1:10">
      <c r="A159" s="170"/>
      <c r="B159" s="170"/>
      <c r="C159" s="170"/>
      <c r="D159" s="170"/>
      <c r="E159" s="170"/>
      <c r="F159" s="396"/>
      <c r="G159" s="396"/>
      <c r="H159" s="164"/>
      <c r="I159" s="165"/>
      <c r="J159" s="102"/>
    </row>
    <row r="160" spans="1:10">
      <c r="A160" s="87"/>
      <c r="B160" s="87"/>
      <c r="C160" s="53"/>
      <c r="D160" s="53"/>
      <c r="E160" s="53"/>
      <c r="F160" s="152"/>
      <c r="G160" s="101" t="s">
        <v>1</v>
      </c>
      <c r="H160" s="101" t="s">
        <v>0</v>
      </c>
      <c r="I160" s="394">
        <f>SUM(I150:J156)+I158</f>
        <v>6450896</v>
      </c>
      <c r="J160" s="394"/>
    </row>
  </sheetData>
  <mergeCells count="144">
    <mergeCell ref="A56:I56"/>
    <mergeCell ref="F57:H57"/>
    <mergeCell ref="A58:I58"/>
    <mergeCell ref="A158:C158"/>
    <mergeCell ref="D158:G158"/>
    <mergeCell ref="I158:J158"/>
    <mergeCell ref="A148:I148"/>
    <mergeCell ref="F159:G159"/>
    <mergeCell ref="I160:J160"/>
    <mergeCell ref="A156:C156"/>
    <mergeCell ref="D156:G156"/>
    <mergeCell ref="I156:J156"/>
    <mergeCell ref="A152:C152"/>
    <mergeCell ref="D152:G152"/>
    <mergeCell ref="I152:J152"/>
    <mergeCell ref="A154:C154"/>
    <mergeCell ref="D154:G154"/>
    <mergeCell ref="I154:J154"/>
    <mergeCell ref="A43:I43"/>
    <mergeCell ref="A46:I46"/>
    <mergeCell ref="A49:I49"/>
    <mergeCell ref="A50:B50"/>
    <mergeCell ref="F51:H51"/>
    <mergeCell ref="A52:I52"/>
    <mergeCell ref="F53:H53"/>
    <mergeCell ref="A54:I54"/>
    <mergeCell ref="F55:H55"/>
    <mergeCell ref="A32:C32"/>
    <mergeCell ref="A19:C19"/>
    <mergeCell ref="F20:H20"/>
    <mergeCell ref="A22:I22"/>
    <mergeCell ref="F23:H23"/>
    <mergeCell ref="A24:I24"/>
    <mergeCell ref="A26:I26"/>
    <mergeCell ref="F39:H39"/>
    <mergeCell ref="G40:I40"/>
    <mergeCell ref="F33:H33"/>
    <mergeCell ref="A34:C34"/>
    <mergeCell ref="F35:H35"/>
    <mergeCell ref="A36:C36"/>
    <mergeCell ref="F37:H37"/>
    <mergeCell ref="A38:I38"/>
    <mergeCell ref="A1:J1"/>
    <mergeCell ref="A3:B3"/>
    <mergeCell ref="D3:J5"/>
    <mergeCell ref="D6:H6"/>
    <mergeCell ref="B7:D7"/>
    <mergeCell ref="H7:J7"/>
    <mergeCell ref="A41:C41"/>
    <mergeCell ref="D41:G41"/>
    <mergeCell ref="A42:E42"/>
    <mergeCell ref="F13:H13"/>
    <mergeCell ref="A14:I14"/>
    <mergeCell ref="A15:C15"/>
    <mergeCell ref="F16:H16"/>
    <mergeCell ref="A17:C17"/>
    <mergeCell ref="F18:H18"/>
    <mergeCell ref="A10:G10"/>
    <mergeCell ref="I10:J10"/>
    <mergeCell ref="A11:E11"/>
    <mergeCell ref="A12:I12"/>
    <mergeCell ref="F27:H27"/>
    <mergeCell ref="A28:I28"/>
    <mergeCell ref="A29:E29"/>
    <mergeCell ref="F30:H30"/>
    <mergeCell ref="A31:I31"/>
    <mergeCell ref="A60:I60"/>
    <mergeCell ref="F61:H61"/>
    <mergeCell ref="A62:I62"/>
    <mergeCell ref="F63:H63"/>
    <mergeCell ref="A64:I64"/>
    <mergeCell ref="F65:H65"/>
    <mergeCell ref="A66:I66"/>
    <mergeCell ref="F67:H67"/>
    <mergeCell ref="A68:I68"/>
    <mergeCell ref="F69:H69"/>
    <mergeCell ref="A70:I70"/>
    <mergeCell ref="A71:C71"/>
    <mergeCell ref="F73:I73"/>
    <mergeCell ref="A75:D75"/>
    <mergeCell ref="E75:J75"/>
    <mergeCell ref="A76:E76"/>
    <mergeCell ref="A77:I77"/>
    <mergeCell ref="A79:H79"/>
    <mergeCell ref="F80:H80"/>
    <mergeCell ref="A81:H81"/>
    <mergeCell ref="F82:H82"/>
    <mergeCell ref="A83:H83"/>
    <mergeCell ref="F84:H84"/>
    <mergeCell ref="A85:H85"/>
    <mergeCell ref="E86:F86"/>
    <mergeCell ref="A87:H87"/>
    <mergeCell ref="F88:H88"/>
    <mergeCell ref="A89:I89"/>
    <mergeCell ref="A90:B90"/>
    <mergeCell ref="F91:H91"/>
    <mergeCell ref="A92:H92"/>
    <mergeCell ref="F93:H93"/>
    <mergeCell ref="A95:H95"/>
    <mergeCell ref="F96:H96"/>
    <mergeCell ref="A97:H97"/>
    <mergeCell ref="F98:H98"/>
    <mergeCell ref="A99:F99"/>
    <mergeCell ref="A100:H100"/>
    <mergeCell ref="F101:H101"/>
    <mergeCell ref="A103:H103"/>
    <mergeCell ref="F104:H104"/>
    <mergeCell ref="A105:H105"/>
    <mergeCell ref="F106:H106"/>
    <mergeCell ref="A107:H107"/>
    <mergeCell ref="F108:H108"/>
    <mergeCell ref="A109:H109"/>
    <mergeCell ref="F110:H110"/>
    <mergeCell ref="A112:H112"/>
    <mergeCell ref="F113:H113"/>
    <mergeCell ref="A115:H115"/>
    <mergeCell ref="F116:H116"/>
    <mergeCell ref="A117:H117"/>
    <mergeCell ref="F118:H118"/>
    <mergeCell ref="F119:H119"/>
    <mergeCell ref="A121:C121"/>
    <mergeCell ref="D121:F121"/>
    <mergeCell ref="A122:E122"/>
    <mergeCell ref="A123:I123"/>
    <mergeCell ref="E124:F124"/>
    <mergeCell ref="A125:I125"/>
    <mergeCell ref="A126:F126"/>
    <mergeCell ref="E127:F127"/>
    <mergeCell ref="A128:I128"/>
    <mergeCell ref="E138:F138"/>
    <mergeCell ref="A139:I139"/>
    <mergeCell ref="E140:F140"/>
    <mergeCell ref="A141:I141"/>
    <mergeCell ref="E142:F142"/>
    <mergeCell ref="F143:I143"/>
    <mergeCell ref="E129:F129"/>
    <mergeCell ref="A130:I130"/>
    <mergeCell ref="A131:D131"/>
    <mergeCell ref="F132:H132"/>
    <mergeCell ref="A133:D133"/>
    <mergeCell ref="E134:F134"/>
    <mergeCell ref="A135:D135"/>
    <mergeCell ref="E136:F136"/>
    <mergeCell ref="A137:H137"/>
  </mergeCells>
  <pageMargins left="0.7" right="0.16" top="0.22" bottom="0.33" header="0.2" footer="0.3"/>
  <pageSetup paperSize="9" scale="95" orientation="portrait" r:id="rId1"/>
  <drawing r:id="rId2"/>
</worksheet>
</file>

<file path=xl/worksheets/sheet4.xml><?xml version="1.0" encoding="utf-8"?>
<worksheet xmlns="http://schemas.openxmlformats.org/spreadsheetml/2006/main" xmlns:r="http://schemas.openxmlformats.org/officeDocument/2006/relationships">
  <dimension ref="A1:J229"/>
  <sheetViews>
    <sheetView workbookViewId="0">
      <selection activeCell="F237" sqref="F237:G407"/>
    </sheetView>
  </sheetViews>
  <sheetFormatPr defaultRowHeight="15"/>
  <cols>
    <col min="1" max="1" width="7" style="45" customWidth="1"/>
    <col min="2" max="2" width="15.85546875" style="45" customWidth="1"/>
    <col min="3" max="3" width="9.140625" style="45"/>
    <col min="4" max="4" width="10" style="45" customWidth="1"/>
    <col min="5" max="5" width="13.7109375" style="45" customWidth="1"/>
    <col min="6" max="6" width="7.42578125" style="45" customWidth="1"/>
    <col min="7" max="7" width="9.140625" style="45"/>
    <col min="8" max="8" width="0.85546875" style="45" customWidth="1"/>
    <col min="9" max="9" width="5.7109375" style="45" customWidth="1"/>
    <col min="10" max="10" width="16.85546875" style="45" customWidth="1"/>
    <col min="11" max="16384" width="9.140625" style="45"/>
  </cols>
  <sheetData>
    <row r="1" spans="1:10" ht="18">
      <c r="A1" s="548" t="s">
        <v>123</v>
      </c>
      <c r="B1" s="548"/>
      <c r="C1" s="548"/>
      <c r="D1" s="548"/>
      <c r="E1" s="548"/>
      <c r="F1" s="548"/>
      <c r="G1" s="548"/>
      <c r="H1" s="548"/>
      <c r="I1" s="548"/>
      <c r="J1" s="548"/>
    </row>
    <row r="3" spans="1:10" ht="15.75">
      <c r="A3" s="414" t="s">
        <v>122</v>
      </c>
      <c r="B3" s="414"/>
      <c r="D3" s="419" t="s">
        <v>187</v>
      </c>
      <c r="E3" s="419"/>
      <c r="F3" s="419"/>
      <c r="G3" s="419"/>
      <c r="H3" s="419"/>
      <c r="I3" s="419"/>
      <c r="J3" s="419"/>
    </row>
    <row r="4" spans="1:10">
      <c r="D4" s="419"/>
      <c r="E4" s="419"/>
      <c r="F4" s="419"/>
      <c r="G4" s="419"/>
      <c r="H4" s="419"/>
      <c r="I4" s="419"/>
      <c r="J4" s="419"/>
    </row>
    <row r="5" spans="1:10" ht="36" customHeight="1">
      <c r="D5" s="419"/>
      <c r="E5" s="419"/>
      <c r="F5" s="419"/>
      <c r="G5" s="419"/>
      <c r="H5" s="419"/>
      <c r="I5" s="419"/>
      <c r="J5" s="419"/>
    </row>
    <row r="6" spans="1:10" ht="15.75">
      <c r="A6" s="349" t="s">
        <v>121</v>
      </c>
      <c r="B6" s="349"/>
      <c r="D6" s="549"/>
      <c r="E6" s="549"/>
      <c r="F6" s="549"/>
      <c r="G6" s="549"/>
      <c r="H6" s="549"/>
    </row>
    <row r="7" spans="1:10" ht="31.5">
      <c r="A7" s="350" t="s">
        <v>120</v>
      </c>
      <c r="B7" s="550" t="s">
        <v>119</v>
      </c>
      <c r="C7" s="551"/>
      <c r="D7" s="552"/>
      <c r="E7" s="350" t="s">
        <v>118</v>
      </c>
      <c r="F7" s="350" t="s">
        <v>117</v>
      </c>
      <c r="G7" s="350" t="s">
        <v>116</v>
      </c>
      <c r="H7" s="553" t="s">
        <v>115</v>
      </c>
      <c r="I7" s="553"/>
      <c r="J7" s="553"/>
    </row>
    <row r="9" spans="1:10" ht="15.75">
      <c r="A9" s="414" t="s">
        <v>11</v>
      </c>
      <c r="B9" s="414"/>
      <c r="C9" s="414"/>
      <c r="D9" s="414" t="s">
        <v>10</v>
      </c>
      <c r="E9" s="414"/>
      <c r="F9" s="414"/>
    </row>
    <row r="10" spans="1:10" ht="15.75">
      <c r="A10" s="408" t="s">
        <v>23</v>
      </c>
      <c r="B10" s="408"/>
      <c r="C10" s="408"/>
      <c r="D10" s="408"/>
      <c r="E10" s="408"/>
      <c r="F10" s="137"/>
      <c r="G10" s="137"/>
      <c r="H10" s="137"/>
      <c r="I10" s="137"/>
      <c r="J10" s="137"/>
    </row>
    <row r="11" spans="1:10" ht="50.25" customHeight="1">
      <c r="A11" s="415" t="s">
        <v>114</v>
      </c>
      <c r="B11" s="415"/>
      <c r="C11" s="415"/>
      <c r="D11" s="415"/>
      <c r="E11" s="415"/>
      <c r="F11" s="415"/>
      <c r="G11" s="415"/>
      <c r="H11" s="415"/>
      <c r="I11" s="415"/>
    </row>
    <row r="12" spans="1:10">
      <c r="A12" s="45" t="s">
        <v>16</v>
      </c>
      <c r="B12" s="136">
        <v>8582</v>
      </c>
      <c r="C12" s="299" t="s">
        <v>15</v>
      </c>
      <c r="D12" s="300" t="s">
        <v>14</v>
      </c>
      <c r="E12" s="416">
        <v>3176.25</v>
      </c>
      <c r="F12" s="416"/>
      <c r="G12" s="61" t="s">
        <v>31</v>
      </c>
      <c r="H12" s="61"/>
      <c r="I12" s="60" t="s">
        <v>0</v>
      </c>
      <c r="J12" s="136">
        <f>+ROUND((B12*E12/1000),0)</f>
        <v>27259</v>
      </c>
    </row>
    <row r="13" spans="1:10" ht="43.5" customHeight="1">
      <c r="A13" s="415" t="s">
        <v>113</v>
      </c>
      <c r="B13" s="415"/>
      <c r="C13" s="415"/>
      <c r="D13" s="415"/>
      <c r="E13" s="415"/>
      <c r="F13" s="415"/>
      <c r="G13" s="415"/>
      <c r="H13" s="415"/>
      <c r="I13" s="415"/>
      <c r="J13" s="136"/>
    </row>
    <row r="14" spans="1:10" ht="15.75">
      <c r="A14" s="452" t="s">
        <v>112</v>
      </c>
      <c r="B14" s="452"/>
      <c r="C14" s="452"/>
      <c r="D14" s="452"/>
      <c r="E14" s="452"/>
      <c r="F14" s="452"/>
      <c r="G14" s="300"/>
      <c r="H14" s="300"/>
      <c r="I14" s="60"/>
      <c r="J14" s="136"/>
    </row>
    <row r="15" spans="1:10">
      <c r="A15" s="45" t="s">
        <v>16</v>
      </c>
      <c r="B15" s="136">
        <v>1601.75</v>
      </c>
      <c r="C15" s="299" t="s">
        <v>15</v>
      </c>
      <c r="D15" s="300" t="s">
        <v>14</v>
      </c>
      <c r="E15" s="416">
        <v>11288.75</v>
      </c>
      <c r="F15" s="416"/>
      <c r="G15" s="61" t="s">
        <v>17</v>
      </c>
      <c r="H15" s="61"/>
      <c r="I15" s="60" t="s">
        <v>0</v>
      </c>
      <c r="J15" s="136">
        <f>+ROUND((B15*E15/100),0)</f>
        <v>180818</v>
      </c>
    </row>
    <row r="16" spans="1:10">
      <c r="A16" s="415" t="s">
        <v>111</v>
      </c>
      <c r="B16" s="415"/>
      <c r="C16" s="415"/>
      <c r="D16" s="415"/>
      <c r="E16" s="415"/>
      <c r="F16" s="415"/>
      <c r="G16" s="415"/>
      <c r="H16" s="415"/>
      <c r="I16" s="415"/>
      <c r="J16" s="136"/>
    </row>
    <row r="17" spans="1:10">
      <c r="A17" s="45" t="s">
        <v>16</v>
      </c>
      <c r="B17" s="59">
        <v>4537.5</v>
      </c>
      <c r="C17" s="299" t="s">
        <v>15</v>
      </c>
      <c r="D17" s="300" t="s">
        <v>14</v>
      </c>
      <c r="E17" s="416">
        <v>11948.36</v>
      </c>
      <c r="F17" s="416"/>
      <c r="G17" s="61" t="s">
        <v>110</v>
      </c>
      <c r="H17" s="61"/>
      <c r="I17" s="60" t="s">
        <v>0</v>
      </c>
      <c r="J17" s="136">
        <f>+ROUND((B17*E17/100),0)</f>
        <v>542157</v>
      </c>
    </row>
    <row r="18" spans="1:10" ht="63.75" customHeight="1">
      <c r="A18" s="415" t="s">
        <v>109</v>
      </c>
      <c r="B18" s="415"/>
      <c r="C18" s="415"/>
      <c r="D18" s="415"/>
      <c r="E18" s="415"/>
      <c r="F18" s="415"/>
      <c r="G18" s="415"/>
      <c r="H18" s="415"/>
      <c r="I18" s="415"/>
      <c r="J18" s="292"/>
    </row>
    <row r="19" spans="1:10" ht="15.75">
      <c r="A19" s="434" t="s">
        <v>108</v>
      </c>
      <c r="B19" s="434"/>
      <c r="C19" s="434"/>
      <c r="D19" s="434"/>
      <c r="E19" s="288"/>
      <c r="F19" s="288"/>
      <c r="J19" s="292"/>
    </row>
    <row r="20" spans="1:10">
      <c r="A20" s="45" t="s">
        <v>16</v>
      </c>
      <c r="B20" s="59">
        <v>850</v>
      </c>
      <c r="C20" s="299" t="s">
        <v>12</v>
      </c>
      <c r="D20" s="300" t="s">
        <v>14</v>
      </c>
      <c r="E20" s="292">
        <v>94</v>
      </c>
      <c r="F20" s="454" t="s">
        <v>35</v>
      </c>
      <c r="G20" s="454"/>
      <c r="H20" s="454"/>
      <c r="I20" s="60" t="s">
        <v>0</v>
      </c>
      <c r="J20" s="136">
        <f>+ROUND((B20*E20),0)</f>
        <v>79900</v>
      </c>
    </row>
    <row r="21" spans="1:10" ht="15.75">
      <c r="A21" s="434" t="s">
        <v>107</v>
      </c>
      <c r="B21" s="434"/>
      <c r="C21" s="434"/>
      <c r="D21" s="434"/>
      <c r="E21" s="288"/>
      <c r="F21" s="288"/>
      <c r="J21" s="292"/>
    </row>
    <row r="22" spans="1:10">
      <c r="A22" s="45" t="s">
        <v>16</v>
      </c>
      <c r="B22" s="59">
        <v>1450</v>
      </c>
      <c r="C22" s="299" t="s">
        <v>12</v>
      </c>
      <c r="D22" s="300" t="s">
        <v>14</v>
      </c>
      <c r="E22" s="416">
        <v>174</v>
      </c>
      <c r="F22" s="416"/>
      <c r="G22" s="61" t="s">
        <v>35</v>
      </c>
      <c r="H22" s="61"/>
      <c r="I22" s="60" t="s">
        <v>0</v>
      </c>
      <c r="J22" s="136">
        <f>+ROUND((B22*E22),0)</f>
        <v>252300</v>
      </c>
    </row>
    <row r="23" spans="1:10" ht="35.25" customHeight="1">
      <c r="A23" s="415" t="s">
        <v>105</v>
      </c>
      <c r="B23" s="415"/>
      <c r="C23" s="415"/>
      <c r="D23" s="415"/>
      <c r="E23" s="415"/>
      <c r="F23" s="415"/>
      <c r="G23" s="415"/>
      <c r="H23" s="415"/>
      <c r="I23" s="60"/>
      <c r="J23" s="136"/>
    </row>
    <row r="24" spans="1:10">
      <c r="A24" s="45" t="s">
        <v>16</v>
      </c>
      <c r="B24" s="59">
        <v>2773</v>
      </c>
      <c r="C24" s="299" t="s">
        <v>104</v>
      </c>
      <c r="D24" s="300" t="s">
        <v>14</v>
      </c>
      <c r="E24" s="455">
        <v>2283.9299999999998</v>
      </c>
      <c r="F24" s="455"/>
      <c r="G24" s="61" t="s">
        <v>13</v>
      </c>
      <c r="H24" s="61"/>
      <c r="I24" s="60" t="s">
        <v>0</v>
      </c>
      <c r="J24" s="136">
        <f>+ROUND((B24*E24/100),0)</f>
        <v>63333</v>
      </c>
    </row>
    <row r="25" spans="1:10" ht="103.5" customHeight="1">
      <c r="A25" s="415" t="s">
        <v>103</v>
      </c>
      <c r="B25" s="415"/>
      <c r="C25" s="415"/>
      <c r="D25" s="415"/>
      <c r="E25" s="415"/>
      <c r="F25" s="415"/>
      <c r="G25" s="415"/>
      <c r="H25" s="415"/>
      <c r="I25" s="415"/>
      <c r="J25" s="292"/>
    </row>
    <row r="26" spans="1:10">
      <c r="A26" s="45" t="s">
        <v>16</v>
      </c>
      <c r="B26" s="59">
        <v>1601.75</v>
      </c>
      <c r="C26" s="299" t="s">
        <v>15</v>
      </c>
      <c r="D26" s="300" t="s">
        <v>30</v>
      </c>
      <c r="E26" s="416">
        <v>337</v>
      </c>
      <c r="F26" s="416"/>
      <c r="G26" s="61" t="s">
        <v>29</v>
      </c>
      <c r="H26" s="61"/>
      <c r="I26" s="60" t="s">
        <v>0</v>
      </c>
      <c r="J26" s="136">
        <f>+ROUND((B26*E26),0)</f>
        <v>539790</v>
      </c>
    </row>
    <row r="27" spans="1:10" ht="50.25" customHeight="1">
      <c r="A27" s="415" t="s">
        <v>102</v>
      </c>
      <c r="B27" s="415"/>
      <c r="C27" s="415"/>
      <c r="D27" s="415"/>
      <c r="E27" s="415"/>
      <c r="F27" s="415"/>
      <c r="G27" s="415"/>
      <c r="H27" s="415"/>
      <c r="I27" s="415"/>
      <c r="J27" s="298"/>
    </row>
    <row r="28" spans="1:10">
      <c r="A28" s="60" t="s">
        <v>16</v>
      </c>
      <c r="B28" s="59">
        <v>57.2</v>
      </c>
      <c r="C28" s="299" t="s">
        <v>28</v>
      </c>
      <c r="D28" s="300" t="s">
        <v>14</v>
      </c>
      <c r="E28" s="416">
        <v>5001.7</v>
      </c>
      <c r="F28" s="416"/>
      <c r="G28" s="61" t="s">
        <v>27</v>
      </c>
      <c r="H28" s="61"/>
      <c r="I28" s="134" t="s">
        <v>0</v>
      </c>
      <c r="J28" s="133">
        <f>+ROUND((B28*E28),0)+27</f>
        <v>286124</v>
      </c>
    </row>
    <row r="29" spans="1:10" ht="15.75">
      <c r="A29" s="132"/>
      <c r="B29" s="131"/>
      <c r="C29" s="130"/>
      <c r="D29" s="129"/>
      <c r="E29" s="128"/>
      <c r="F29" s="446" t="s">
        <v>101</v>
      </c>
      <c r="G29" s="446"/>
      <c r="H29" s="446"/>
      <c r="I29" s="446"/>
      <c r="J29" s="127">
        <f>SUM(J10:J28)</f>
        <v>1971681</v>
      </c>
    </row>
    <row r="30" spans="1:10" ht="18">
      <c r="A30" s="554" t="s">
        <v>188</v>
      </c>
      <c r="B30" s="554"/>
      <c r="C30" s="554"/>
      <c r="D30" s="554"/>
      <c r="E30" s="554"/>
      <c r="F30" s="554"/>
      <c r="G30" s="554"/>
      <c r="H30" s="554"/>
      <c r="I30" s="554"/>
      <c r="J30" s="554"/>
    </row>
    <row r="31" spans="1:10" ht="18">
      <c r="A31" s="555" t="s">
        <v>189</v>
      </c>
      <c r="B31" s="555"/>
      <c r="C31" s="555"/>
      <c r="D31" s="555"/>
      <c r="E31" s="555"/>
      <c r="F31" s="555"/>
      <c r="G31" s="555"/>
      <c r="H31" s="555"/>
      <c r="I31" s="555"/>
      <c r="J31" s="555"/>
    </row>
    <row r="32" spans="1:10" ht="15.75">
      <c r="A32" s="476" t="s">
        <v>23</v>
      </c>
      <c r="B32" s="476"/>
      <c r="C32" s="476"/>
      <c r="D32" s="476"/>
      <c r="E32" s="476"/>
      <c r="F32" s="98"/>
      <c r="G32" s="98"/>
      <c r="H32" s="98"/>
      <c r="I32" s="98"/>
      <c r="J32" s="98"/>
    </row>
    <row r="33" spans="1:10" ht="108.75" customHeight="1">
      <c r="A33" s="511" t="s">
        <v>199</v>
      </c>
      <c r="B33" s="511"/>
      <c r="C33" s="511"/>
      <c r="D33" s="511"/>
      <c r="E33" s="511"/>
      <c r="F33" s="511"/>
      <c r="G33" s="511"/>
      <c r="H33" s="511"/>
      <c r="I33" s="511"/>
      <c r="J33" s="98"/>
    </row>
    <row r="34" spans="1:10">
      <c r="A34" s="3" t="s">
        <v>16</v>
      </c>
      <c r="B34" s="15">
        <v>28350</v>
      </c>
      <c r="C34" s="3" t="s">
        <v>18</v>
      </c>
      <c r="D34" s="3" t="s">
        <v>14</v>
      </c>
      <c r="E34" s="509">
        <v>3600</v>
      </c>
      <c r="F34" s="509"/>
      <c r="G34" s="556" t="s">
        <v>31</v>
      </c>
      <c r="H34" s="556"/>
      <c r="I34" s="270" t="s">
        <v>0</v>
      </c>
      <c r="J34" s="15">
        <f>+ROUND((B34*E34/1000),0)</f>
        <v>102060</v>
      </c>
    </row>
    <row r="35" spans="1:10" ht="15.75">
      <c r="A35" s="264"/>
      <c r="B35" s="264"/>
      <c r="C35" s="264"/>
      <c r="D35" s="264"/>
      <c r="E35" s="264"/>
      <c r="F35" s="98"/>
      <c r="G35" s="98"/>
      <c r="H35" s="98"/>
      <c r="I35" s="98"/>
      <c r="J35" s="98"/>
    </row>
    <row r="36" spans="1:10" ht="114" customHeight="1">
      <c r="A36" s="511" t="s">
        <v>200</v>
      </c>
      <c r="B36" s="511"/>
      <c r="C36" s="511"/>
      <c r="D36" s="511"/>
      <c r="E36" s="511"/>
      <c r="F36" s="511"/>
      <c r="G36" s="511"/>
      <c r="H36" s="511"/>
      <c r="I36" s="511"/>
      <c r="J36" s="98"/>
    </row>
    <row r="37" spans="1:10">
      <c r="A37" s="3" t="s">
        <v>16</v>
      </c>
      <c r="B37" s="15">
        <v>11340</v>
      </c>
      <c r="C37" s="3" t="s">
        <v>18</v>
      </c>
      <c r="D37" s="3" t="s">
        <v>14</v>
      </c>
      <c r="E37" s="509">
        <v>5400</v>
      </c>
      <c r="F37" s="509"/>
      <c r="G37" s="513" t="s">
        <v>31</v>
      </c>
      <c r="H37" s="513"/>
      <c r="I37" s="270" t="s">
        <v>0</v>
      </c>
      <c r="J37" s="15">
        <f>+ROUND((B37*E37/1000),0)</f>
        <v>61236</v>
      </c>
    </row>
    <row r="38" spans="1:10">
      <c r="A38" s="3"/>
      <c r="B38" s="15"/>
      <c r="C38" s="3"/>
      <c r="D38" s="3"/>
      <c r="E38" s="269"/>
      <c r="F38" s="269"/>
      <c r="G38" s="272"/>
      <c r="H38" s="272"/>
      <c r="I38" s="270"/>
      <c r="J38" s="15"/>
    </row>
    <row r="39" spans="1:10" ht="24.75" customHeight="1">
      <c r="A39" s="511" t="s">
        <v>190</v>
      </c>
      <c r="B39" s="511"/>
      <c r="C39" s="511"/>
      <c r="D39" s="511"/>
      <c r="E39" s="511"/>
      <c r="F39" s="511"/>
      <c r="G39" s="511"/>
      <c r="H39" s="511"/>
      <c r="I39" s="511"/>
      <c r="J39" s="15"/>
    </row>
    <row r="40" spans="1:10">
      <c r="A40" s="3" t="s">
        <v>16</v>
      </c>
      <c r="B40" s="15">
        <v>39690</v>
      </c>
      <c r="C40" s="3" t="s">
        <v>18</v>
      </c>
      <c r="D40" s="3" t="s">
        <v>14</v>
      </c>
      <c r="E40" s="509">
        <v>407</v>
      </c>
      <c r="F40" s="509"/>
      <c r="G40" s="513" t="s">
        <v>17</v>
      </c>
      <c r="H40" s="513"/>
      <c r="I40" s="270" t="s">
        <v>0</v>
      </c>
      <c r="J40" s="15">
        <f>+ROUND((B40*E40/100),0)</f>
        <v>161538</v>
      </c>
    </row>
    <row r="41" spans="1:10">
      <c r="A41" s="3"/>
      <c r="B41" s="15"/>
      <c r="C41" s="3"/>
      <c r="D41" s="3"/>
      <c r="E41" s="269"/>
      <c r="F41" s="269"/>
      <c r="G41" s="272"/>
      <c r="H41" s="272"/>
      <c r="I41" s="270"/>
      <c r="J41" s="15"/>
    </row>
    <row r="42" spans="1:10" ht="51" customHeight="1">
      <c r="A42" s="508" t="s">
        <v>191</v>
      </c>
      <c r="B42" s="508"/>
      <c r="C42" s="508"/>
      <c r="D42" s="508"/>
      <c r="E42" s="508"/>
      <c r="F42" s="508"/>
      <c r="G42" s="508"/>
      <c r="H42" s="508"/>
      <c r="I42" s="508"/>
      <c r="J42" s="97"/>
    </row>
    <row r="43" spans="1:10" ht="15.75">
      <c r="A43" s="471" t="s">
        <v>112</v>
      </c>
      <c r="B43" s="471"/>
      <c r="C43" s="471"/>
      <c r="D43" s="471"/>
      <c r="E43" s="471"/>
      <c r="F43" s="471"/>
      <c r="G43" s="265"/>
      <c r="H43" s="265"/>
      <c r="I43" s="96"/>
      <c r="J43" s="97"/>
    </row>
    <row r="44" spans="1:10">
      <c r="A44" s="12" t="s">
        <v>16</v>
      </c>
      <c r="B44" s="97">
        <v>2835</v>
      </c>
      <c r="C44" s="301" t="s">
        <v>15</v>
      </c>
      <c r="D44" s="265" t="s">
        <v>14</v>
      </c>
      <c r="E44" s="257">
        <v>11288.75</v>
      </c>
      <c r="F44" s="478" t="s">
        <v>17</v>
      </c>
      <c r="G44" s="478"/>
      <c r="H44" s="478"/>
      <c r="I44" s="96" t="s">
        <v>0</v>
      </c>
      <c r="J44" s="97">
        <f>+ROUND((B44*E44/100),0)</f>
        <v>320036</v>
      </c>
    </row>
    <row r="45" spans="1:10" ht="15.75">
      <c r="A45" s="471" t="s">
        <v>192</v>
      </c>
      <c r="B45" s="471"/>
      <c r="C45" s="471"/>
      <c r="D45" s="471"/>
      <c r="E45" s="471"/>
      <c r="F45" s="471"/>
      <c r="G45" s="265"/>
      <c r="H45" s="265"/>
      <c r="I45" s="96"/>
      <c r="J45" s="97"/>
    </row>
    <row r="46" spans="1:10">
      <c r="A46" s="12" t="s">
        <v>16</v>
      </c>
      <c r="B46" s="97">
        <v>2926.4</v>
      </c>
      <c r="C46" s="301" t="s">
        <v>15</v>
      </c>
      <c r="D46" s="265" t="s">
        <v>14</v>
      </c>
      <c r="E46" s="257">
        <v>14429.25</v>
      </c>
      <c r="F46" s="478" t="s">
        <v>17</v>
      </c>
      <c r="G46" s="478"/>
      <c r="H46" s="478"/>
      <c r="I46" s="96" t="s">
        <v>0</v>
      </c>
      <c r="J46" s="97">
        <f>+ROUND((B46*E46/100),0)</f>
        <v>422258</v>
      </c>
    </row>
    <row r="47" spans="1:10">
      <c r="A47" s="12"/>
      <c r="B47" s="97"/>
      <c r="C47" s="301"/>
      <c r="D47" s="265"/>
      <c r="E47" s="263"/>
      <c r="F47" s="265"/>
      <c r="G47" s="265"/>
      <c r="H47" s="265"/>
      <c r="I47" s="96"/>
      <c r="J47" s="97"/>
    </row>
    <row r="48" spans="1:10" ht="47.25" customHeight="1">
      <c r="A48" s="508" t="s">
        <v>201</v>
      </c>
      <c r="B48" s="508"/>
      <c r="C48" s="508"/>
      <c r="D48" s="508"/>
      <c r="E48" s="508"/>
      <c r="F48" s="508"/>
      <c r="G48" s="508"/>
      <c r="H48" s="508"/>
      <c r="I48" s="96"/>
      <c r="J48" s="97"/>
    </row>
    <row r="49" spans="1:10">
      <c r="A49" s="12" t="s">
        <v>16</v>
      </c>
      <c r="B49" s="95">
        <v>5710</v>
      </c>
      <c r="C49" s="301" t="s">
        <v>104</v>
      </c>
      <c r="D49" s="265" t="s">
        <v>14</v>
      </c>
      <c r="E49" s="472">
        <v>3127.41</v>
      </c>
      <c r="F49" s="472"/>
      <c r="G49" s="545" t="s">
        <v>167</v>
      </c>
      <c r="H49" s="545"/>
      <c r="I49" s="96" t="s">
        <v>0</v>
      </c>
      <c r="J49" s="95">
        <f>+ROUND((B49*E49/100),0)</f>
        <v>178575</v>
      </c>
    </row>
    <row r="50" spans="1:10" ht="128.25" customHeight="1">
      <c r="A50" s="557" t="s">
        <v>193</v>
      </c>
      <c r="B50" s="557"/>
      <c r="C50" s="557"/>
      <c r="D50" s="557"/>
      <c r="E50" s="557"/>
      <c r="F50" s="557"/>
      <c r="G50" s="557"/>
      <c r="H50" s="557"/>
      <c r="I50" s="557"/>
      <c r="J50" s="263"/>
    </row>
    <row r="51" spans="1:10">
      <c r="A51" s="12" t="s">
        <v>16</v>
      </c>
      <c r="B51" s="95">
        <v>13313.6</v>
      </c>
      <c r="C51" s="301" t="s">
        <v>15</v>
      </c>
      <c r="D51" s="265" t="s">
        <v>30</v>
      </c>
      <c r="E51" s="266">
        <v>337</v>
      </c>
      <c r="F51" s="478" t="s">
        <v>29</v>
      </c>
      <c r="G51" s="478"/>
      <c r="H51" s="478"/>
      <c r="I51" s="96" t="s">
        <v>0</v>
      </c>
      <c r="J51" s="97">
        <f>+ROUND((B51*E51),0)</f>
        <v>4486683</v>
      </c>
    </row>
    <row r="52" spans="1:10" ht="65.25" customHeight="1">
      <c r="A52" s="508" t="s">
        <v>194</v>
      </c>
      <c r="B52" s="508"/>
      <c r="C52" s="508"/>
      <c r="D52" s="508"/>
      <c r="E52" s="508"/>
      <c r="F52" s="508"/>
      <c r="G52" s="508"/>
      <c r="H52" s="508"/>
      <c r="I52" s="508"/>
      <c r="J52" s="272"/>
    </row>
    <row r="53" spans="1:10">
      <c r="A53" s="96" t="s">
        <v>16</v>
      </c>
      <c r="B53" s="95">
        <v>534.91999999999996</v>
      </c>
      <c r="C53" s="301" t="s">
        <v>28</v>
      </c>
      <c r="D53" s="265" t="s">
        <v>14</v>
      </c>
      <c r="E53" s="266">
        <v>5001.7</v>
      </c>
      <c r="F53" s="478" t="s">
        <v>27</v>
      </c>
      <c r="G53" s="478"/>
      <c r="H53" s="478"/>
      <c r="I53" s="92" t="s">
        <v>0</v>
      </c>
      <c r="J53" s="203">
        <f>+ROUND((B53*E53),0)</f>
        <v>2675509</v>
      </c>
    </row>
    <row r="54" spans="1:10">
      <c r="A54" s="96"/>
      <c r="B54" s="95"/>
      <c r="C54" s="301"/>
      <c r="D54" s="265"/>
      <c r="E54" s="266"/>
      <c r="F54" s="265"/>
      <c r="G54" s="265"/>
      <c r="H54" s="265"/>
      <c r="I54" s="92"/>
      <c r="J54" s="203"/>
    </row>
    <row r="55" spans="1:10" ht="53.25" customHeight="1">
      <c r="A55" s="508" t="s">
        <v>195</v>
      </c>
      <c r="B55" s="508"/>
      <c r="C55" s="508"/>
      <c r="D55" s="508"/>
      <c r="E55" s="508"/>
      <c r="F55" s="508"/>
      <c r="G55" s="508"/>
      <c r="H55" s="508"/>
      <c r="I55" s="92"/>
      <c r="J55" s="203"/>
    </row>
    <row r="56" spans="1:10">
      <c r="A56" s="96" t="s">
        <v>16</v>
      </c>
      <c r="B56" s="95">
        <v>2.54</v>
      </c>
      <c r="C56" s="301" t="s">
        <v>28</v>
      </c>
      <c r="D56" s="265" t="s">
        <v>14</v>
      </c>
      <c r="E56" s="472">
        <v>6420.61</v>
      </c>
      <c r="F56" s="472"/>
      <c r="G56" s="545" t="s">
        <v>27</v>
      </c>
      <c r="H56" s="545"/>
      <c r="I56" s="96" t="s">
        <v>0</v>
      </c>
      <c r="J56" s="95">
        <f>+ROUND((B56*E56),0)+30</f>
        <v>16338</v>
      </c>
    </row>
    <row r="57" spans="1:10">
      <c r="A57" s="96"/>
      <c r="B57" s="95"/>
      <c r="C57" s="301"/>
      <c r="D57" s="265"/>
      <c r="E57" s="266"/>
      <c r="F57" s="265"/>
      <c r="G57" s="265"/>
      <c r="H57" s="265"/>
      <c r="I57" s="92"/>
      <c r="J57" s="203"/>
    </row>
    <row r="58" spans="1:10" ht="30.75" customHeight="1">
      <c r="A58" s="508" t="s">
        <v>196</v>
      </c>
      <c r="B58" s="508"/>
      <c r="C58" s="508"/>
      <c r="D58" s="508"/>
      <c r="E58" s="508"/>
      <c r="F58" s="508"/>
      <c r="G58" s="508"/>
      <c r="H58" s="508"/>
      <c r="I58" s="92"/>
      <c r="J58" s="203"/>
    </row>
    <row r="59" spans="1:10">
      <c r="A59" s="96" t="s">
        <v>16</v>
      </c>
      <c r="B59" s="95">
        <v>75</v>
      </c>
      <c r="C59" s="301" t="s">
        <v>197</v>
      </c>
      <c r="D59" s="265" t="s">
        <v>14</v>
      </c>
      <c r="E59" s="472">
        <v>80</v>
      </c>
      <c r="F59" s="472"/>
      <c r="G59" s="545" t="s">
        <v>198</v>
      </c>
      <c r="H59" s="545"/>
      <c r="I59" s="259" t="s">
        <v>0</v>
      </c>
      <c r="J59" s="258">
        <f>+ROUND((B59*E59),0)</f>
        <v>6000</v>
      </c>
    </row>
    <row r="60" spans="1:10" ht="15.75">
      <c r="A60" s="96"/>
      <c r="B60" s="95"/>
      <c r="C60" s="301"/>
      <c r="D60" s="265"/>
      <c r="E60" s="266"/>
      <c r="F60" s="265"/>
      <c r="G60" s="265"/>
      <c r="H60" s="265"/>
      <c r="I60" s="260" t="s">
        <v>0</v>
      </c>
      <c r="J60" s="261">
        <f>SUM(J33:J59)</f>
        <v>8430233</v>
      </c>
    </row>
    <row r="61" spans="1:10" ht="18">
      <c r="A61" s="546" t="s">
        <v>227</v>
      </c>
      <c r="B61" s="546"/>
      <c r="C61" s="546"/>
      <c r="D61" s="546"/>
      <c r="E61" s="546"/>
      <c r="F61" s="546"/>
      <c r="G61" s="546"/>
      <c r="H61" s="546"/>
      <c r="I61" s="546"/>
      <c r="J61" s="546"/>
    </row>
    <row r="62" spans="1:10">
      <c r="A62" s="535" t="s">
        <v>228</v>
      </c>
      <c r="B62" s="535"/>
      <c r="C62" s="535"/>
      <c r="D62" s="535"/>
      <c r="E62" s="535"/>
      <c r="F62" s="535"/>
      <c r="G62" s="535"/>
      <c r="H62" s="535"/>
      <c r="I62" s="535"/>
      <c r="J62" s="317"/>
    </row>
    <row r="63" spans="1:10" ht="15.75">
      <c r="A63" s="547"/>
      <c r="B63" s="547"/>
      <c r="C63" s="547"/>
      <c r="D63" s="547"/>
      <c r="E63" s="312"/>
      <c r="F63" s="312"/>
      <c r="G63" s="317"/>
      <c r="H63" s="317"/>
      <c r="I63" s="317"/>
      <c r="J63" s="317"/>
    </row>
    <row r="64" spans="1:10">
      <c r="A64" s="317" t="s">
        <v>16</v>
      </c>
      <c r="B64" s="318">
        <v>517</v>
      </c>
      <c r="C64" s="319" t="s">
        <v>15</v>
      </c>
      <c r="D64" s="320" t="s">
        <v>14</v>
      </c>
      <c r="E64" s="321">
        <v>605</v>
      </c>
      <c r="F64" s="538" t="s">
        <v>17</v>
      </c>
      <c r="G64" s="538"/>
      <c r="H64" s="538"/>
      <c r="I64" s="323" t="s">
        <v>0</v>
      </c>
      <c r="J64" s="318">
        <f>+ROUND((B64*E64/100),0)</f>
        <v>3128</v>
      </c>
    </row>
    <row r="65" spans="1:10" ht="15.75">
      <c r="A65" s="351"/>
      <c r="B65" s="351"/>
      <c r="C65" s="351"/>
      <c r="D65" s="351"/>
      <c r="E65" s="351"/>
      <c r="F65" s="352"/>
      <c r="G65" s="352"/>
      <c r="H65" s="352"/>
      <c r="I65" s="352"/>
      <c r="J65" s="352"/>
    </row>
    <row r="66" spans="1:10" ht="108.75" customHeight="1">
      <c r="A66" s="543" t="s">
        <v>199</v>
      </c>
      <c r="B66" s="543"/>
      <c r="C66" s="543"/>
      <c r="D66" s="543"/>
      <c r="E66" s="543"/>
      <c r="F66" s="543"/>
      <c r="G66" s="543"/>
      <c r="H66" s="543"/>
      <c r="I66" s="543"/>
      <c r="J66" s="352"/>
    </row>
    <row r="67" spans="1:10">
      <c r="A67" s="314" t="s">
        <v>16</v>
      </c>
      <c r="B67" s="313">
        <v>11632.5</v>
      </c>
      <c r="C67" s="314" t="s">
        <v>18</v>
      </c>
      <c r="D67" s="314" t="s">
        <v>14</v>
      </c>
      <c r="E67" s="541">
        <v>3600</v>
      </c>
      <c r="F67" s="541"/>
      <c r="G67" s="544" t="s">
        <v>31</v>
      </c>
      <c r="H67" s="544"/>
      <c r="I67" s="316" t="s">
        <v>0</v>
      </c>
      <c r="J67" s="313">
        <f>+ROUND((B67*E67/1000),0)</f>
        <v>41877</v>
      </c>
    </row>
    <row r="68" spans="1:10" ht="15.75">
      <c r="A68" s="351"/>
      <c r="B68" s="351"/>
      <c r="C68" s="351"/>
      <c r="D68" s="351"/>
      <c r="E68" s="351"/>
      <c r="F68" s="352"/>
      <c r="G68" s="352"/>
      <c r="H68" s="352"/>
      <c r="I68" s="352"/>
      <c r="J68" s="352"/>
    </row>
    <row r="69" spans="1:10" ht="110.25" customHeight="1">
      <c r="A69" s="543" t="s">
        <v>200</v>
      </c>
      <c r="B69" s="543"/>
      <c r="C69" s="543"/>
      <c r="D69" s="543"/>
      <c r="E69" s="543"/>
      <c r="F69" s="543"/>
      <c r="G69" s="543"/>
      <c r="H69" s="543"/>
      <c r="I69" s="543"/>
      <c r="J69" s="352"/>
    </row>
    <row r="70" spans="1:10" ht="15.75">
      <c r="A70" s="351"/>
      <c r="B70" s="351"/>
      <c r="C70" s="351"/>
      <c r="D70" s="351"/>
      <c r="E70" s="351"/>
      <c r="F70" s="352"/>
      <c r="G70" s="352"/>
      <c r="H70" s="352"/>
      <c r="I70" s="352"/>
      <c r="J70" s="352"/>
    </row>
    <row r="71" spans="1:10">
      <c r="A71" s="314" t="s">
        <v>16</v>
      </c>
      <c r="B71" s="313">
        <v>1938.75</v>
      </c>
      <c r="C71" s="314" t="s">
        <v>18</v>
      </c>
      <c r="D71" s="314" t="s">
        <v>14</v>
      </c>
      <c r="E71" s="541">
        <v>5400</v>
      </c>
      <c r="F71" s="541"/>
      <c r="G71" s="542" t="s">
        <v>31</v>
      </c>
      <c r="H71" s="542"/>
      <c r="I71" s="316" t="s">
        <v>0</v>
      </c>
      <c r="J71" s="313">
        <f>+ROUND((B71*E71/1000),0)</f>
        <v>10469</v>
      </c>
    </row>
    <row r="72" spans="1:10">
      <c r="A72" s="314"/>
      <c r="B72" s="313"/>
      <c r="C72" s="314"/>
      <c r="D72" s="314"/>
      <c r="E72" s="315"/>
      <c r="F72" s="315"/>
      <c r="G72" s="353"/>
      <c r="H72" s="353"/>
      <c r="I72" s="316"/>
      <c r="J72" s="313"/>
    </row>
    <row r="73" spans="1:10">
      <c r="A73" s="543" t="s">
        <v>190</v>
      </c>
      <c r="B73" s="543"/>
      <c r="C73" s="543"/>
      <c r="D73" s="543"/>
      <c r="E73" s="543"/>
      <c r="F73" s="543"/>
      <c r="G73" s="543"/>
      <c r="H73" s="543"/>
      <c r="I73" s="543"/>
      <c r="J73" s="313"/>
    </row>
    <row r="74" spans="1:10">
      <c r="A74" s="314" t="s">
        <v>16</v>
      </c>
      <c r="B74" s="313">
        <v>14088.25</v>
      </c>
      <c r="C74" s="314" t="s">
        <v>18</v>
      </c>
      <c r="D74" s="314" t="s">
        <v>14</v>
      </c>
      <c r="E74" s="541">
        <v>407</v>
      </c>
      <c r="F74" s="541"/>
      <c r="G74" s="542" t="s">
        <v>17</v>
      </c>
      <c r="H74" s="542"/>
      <c r="I74" s="316" t="s">
        <v>0</v>
      </c>
      <c r="J74" s="313">
        <f>+ROUND((B74*E74/100),0)</f>
        <v>57339</v>
      </c>
    </row>
    <row r="75" spans="1:10">
      <c r="A75" s="314"/>
      <c r="B75" s="313"/>
      <c r="C75" s="314"/>
      <c r="D75" s="314"/>
      <c r="E75" s="315"/>
      <c r="F75" s="315"/>
      <c r="G75" s="353"/>
      <c r="H75" s="353"/>
      <c r="I75" s="316"/>
      <c r="J75" s="313"/>
    </row>
    <row r="76" spans="1:10" ht="48.75" customHeight="1">
      <c r="A76" s="535" t="s">
        <v>191</v>
      </c>
      <c r="B76" s="535"/>
      <c r="C76" s="535"/>
      <c r="D76" s="535"/>
      <c r="E76" s="535"/>
      <c r="F76" s="535"/>
      <c r="G76" s="535"/>
      <c r="H76" s="535"/>
      <c r="I76" s="535"/>
      <c r="J76" s="318"/>
    </row>
    <row r="77" spans="1:10" ht="15.75">
      <c r="A77" s="539" t="s">
        <v>112</v>
      </c>
      <c r="B77" s="539"/>
      <c r="C77" s="539"/>
      <c r="D77" s="539"/>
      <c r="E77" s="539"/>
      <c r="F77" s="539"/>
      <c r="G77" s="320"/>
      <c r="H77" s="320"/>
      <c r="I77" s="323"/>
      <c r="J77" s="318"/>
    </row>
    <row r="78" spans="1:10">
      <c r="A78" s="317" t="s">
        <v>16</v>
      </c>
      <c r="B78" s="318">
        <v>1938.75</v>
      </c>
      <c r="C78" s="319" t="s">
        <v>15</v>
      </c>
      <c r="D78" s="320" t="s">
        <v>14</v>
      </c>
      <c r="E78" s="354">
        <v>11288.75</v>
      </c>
      <c r="F78" s="538" t="s">
        <v>17</v>
      </c>
      <c r="G78" s="538"/>
      <c r="H78" s="538"/>
      <c r="I78" s="323" t="s">
        <v>0</v>
      </c>
      <c r="J78" s="318">
        <f>+ROUND((B78*E78/100),0)</f>
        <v>218861</v>
      </c>
    </row>
    <row r="79" spans="1:10" ht="15.75">
      <c r="A79" s="539" t="s">
        <v>192</v>
      </c>
      <c r="B79" s="539"/>
      <c r="C79" s="539"/>
      <c r="D79" s="539"/>
      <c r="E79" s="539"/>
      <c r="F79" s="539"/>
      <c r="G79" s="320"/>
      <c r="H79" s="320"/>
      <c r="I79" s="323"/>
      <c r="J79" s="318"/>
    </row>
    <row r="80" spans="1:10">
      <c r="A80" s="317" t="s">
        <v>16</v>
      </c>
      <c r="B80" s="318">
        <v>8738.91</v>
      </c>
      <c r="C80" s="319" t="s">
        <v>15</v>
      </c>
      <c r="D80" s="320" t="s">
        <v>14</v>
      </c>
      <c r="E80" s="354">
        <v>14429.25</v>
      </c>
      <c r="F80" s="538" t="s">
        <v>17</v>
      </c>
      <c r="G80" s="538"/>
      <c r="H80" s="538"/>
      <c r="I80" s="323" t="s">
        <v>0</v>
      </c>
      <c r="J80" s="318">
        <f>+ROUND((B80*E80/100),0)</f>
        <v>1260959</v>
      </c>
    </row>
    <row r="81" spans="1:10">
      <c r="A81" s="317"/>
      <c r="B81" s="318"/>
      <c r="C81" s="319"/>
      <c r="D81" s="320"/>
      <c r="E81" s="321"/>
      <c r="F81" s="320"/>
      <c r="G81" s="320"/>
      <c r="H81" s="320"/>
      <c r="I81" s="323"/>
      <c r="J81" s="318"/>
    </row>
    <row r="82" spans="1:10" ht="52.5" customHeight="1">
      <c r="A82" s="535" t="s">
        <v>201</v>
      </c>
      <c r="B82" s="535"/>
      <c r="C82" s="535"/>
      <c r="D82" s="535"/>
      <c r="E82" s="535"/>
      <c r="F82" s="535"/>
      <c r="G82" s="535"/>
      <c r="H82" s="535"/>
      <c r="I82" s="323"/>
      <c r="J82" s="318"/>
    </row>
    <row r="83" spans="1:10">
      <c r="A83" s="317" t="s">
        <v>16</v>
      </c>
      <c r="B83" s="332">
        <v>18693.75</v>
      </c>
      <c r="C83" s="319" t="s">
        <v>104</v>
      </c>
      <c r="D83" s="320" t="s">
        <v>14</v>
      </c>
      <c r="E83" s="536">
        <v>3127.41</v>
      </c>
      <c r="F83" s="536"/>
      <c r="G83" s="537" t="s">
        <v>167</v>
      </c>
      <c r="H83" s="537"/>
      <c r="I83" s="323" t="s">
        <v>0</v>
      </c>
      <c r="J83" s="332">
        <f>+ROUND((B83*E83/100),0)</f>
        <v>584630</v>
      </c>
    </row>
    <row r="84" spans="1:10" ht="122.25" customHeight="1">
      <c r="A84" s="540" t="s">
        <v>193</v>
      </c>
      <c r="B84" s="540"/>
      <c r="C84" s="540"/>
      <c r="D84" s="540"/>
      <c r="E84" s="540"/>
      <c r="F84" s="540"/>
      <c r="G84" s="540"/>
      <c r="H84" s="540"/>
      <c r="I84" s="540"/>
      <c r="J84" s="321"/>
    </row>
    <row r="85" spans="1:10">
      <c r="A85" s="317" t="s">
        <v>16</v>
      </c>
      <c r="B85" s="332">
        <v>1155.82</v>
      </c>
      <c r="C85" s="319" t="s">
        <v>15</v>
      </c>
      <c r="D85" s="320" t="s">
        <v>30</v>
      </c>
      <c r="E85" s="355">
        <v>337</v>
      </c>
      <c r="F85" s="538" t="s">
        <v>29</v>
      </c>
      <c r="G85" s="538"/>
      <c r="H85" s="538"/>
      <c r="I85" s="323" t="s">
        <v>0</v>
      </c>
      <c r="J85" s="318">
        <f>+ROUND((B85*E85),0)</f>
        <v>389511</v>
      </c>
    </row>
    <row r="86" spans="1:10" ht="66.75" customHeight="1">
      <c r="A86" s="535" t="s">
        <v>194</v>
      </c>
      <c r="B86" s="535"/>
      <c r="C86" s="535"/>
      <c r="D86" s="535"/>
      <c r="E86" s="535"/>
      <c r="F86" s="535"/>
      <c r="G86" s="535"/>
      <c r="H86" s="535"/>
      <c r="I86" s="535"/>
      <c r="J86" s="353"/>
    </row>
    <row r="87" spans="1:10">
      <c r="A87" s="356"/>
      <c r="B87" s="356"/>
      <c r="C87" s="356"/>
      <c r="D87" s="356"/>
      <c r="E87" s="356"/>
      <c r="F87" s="356"/>
      <c r="G87" s="356"/>
      <c r="H87" s="356"/>
      <c r="I87" s="317"/>
      <c r="J87" s="319"/>
    </row>
    <row r="88" spans="1:10">
      <c r="A88" s="323" t="s">
        <v>16</v>
      </c>
      <c r="B88" s="332">
        <v>46.43</v>
      </c>
      <c r="C88" s="319" t="s">
        <v>28</v>
      </c>
      <c r="D88" s="320" t="s">
        <v>14</v>
      </c>
      <c r="E88" s="355">
        <v>5001.7</v>
      </c>
      <c r="F88" s="538" t="s">
        <v>27</v>
      </c>
      <c r="G88" s="538"/>
      <c r="H88" s="538"/>
      <c r="I88" s="333" t="s">
        <v>0</v>
      </c>
      <c r="J88" s="334">
        <f>+ROUND((B88*E88),0)</f>
        <v>232229</v>
      </c>
    </row>
    <row r="89" spans="1:10">
      <c r="A89" s="323"/>
      <c r="B89" s="332"/>
      <c r="C89" s="319"/>
      <c r="D89" s="320"/>
      <c r="E89" s="355"/>
      <c r="F89" s="320"/>
      <c r="G89" s="320"/>
      <c r="H89" s="320"/>
      <c r="I89" s="333"/>
      <c r="J89" s="334"/>
    </row>
    <row r="90" spans="1:10" ht="49.5" customHeight="1">
      <c r="A90" s="535" t="s">
        <v>195</v>
      </c>
      <c r="B90" s="535"/>
      <c r="C90" s="535"/>
      <c r="D90" s="535"/>
      <c r="E90" s="535"/>
      <c r="F90" s="535"/>
      <c r="G90" s="535"/>
      <c r="H90" s="535"/>
      <c r="I90" s="333"/>
      <c r="J90" s="334"/>
    </row>
    <row r="91" spans="1:10">
      <c r="A91" s="323" t="s">
        <v>16</v>
      </c>
      <c r="B91" s="332">
        <v>1.91</v>
      </c>
      <c r="C91" s="319" t="s">
        <v>28</v>
      </c>
      <c r="D91" s="320" t="s">
        <v>14</v>
      </c>
      <c r="E91" s="536">
        <v>6420.61</v>
      </c>
      <c r="F91" s="536"/>
      <c r="G91" s="537" t="s">
        <v>27</v>
      </c>
      <c r="H91" s="537"/>
      <c r="I91" s="323" t="s">
        <v>0</v>
      </c>
      <c r="J91" s="332">
        <f>+ROUND((B91*E91),0)</f>
        <v>12263</v>
      </c>
    </row>
    <row r="92" spans="1:10">
      <c r="A92" s="323"/>
      <c r="B92" s="332"/>
      <c r="C92" s="319"/>
      <c r="D92" s="320"/>
      <c r="E92" s="355"/>
      <c r="F92" s="320"/>
      <c r="G92" s="320"/>
      <c r="H92" s="320"/>
      <c r="I92" s="333"/>
      <c r="J92" s="334"/>
    </row>
    <row r="93" spans="1:10" ht="33.75" customHeight="1">
      <c r="A93" s="535" t="s">
        <v>196</v>
      </c>
      <c r="B93" s="535"/>
      <c r="C93" s="535"/>
      <c r="D93" s="535"/>
      <c r="E93" s="535"/>
      <c r="F93" s="535"/>
      <c r="G93" s="535"/>
      <c r="H93" s="535"/>
      <c r="I93" s="333"/>
      <c r="J93" s="334"/>
    </row>
    <row r="94" spans="1:10">
      <c r="A94" s="323" t="s">
        <v>16</v>
      </c>
      <c r="B94" s="332">
        <v>50.78</v>
      </c>
      <c r="C94" s="319" t="s">
        <v>197</v>
      </c>
      <c r="D94" s="320" t="s">
        <v>14</v>
      </c>
      <c r="E94" s="536">
        <v>80</v>
      </c>
      <c r="F94" s="536"/>
      <c r="G94" s="537" t="s">
        <v>198</v>
      </c>
      <c r="H94" s="537"/>
      <c r="I94" s="357" t="s">
        <v>0</v>
      </c>
      <c r="J94" s="358">
        <f>+ROUND((B94*E94),0)</f>
        <v>4062</v>
      </c>
    </row>
    <row r="95" spans="1:10" ht="15.75">
      <c r="A95" s="323"/>
      <c r="B95" s="332"/>
      <c r="C95" s="319"/>
      <c r="D95" s="320"/>
      <c r="E95" s="355"/>
      <c r="F95" s="320"/>
      <c r="G95" s="320"/>
      <c r="H95" s="320"/>
      <c r="I95" s="359" t="s">
        <v>0</v>
      </c>
      <c r="J95" s="360">
        <f>SUM(J66:J94)+J64-2</f>
        <v>2815326</v>
      </c>
    </row>
    <row r="96" spans="1:10" ht="15.75">
      <c r="A96" s="96"/>
      <c r="B96" s="95"/>
      <c r="C96" s="301"/>
      <c r="D96" s="265"/>
      <c r="E96" s="266"/>
      <c r="F96" s="265"/>
      <c r="G96" s="265"/>
      <c r="H96" s="265"/>
      <c r="I96" s="260"/>
      <c r="J96" s="261"/>
    </row>
    <row r="97" spans="1:10" ht="18">
      <c r="A97" s="407" t="s">
        <v>161</v>
      </c>
      <c r="B97" s="407"/>
      <c r="C97" s="407"/>
      <c r="D97" s="407"/>
      <c r="E97" s="407"/>
      <c r="F97" s="407"/>
      <c r="G97" s="407"/>
      <c r="H97" s="126"/>
      <c r="I97" s="558"/>
      <c r="J97" s="408"/>
    </row>
    <row r="98" spans="1:10" ht="15.75">
      <c r="A98" s="409" t="s">
        <v>202</v>
      </c>
      <c r="B98" s="409"/>
      <c r="C98" s="409"/>
      <c r="D98" s="409"/>
      <c r="E98" s="409"/>
      <c r="F98" s="106"/>
      <c r="G98" s="106"/>
      <c r="H98" s="106"/>
      <c r="I98" s="106"/>
      <c r="J98" s="106"/>
    </row>
    <row r="99" spans="1:10" ht="41.25" customHeight="1">
      <c r="A99" s="410" t="s">
        <v>159</v>
      </c>
      <c r="B99" s="410"/>
      <c r="C99" s="410"/>
      <c r="D99" s="410"/>
      <c r="E99" s="410"/>
      <c r="F99" s="410"/>
      <c r="G99" s="410"/>
      <c r="H99" s="410"/>
      <c r="I99" s="410"/>
      <c r="J99" s="113"/>
    </row>
    <row r="100" spans="1:10">
      <c r="A100" s="280" t="s">
        <v>16</v>
      </c>
      <c r="B100" s="111">
        <v>1570</v>
      </c>
      <c r="C100" s="288" t="s">
        <v>15</v>
      </c>
      <c r="D100" s="286" t="s">
        <v>14</v>
      </c>
      <c r="E100" s="111">
        <v>2247.58</v>
      </c>
      <c r="F100" s="411" t="s">
        <v>25</v>
      </c>
      <c r="G100" s="411"/>
      <c r="H100" s="411"/>
      <c r="I100" s="296" t="s">
        <v>0</v>
      </c>
      <c r="J100" s="295">
        <f>+ROUND((B100*E100/1000),0)</f>
        <v>3529</v>
      </c>
    </row>
    <row r="101" spans="1:10" ht="53.25" customHeight="1">
      <c r="A101" s="410" t="s">
        <v>158</v>
      </c>
      <c r="B101" s="410"/>
      <c r="C101" s="410"/>
      <c r="D101" s="410"/>
      <c r="E101" s="410"/>
      <c r="F101" s="410"/>
      <c r="G101" s="410"/>
      <c r="H101" s="410"/>
      <c r="I101" s="410"/>
    </row>
    <row r="102" spans="1:10" ht="15.75">
      <c r="A102" s="434" t="s">
        <v>157</v>
      </c>
      <c r="B102" s="434"/>
      <c r="C102" s="434"/>
      <c r="D102" s="288"/>
      <c r="E102" s="288"/>
      <c r="F102" s="288"/>
      <c r="G102" s="87"/>
      <c r="H102" s="87"/>
      <c r="I102" s="87"/>
      <c r="J102" s="113"/>
    </row>
    <row r="103" spans="1:10">
      <c r="A103" s="280" t="s">
        <v>16</v>
      </c>
      <c r="B103" s="111">
        <v>1202.03</v>
      </c>
      <c r="C103" s="288" t="s">
        <v>15</v>
      </c>
      <c r="D103" s="288" t="s">
        <v>14</v>
      </c>
      <c r="E103" s="119">
        <v>11763.8</v>
      </c>
      <c r="F103" s="411" t="s">
        <v>25</v>
      </c>
      <c r="G103" s="411"/>
      <c r="H103" s="411"/>
      <c r="I103" s="296" t="s">
        <v>0</v>
      </c>
      <c r="J103" s="295">
        <f>+ROUND((B103*E103/1000),0)</f>
        <v>14140</v>
      </c>
    </row>
    <row r="104" spans="1:10" ht="15.75">
      <c r="A104" s="434" t="s">
        <v>156</v>
      </c>
      <c r="B104" s="434"/>
      <c r="C104" s="434"/>
      <c r="D104" s="288"/>
      <c r="E104" s="288"/>
      <c r="F104" s="288"/>
      <c r="G104" s="87"/>
      <c r="H104" s="87"/>
      <c r="I104" s="66"/>
      <c r="J104" s="113"/>
    </row>
    <row r="105" spans="1:10">
      <c r="A105" s="111" t="str">
        <f>+A103</f>
        <v>Qty.</v>
      </c>
      <c r="B105" s="111">
        <f>+B103</f>
        <v>1202.03</v>
      </c>
      <c r="C105" s="288" t="s">
        <v>15</v>
      </c>
      <c r="D105" s="288" t="s">
        <v>14</v>
      </c>
      <c r="E105" s="119">
        <v>24260</v>
      </c>
      <c r="F105" s="411" t="s">
        <v>25</v>
      </c>
      <c r="G105" s="411"/>
      <c r="H105" s="411"/>
      <c r="I105" s="296" t="s">
        <v>0</v>
      </c>
      <c r="J105" s="295">
        <f>+ROUND((B105*E105/1000),0)</f>
        <v>29161</v>
      </c>
    </row>
    <row r="106" spans="1:10" ht="15.75">
      <c r="A106" s="434" t="s">
        <v>155</v>
      </c>
      <c r="B106" s="434"/>
      <c r="C106" s="434"/>
      <c r="D106" s="288"/>
      <c r="E106" s="288"/>
      <c r="F106" s="288"/>
      <c r="G106" s="87"/>
      <c r="H106" s="87"/>
      <c r="I106" s="66"/>
      <c r="J106" s="113"/>
    </row>
    <row r="107" spans="1:10">
      <c r="A107" s="280" t="str">
        <f>+A105</f>
        <v>Qty.</v>
      </c>
      <c r="B107" s="111">
        <v>721.21</v>
      </c>
      <c r="C107" s="288" t="s">
        <v>15</v>
      </c>
      <c r="D107" s="286" t="s">
        <v>14</v>
      </c>
      <c r="E107" s="119">
        <v>37230.769999999997</v>
      </c>
      <c r="F107" s="411" t="s">
        <v>25</v>
      </c>
      <c r="G107" s="411"/>
      <c r="H107" s="411"/>
      <c r="I107" s="296" t="s">
        <v>0</v>
      </c>
      <c r="J107" s="295">
        <f>+ROUND((B107*E107/1000),0)</f>
        <v>26851</v>
      </c>
    </row>
    <row r="108" spans="1:10">
      <c r="A108" s="280"/>
      <c r="B108" s="111"/>
      <c r="C108" s="288"/>
      <c r="D108" s="286"/>
      <c r="E108" s="119"/>
      <c r="F108" s="286"/>
      <c r="G108" s="286"/>
      <c r="H108" s="286"/>
      <c r="I108" s="296"/>
      <c r="J108" s="295"/>
    </row>
    <row r="109" spans="1:10" ht="125.25" customHeight="1">
      <c r="A109" s="410" t="s">
        <v>154</v>
      </c>
      <c r="B109" s="410"/>
      <c r="C109" s="410"/>
      <c r="D109" s="410"/>
      <c r="E109" s="410"/>
      <c r="F109" s="410"/>
      <c r="G109" s="410"/>
      <c r="H109" s="410"/>
      <c r="I109" s="410"/>
      <c r="J109" s="113"/>
    </row>
    <row r="110" spans="1:10">
      <c r="A110" s="280" t="s">
        <v>16</v>
      </c>
      <c r="B110" s="111">
        <v>1009.5</v>
      </c>
      <c r="C110" s="298" t="s">
        <v>18</v>
      </c>
      <c r="D110" s="286" t="s">
        <v>14</v>
      </c>
      <c r="E110" s="295">
        <v>337</v>
      </c>
      <c r="F110" s="411" t="s">
        <v>153</v>
      </c>
      <c r="G110" s="411"/>
      <c r="H110" s="411"/>
      <c r="I110" s="296" t="s">
        <v>0</v>
      </c>
      <c r="J110" s="295">
        <f>+ROUND((B110*E110),0)+1</f>
        <v>340203</v>
      </c>
    </row>
    <row r="111" spans="1:10" ht="69" customHeight="1">
      <c r="A111" s="412" t="s">
        <v>152</v>
      </c>
      <c r="B111" s="412"/>
      <c r="C111" s="412"/>
      <c r="D111" s="412"/>
      <c r="E111" s="412"/>
      <c r="F111" s="412"/>
      <c r="G111" s="412"/>
      <c r="H111" s="412"/>
      <c r="I111" s="412"/>
      <c r="J111" s="295"/>
    </row>
    <row r="112" spans="1:10">
      <c r="A112" s="280" t="s">
        <v>16</v>
      </c>
      <c r="B112" s="280">
        <v>36.33</v>
      </c>
      <c r="C112" s="298" t="s">
        <v>28</v>
      </c>
      <c r="D112" s="286" t="s">
        <v>14</v>
      </c>
      <c r="E112" s="295">
        <v>5001.7</v>
      </c>
      <c r="F112" s="53"/>
      <c r="G112" s="53" t="s">
        <v>136</v>
      </c>
      <c r="I112" s="296" t="s">
        <v>19</v>
      </c>
      <c r="J112" s="295">
        <f>+ROUND((B112*E112),0)</f>
        <v>181712</v>
      </c>
    </row>
    <row r="113" spans="1:10" ht="32.25" customHeight="1">
      <c r="A113" s="410" t="s">
        <v>151</v>
      </c>
      <c r="B113" s="410"/>
      <c r="C113" s="410"/>
      <c r="D113" s="410"/>
      <c r="E113" s="410"/>
      <c r="F113" s="410"/>
      <c r="G113" s="410"/>
      <c r="H113" s="410"/>
      <c r="I113" s="410"/>
      <c r="J113" s="295"/>
    </row>
    <row r="114" spans="1:10">
      <c r="A114" s="280" t="s">
        <v>16</v>
      </c>
      <c r="B114" s="111">
        <v>150.72</v>
      </c>
      <c r="C114" s="298" t="s">
        <v>12</v>
      </c>
      <c r="D114" s="288" t="s">
        <v>14</v>
      </c>
      <c r="E114" s="295">
        <v>86</v>
      </c>
      <c r="F114" s="411" t="s">
        <v>26</v>
      </c>
      <c r="G114" s="411"/>
      <c r="H114" s="411"/>
      <c r="J114" s="295">
        <f>+ROUND((B114*E114),0)</f>
        <v>12962</v>
      </c>
    </row>
    <row r="115" spans="1:10">
      <c r="A115" s="410" t="s">
        <v>141</v>
      </c>
      <c r="B115" s="410"/>
      <c r="C115" s="410"/>
      <c r="D115" s="410"/>
      <c r="E115" s="410"/>
      <c r="F115" s="410"/>
      <c r="G115" s="410"/>
      <c r="H115" s="410"/>
      <c r="I115" s="410"/>
    </row>
    <row r="116" spans="1:10" ht="15.75">
      <c r="A116" s="413" t="s">
        <v>140</v>
      </c>
      <c r="B116" s="413"/>
      <c r="C116" s="413"/>
      <c r="D116" s="413"/>
      <c r="E116" s="413"/>
      <c r="F116" s="288"/>
    </row>
    <row r="117" spans="1:10">
      <c r="A117" s="280" t="s">
        <v>16</v>
      </c>
      <c r="B117" s="125">
        <v>371.65</v>
      </c>
      <c r="C117" s="298" t="s">
        <v>18</v>
      </c>
      <c r="D117" s="286" t="s">
        <v>14</v>
      </c>
      <c r="E117" s="111">
        <v>9416.2800000000007</v>
      </c>
      <c r="F117" s="411" t="s">
        <v>134</v>
      </c>
      <c r="G117" s="411"/>
      <c r="H117" s="411"/>
      <c r="I117" s="60" t="s">
        <v>0</v>
      </c>
      <c r="J117" s="295">
        <f>+ROUND((B117*E117/100),0)</f>
        <v>34996</v>
      </c>
    </row>
    <row r="118" spans="1:10" ht="38.25" customHeight="1">
      <c r="A118" s="412" t="s">
        <v>150</v>
      </c>
      <c r="B118" s="412"/>
      <c r="C118" s="412"/>
      <c r="D118" s="412"/>
      <c r="E118" s="412"/>
      <c r="F118" s="412"/>
      <c r="G118" s="412"/>
      <c r="H118" s="412"/>
      <c r="I118" s="412"/>
    </row>
    <row r="119" spans="1:10" ht="15.75">
      <c r="A119" s="409" t="s">
        <v>149</v>
      </c>
      <c r="B119" s="409"/>
      <c r="C119" s="409"/>
    </row>
    <row r="120" spans="1:10">
      <c r="A120" s="280" t="s">
        <v>16</v>
      </c>
      <c r="B120" s="111">
        <v>176.63</v>
      </c>
      <c r="C120" s="298" t="s">
        <v>18</v>
      </c>
      <c r="D120" s="286" t="s">
        <v>14</v>
      </c>
      <c r="E120" s="119">
        <v>12595</v>
      </c>
      <c r="F120" s="411" t="s">
        <v>146</v>
      </c>
      <c r="G120" s="411"/>
      <c r="H120" s="411"/>
      <c r="I120" s="60" t="s">
        <v>0</v>
      </c>
      <c r="J120" s="295">
        <f>+ROUND((B120*E120/100),0)-1</f>
        <v>22246</v>
      </c>
    </row>
    <row r="121" spans="1:10" ht="15.75">
      <c r="A121" s="409" t="s">
        <v>148</v>
      </c>
      <c r="B121" s="409"/>
      <c r="C121" s="409"/>
      <c r="E121" s="59"/>
    </row>
    <row r="122" spans="1:10">
      <c r="A122" s="280" t="s">
        <v>16</v>
      </c>
      <c r="B122" s="111">
        <f>+B120</f>
        <v>176.63</v>
      </c>
      <c r="C122" s="298" t="s">
        <v>18</v>
      </c>
      <c r="D122" s="288" t="s">
        <v>14</v>
      </c>
      <c r="E122" s="119">
        <v>14429.25</v>
      </c>
      <c r="F122" s="411" t="s">
        <v>146</v>
      </c>
      <c r="G122" s="411"/>
      <c r="H122" s="411"/>
      <c r="I122" s="60" t="s">
        <v>0</v>
      </c>
      <c r="J122" s="295">
        <f>+ROUND((B122*E122/100),0)</f>
        <v>25486</v>
      </c>
    </row>
    <row r="123" spans="1:10" ht="15.75">
      <c r="A123" s="409" t="s">
        <v>147</v>
      </c>
      <c r="B123" s="409"/>
      <c r="C123" s="409"/>
      <c r="E123" s="59"/>
    </row>
    <row r="124" spans="1:10">
      <c r="A124" s="280" t="s">
        <v>16</v>
      </c>
      <c r="B124" s="111">
        <f>+B122</f>
        <v>176.63</v>
      </c>
      <c r="C124" s="298" t="s">
        <v>18</v>
      </c>
      <c r="D124" s="286" t="s">
        <v>14</v>
      </c>
      <c r="E124" s="119">
        <v>11288.75</v>
      </c>
      <c r="F124" s="411" t="s">
        <v>146</v>
      </c>
      <c r="G124" s="411"/>
      <c r="H124" s="411"/>
      <c r="I124" s="60" t="s">
        <v>0</v>
      </c>
      <c r="J124" s="295">
        <f>+ROUND((B124*E124/100),0)</f>
        <v>19939</v>
      </c>
    </row>
    <row r="125" spans="1:10" ht="93.75" customHeight="1">
      <c r="A125" s="412" t="s">
        <v>145</v>
      </c>
      <c r="B125" s="412"/>
      <c r="C125" s="412"/>
      <c r="D125" s="412"/>
      <c r="E125" s="412"/>
      <c r="F125" s="412"/>
      <c r="G125" s="412"/>
      <c r="H125" s="412"/>
      <c r="I125" s="412"/>
    </row>
    <row r="126" spans="1:10">
      <c r="A126" s="280" t="s">
        <v>16</v>
      </c>
      <c r="B126" s="111">
        <v>2232.4899999999998</v>
      </c>
      <c r="C126" s="298" t="s">
        <v>18</v>
      </c>
      <c r="D126" s="286" t="s">
        <v>14</v>
      </c>
      <c r="E126" s="111">
        <v>543</v>
      </c>
      <c r="F126" s="411" t="s">
        <v>134</v>
      </c>
      <c r="G126" s="411"/>
      <c r="H126" s="411"/>
      <c r="I126" s="60" t="s">
        <v>0</v>
      </c>
      <c r="J126" s="347">
        <f>+ROUND((B126*E126/100),0)</f>
        <v>12122</v>
      </c>
    </row>
    <row r="127" spans="1:10" ht="46.5" customHeight="1">
      <c r="A127" s="391" t="s">
        <v>220</v>
      </c>
      <c r="B127" s="391"/>
      <c r="C127" s="391"/>
      <c r="D127" s="391"/>
      <c r="E127" s="391"/>
      <c r="F127" s="391"/>
      <c r="G127" s="391"/>
      <c r="H127" s="391"/>
      <c r="I127" s="391"/>
      <c r="J127" s="344"/>
    </row>
    <row r="128" spans="1:10">
      <c r="A128" s="326" t="s">
        <v>16</v>
      </c>
      <c r="B128" s="329">
        <v>1043.1199999999999</v>
      </c>
      <c r="C128" s="328" t="s">
        <v>15</v>
      </c>
      <c r="D128" s="327" t="s">
        <v>14</v>
      </c>
      <c r="E128" s="330">
        <v>11900</v>
      </c>
      <c r="F128" s="392" t="s">
        <v>211</v>
      </c>
      <c r="G128" s="392"/>
      <c r="H128" s="392"/>
      <c r="I128" s="331" t="s">
        <v>0</v>
      </c>
      <c r="J128" s="343">
        <f>+ROUND((B128*E128)/1000,0)</f>
        <v>12413</v>
      </c>
    </row>
    <row r="129" spans="1:10" ht="15.75">
      <c r="G129" s="404" t="s">
        <v>24</v>
      </c>
      <c r="H129" s="404"/>
      <c r="I129" s="404"/>
      <c r="J129" s="70">
        <f>SUM(J100:J126)+J128</f>
        <v>735760</v>
      </c>
    </row>
    <row r="130" spans="1:10" ht="15.75">
      <c r="G130" s="290"/>
      <c r="H130" s="290"/>
      <c r="I130" s="290"/>
      <c r="J130" s="70"/>
    </row>
    <row r="131" spans="1:10" ht="18">
      <c r="A131" s="451" t="s">
        <v>3</v>
      </c>
      <c r="B131" s="451"/>
      <c r="C131" s="451"/>
      <c r="D131" s="451" t="s">
        <v>144</v>
      </c>
      <c r="E131" s="451"/>
      <c r="F131" s="451"/>
      <c r="G131" s="451"/>
      <c r="H131" s="124"/>
      <c r="I131" s="124"/>
      <c r="J131" s="124"/>
    </row>
    <row r="132" spans="1:10" ht="15.75">
      <c r="A132" s="405" t="s">
        <v>23</v>
      </c>
      <c r="B132" s="405"/>
      <c r="C132" s="405"/>
      <c r="D132" s="405"/>
      <c r="E132" s="405"/>
      <c r="F132" s="27"/>
      <c r="G132" s="27"/>
      <c r="H132" s="123"/>
      <c r="I132" s="122"/>
      <c r="J132" s="121"/>
    </row>
    <row r="133" spans="1:10" ht="50.25" customHeight="1">
      <c r="A133" s="406" t="s">
        <v>143</v>
      </c>
      <c r="B133" s="406"/>
      <c r="C133" s="406"/>
      <c r="D133" s="406"/>
      <c r="E133" s="406"/>
      <c r="F133" s="406"/>
      <c r="G133" s="406"/>
      <c r="H133" s="406"/>
      <c r="I133" s="406"/>
      <c r="J133" s="120"/>
    </row>
    <row r="134" spans="1:10">
      <c r="A134" s="306" t="s">
        <v>16</v>
      </c>
      <c r="B134" s="305">
        <v>616</v>
      </c>
      <c r="C134" s="307" t="s">
        <v>18</v>
      </c>
      <c r="D134" s="38" t="s">
        <v>14</v>
      </c>
      <c r="E134" s="19">
        <v>3176.25</v>
      </c>
      <c r="F134" s="18"/>
      <c r="G134" s="18" t="s">
        <v>99</v>
      </c>
      <c r="H134" s="27"/>
      <c r="I134" s="18" t="s">
        <v>0</v>
      </c>
      <c r="J134" s="305">
        <f>+ROUND((B134*E134/1000),0)</f>
        <v>1957</v>
      </c>
    </row>
    <row r="135" spans="1:10">
      <c r="A135" s="306"/>
      <c r="B135" s="305"/>
      <c r="C135" s="307"/>
      <c r="D135" s="38"/>
      <c r="E135" s="19"/>
      <c r="F135" s="18"/>
      <c r="G135" s="18"/>
      <c r="H135" s="27"/>
      <c r="I135" s="18"/>
      <c r="J135" s="305"/>
    </row>
    <row r="136" spans="1:10" ht="15.75" customHeight="1">
      <c r="A136" s="406" t="s">
        <v>142</v>
      </c>
      <c r="B136" s="406"/>
      <c r="C136" s="406"/>
      <c r="D136" s="406"/>
      <c r="E136" s="406"/>
      <c r="F136" s="406"/>
      <c r="G136" s="406"/>
      <c r="H136" s="406"/>
      <c r="I136" s="406"/>
      <c r="J136" s="120"/>
    </row>
    <row r="137" spans="1:10">
      <c r="A137" s="306" t="s">
        <v>16</v>
      </c>
      <c r="B137" s="305">
        <v>264</v>
      </c>
      <c r="C137" s="307" t="s">
        <v>15</v>
      </c>
      <c r="D137" s="38" t="s">
        <v>14</v>
      </c>
      <c r="E137" s="19">
        <v>1058.75</v>
      </c>
      <c r="F137" s="18"/>
      <c r="G137" s="18" t="s">
        <v>134</v>
      </c>
      <c r="H137" s="27"/>
      <c r="I137" s="18" t="s">
        <v>0</v>
      </c>
      <c r="J137" s="305">
        <f>+ROUND((B137*E137/100),0)</f>
        <v>2795</v>
      </c>
    </row>
    <row r="138" spans="1:10">
      <c r="A138" s="306"/>
      <c r="B138" s="305"/>
      <c r="C138" s="307"/>
      <c r="D138" s="38"/>
      <c r="E138" s="19"/>
      <c r="F138" s="18"/>
      <c r="G138" s="18"/>
      <c r="H138" s="27"/>
      <c r="I138" s="18"/>
      <c r="J138" s="305"/>
    </row>
    <row r="139" spans="1:10" ht="15" customHeight="1">
      <c r="A139" s="402" t="s">
        <v>141</v>
      </c>
      <c r="B139" s="402"/>
      <c r="C139" s="402"/>
      <c r="D139" s="402"/>
      <c r="E139" s="402"/>
      <c r="F139" s="402"/>
      <c r="G139" s="402"/>
      <c r="H139" s="402"/>
      <c r="I139" s="402"/>
      <c r="J139" s="27"/>
    </row>
    <row r="140" spans="1:10" ht="15.75">
      <c r="A140" s="403" t="s">
        <v>140</v>
      </c>
      <c r="B140" s="403"/>
      <c r="C140" s="27"/>
      <c r="D140" s="27"/>
      <c r="E140" s="27"/>
      <c r="F140" s="27"/>
      <c r="G140" s="27"/>
      <c r="H140" s="27"/>
      <c r="I140" s="27"/>
      <c r="J140" s="27"/>
    </row>
    <row r="141" spans="1:10">
      <c r="A141" s="306" t="s">
        <v>16</v>
      </c>
      <c r="B141" s="24">
        <v>66</v>
      </c>
      <c r="C141" s="23" t="s">
        <v>15</v>
      </c>
      <c r="D141" s="18" t="s">
        <v>14</v>
      </c>
      <c r="E141" s="19">
        <v>9416.2800000000007</v>
      </c>
      <c r="F141" s="399" t="s">
        <v>134</v>
      </c>
      <c r="G141" s="399"/>
      <c r="H141" s="399"/>
      <c r="I141" s="283" t="s">
        <v>0</v>
      </c>
      <c r="J141" s="305">
        <f>+ROUND((B141*E141/100),0)</f>
        <v>6215</v>
      </c>
    </row>
    <row r="142" spans="1:10" ht="123" customHeight="1">
      <c r="A142" s="402" t="str">
        <f>+A109</f>
        <v xml:space="preserve">3)Reinforced cement concrete work including all labour and materialexcept the cost of steel reinforcement and its labour for bending and binding ,witch will be paid separately .This rate also i/c all kinds of forms moulds lifting shuttering curing rendering and finishing the exposed surface (including screening and washing of shingles )(a)R.C. work in roof slab beams columns rafts lintels and other structural memberlaid in situ or precost laid in position complete in all respests (i)Ratio (1:2:4)90Lbs cement 2cft,sand 4cft shingles1/8" to 1/4" guage( C.S.I.No.6(a)(i)P.No.17)  </v>
      </c>
      <c r="B142" s="402"/>
      <c r="C142" s="402"/>
      <c r="D142" s="402"/>
      <c r="E142" s="402"/>
      <c r="F142" s="402"/>
      <c r="G142" s="402"/>
      <c r="H142" s="402"/>
      <c r="I142" s="402"/>
      <c r="J142" s="120"/>
    </row>
    <row r="143" spans="1:10">
      <c r="A143" s="306" t="s">
        <v>16</v>
      </c>
      <c r="B143" s="305">
        <v>207.78</v>
      </c>
      <c r="C143" s="307" t="s">
        <v>15</v>
      </c>
      <c r="D143" s="18" t="s">
        <v>14</v>
      </c>
      <c r="E143" s="305">
        <v>337</v>
      </c>
      <c r="F143" s="399" t="s">
        <v>139</v>
      </c>
      <c r="G143" s="399"/>
      <c r="H143" s="399"/>
      <c r="I143" s="18" t="s">
        <v>0</v>
      </c>
      <c r="J143" s="305">
        <f>+ROUND((B143*E143),0)</f>
        <v>70022</v>
      </c>
    </row>
    <row r="144" spans="1:10" ht="63" customHeight="1">
      <c r="A144" s="402" t="str">
        <f>+A111</f>
        <v xml:space="preserve">4)Fabrication of mild steel reinforcement for cement concrerte including cutting bending laying in position making joints and fastenings includiug cost of binding wire (also includes removal of rust from bars).  (b) using Tor bars.     (C.S.I.No.8(b) P.No.17)  </v>
      </c>
      <c r="B144" s="402"/>
      <c r="C144" s="402"/>
      <c r="D144" s="402"/>
      <c r="E144" s="402"/>
      <c r="F144" s="402"/>
      <c r="G144" s="402"/>
      <c r="H144" s="402"/>
      <c r="I144" s="402"/>
      <c r="J144" s="305"/>
    </row>
    <row r="145" spans="1:10">
      <c r="A145" s="306" t="s">
        <v>16</v>
      </c>
      <c r="B145" s="38">
        <v>8.34</v>
      </c>
      <c r="C145" s="283" t="s">
        <v>28</v>
      </c>
      <c r="D145" s="18" t="s">
        <v>14</v>
      </c>
      <c r="E145" s="305">
        <v>5001.7</v>
      </c>
      <c r="F145" s="399" t="s">
        <v>136</v>
      </c>
      <c r="G145" s="399"/>
      <c r="H145" s="399"/>
      <c r="I145" s="18" t="s">
        <v>0</v>
      </c>
      <c r="J145" s="305">
        <f>+ROUND((B145*E145),0)</f>
        <v>41714</v>
      </c>
    </row>
    <row r="146" spans="1:10" ht="50.25" customHeight="1">
      <c r="A146" s="398" t="str">
        <f>+'[2]Sch B99'!$A$120:$H$120</f>
        <v xml:space="preserve">9)Small iron work such as gusset plate knees bends, stirrups, rings etc. including cutting drilling, revetting, handling, assembling and fixing but excluding errection in position                              ( C.S.I.No.1 P.No.91 )  </v>
      </c>
      <c r="B146" s="398"/>
      <c r="C146" s="398"/>
      <c r="D146" s="398"/>
      <c r="E146" s="398"/>
      <c r="F146" s="398"/>
      <c r="G146" s="398"/>
      <c r="H146" s="398"/>
      <c r="I146" s="398"/>
      <c r="J146" s="26"/>
    </row>
    <row r="147" spans="1:10">
      <c r="A147" s="306" t="s">
        <v>16</v>
      </c>
      <c r="B147" s="24">
        <v>2.23</v>
      </c>
      <c r="C147" s="23" t="s">
        <v>28</v>
      </c>
      <c r="D147" s="18" t="s">
        <v>14</v>
      </c>
      <c r="E147" s="305">
        <v>6420.61</v>
      </c>
      <c r="F147" s="399" t="s">
        <v>136</v>
      </c>
      <c r="G147" s="399"/>
      <c r="H147" s="399"/>
      <c r="I147" s="18" t="s">
        <v>0</v>
      </c>
      <c r="J147" s="305">
        <f>+ROUND((B147*E147),0)+23</f>
        <v>14341</v>
      </c>
    </row>
    <row r="148" spans="1:10" ht="49.5" customHeight="1">
      <c r="A148" s="398" t="s">
        <v>138</v>
      </c>
      <c r="B148" s="398"/>
      <c r="C148" s="398"/>
      <c r="D148" s="398"/>
      <c r="E148" s="398"/>
      <c r="F148" s="398"/>
      <c r="G148" s="398"/>
      <c r="H148" s="398"/>
      <c r="I148" s="398"/>
      <c r="J148" s="26"/>
    </row>
    <row r="149" spans="1:10">
      <c r="A149" s="306" t="s">
        <v>16</v>
      </c>
      <c r="B149" s="24">
        <v>1</v>
      </c>
      <c r="C149" s="23" t="s">
        <v>28</v>
      </c>
      <c r="D149" s="18" t="s">
        <v>14</v>
      </c>
      <c r="E149" s="305">
        <v>6985</v>
      </c>
      <c r="F149" s="38"/>
      <c r="G149" s="38" t="s">
        <v>136</v>
      </c>
      <c r="H149" s="27"/>
      <c r="I149" s="18" t="s">
        <v>0</v>
      </c>
      <c r="J149" s="305">
        <f>+ROUND((B149*E149),0)</f>
        <v>6985</v>
      </c>
    </row>
    <row r="150" spans="1:10" ht="36.75" customHeight="1">
      <c r="A150" s="398" t="s">
        <v>137</v>
      </c>
      <c r="B150" s="398"/>
      <c r="C150" s="398"/>
      <c r="D150" s="398"/>
      <c r="E150" s="398"/>
      <c r="F150" s="398"/>
      <c r="G150" s="398"/>
      <c r="H150" s="398"/>
      <c r="I150" s="398"/>
      <c r="J150" s="26"/>
    </row>
    <row r="151" spans="1:10">
      <c r="A151" s="306" t="s">
        <v>16</v>
      </c>
      <c r="B151" s="24">
        <v>2.23</v>
      </c>
      <c r="C151" s="23" t="s">
        <v>28</v>
      </c>
      <c r="D151" s="18" t="s">
        <v>14</v>
      </c>
      <c r="E151" s="305">
        <v>271.04000000000002</v>
      </c>
      <c r="F151" s="399" t="s">
        <v>136</v>
      </c>
      <c r="G151" s="399"/>
      <c r="H151" s="399"/>
      <c r="I151" s="18" t="s">
        <v>0</v>
      </c>
      <c r="J151" s="305">
        <f>+ROUND((B151*E151),0)+1</f>
        <v>605</v>
      </c>
    </row>
    <row r="152" spans="1:10" ht="29.25" customHeight="1">
      <c r="A152" s="398" t="s">
        <v>135</v>
      </c>
      <c r="B152" s="398"/>
      <c r="C152" s="398"/>
      <c r="D152" s="398"/>
      <c r="E152" s="398"/>
      <c r="F152" s="398"/>
      <c r="G152" s="398"/>
      <c r="H152" s="398"/>
      <c r="I152" s="398"/>
      <c r="J152" s="26"/>
    </row>
    <row r="153" spans="1:10">
      <c r="A153" s="306" t="s">
        <v>16</v>
      </c>
      <c r="B153" s="24">
        <v>13.12</v>
      </c>
      <c r="C153" s="23" t="s">
        <v>15</v>
      </c>
      <c r="D153" s="18" t="s">
        <v>14</v>
      </c>
      <c r="E153" s="305">
        <v>11948.36</v>
      </c>
      <c r="F153" s="399" t="s">
        <v>134</v>
      </c>
      <c r="G153" s="399"/>
      <c r="H153" s="399"/>
      <c r="I153" s="18" t="s">
        <v>0</v>
      </c>
      <c r="J153" s="305">
        <f>+ROUND((B153*E153/100),0)</f>
        <v>1568</v>
      </c>
    </row>
    <row r="154" spans="1:10" ht="32.25" customHeight="1">
      <c r="A154" s="398" t="str">
        <f>+'[3]sch b59'!$A$231:$I$231</f>
        <v>7)Cement plaster 1:4 upto 20' height                                                                      ( C.S.I.No.11(b)P.No.52)(b)1/2"thick</v>
      </c>
      <c r="B154" s="398"/>
      <c r="C154" s="398"/>
      <c r="D154" s="398"/>
      <c r="E154" s="398"/>
      <c r="F154" s="398"/>
      <c r="G154" s="398"/>
      <c r="H154" s="398"/>
      <c r="I154" s="398"/>
      <c r="J154" s="26"/>
    </row>
    <row r="155" spans="1:10">
      <c r="A155" s="306" t="s">
        <v>16</v>
      </c>
      <c r="B155" s="24">
        <v>40</v>
      </c>
      <c r="C155" s="23" t="s">
        <v>15</v>
      </c>
      <c r="D155" s="18" t="s">
        <v>14</v>
      </c>
      <c r="E155" s="305">
        <v>2283.9299999999998</v>
      </c>
      <c r="F155" s="399" t="s">
        <v>133</v>
      </c>
      <c r="G155" s="399"/>
      <c r="H155" s="399"/>
      <c r="I155" s="18" t="s">
        <v>0</v>
      </c>
      <c r="J155" s="305">
        <f>+ROUND((B155*E155/100),0)</f>
        <v>914</v>
      </c>
    </row>
    <row r="156" spans="1:10" ht="108.75" customHeight="1">
      <c r="A156" s="402" t="str">
        <f>+'[3]sch b59'!$A$234:$I$234</f>
        <v xml:space="preserve">2)Excavation for pipe line in trenches and pits in soft soil i/c trimming and dressing sides of true alighment and shape levelling of bedsof trenches to correct levell and grade cutting joint and holes and disposal of surplus earth within a one chain as directed by Engineer incharge providing fence guard ,lights ,flags and temporary crossing for non vehicular traffic where ever required lift upto 5 ft.(1.52m)and lead upto one chain (30.5m). ( P.H.S.I.No.1 P.No.60)  </v>
      </c>
      <c r="B156" s="402"/>
      <c r="C156" s="402"/>
      <c r="D156" s="402"/>
      <c r="E156" s="402"/>
      <c r="F156" s="402"/>
      <c r="G156" s="402"/>
      <c r="H156" s="402"/>
      <c r="I156" s="402"/>
      <c r="J156" s="32"/>
    </row>
    <row r="157" spans="1:10">
      <c r="A157" s="306" t="s">
        <v>16</v>
      </c>
      <c r="B157" s="24">
        <v>384</v>
      </c>
      <c r="C157" s="23" t="s">
        <v>15</v>
      </c>
      <c r="D157" s="18" t="s">
        <v>14</v>
      </c>
      <c r="E157" s="305">
        <v>3600</v>
      </c>
      <c r="F157" s="399" t="s">
        <v>25</v>
      </c>
      <c r="G157" s="399"/>
      <c r="H157" s="399"/>
      <c r="I157" s="18" t="s">
        <v>0</v>
      </c>
      <c r="J157" s="305">
        <f>+ROUND((B157*E157/1000),0)</f>
        <v>1382</v>
      </c>
    </row>
    <row r="158" spans="1:10" ht="36" customHeight="1">
      <c r="A158" s="398" t="s">
        <v>132</v>
      </c>
      <c r="B158" s="398"/>
      <c r="C158" s="398"/>
      <c r="D158" s="398"/>
      <c r="E158" s="398"/>
      <c r="F158" s="398"/>
      <c r="G158" s="398"/>
      <c r="H158" s="398"/>
      <c r="I158" s="398"/>
      <c r="J158" s="26"/>
    </row>
    <row r="159" spans="1:10">
      <c r="A159" s="306" t="s">
        <v>16</v>
      </c>
      <c r="B159" s="24">
        <v>345.6</v>
      </c>
      <c r="C159" s="23" t="s">
        <v>15</v>
      </c>
      <c r="D159" s="18" t="s">
        <v>14</v>
      </c>
      <c r="E159" s="305">
        <v>2760</v>
      </c>
      <c r="F159" s="399" t="s">
        <v>25</v>
      </c>
      <c r="G159" s="399"/>
      <c r="H159" s="399"/>
      <c r="I159" s="18" t="s">
        <v>0</v>
      </c>
      <c r="J159" s="305">
        <f>+ROUND((B159*E159/1000),0)</f>
        <v>954</v>
      </c>
    </row>
    <row r="160" spans="1:10" ht="54" customHeight="1">
      <c r="A160" s="398" t="s">
        <v>131</v>
      </c>
      <c r="B160" s="398"/>
      <c r="C160" s="398"/>
      <c r="D160" s="398"/>
      <c r="E160" s="398"/>
      <c r="F160" s="398"/>
      <c r="G160" s="398"/>
      <c r="H160" s="398"/>
      <c r="I160" s="398"/>
      <c r="J160" s="27"/>
    </row>
    <row r="161" spans="1:10" ht="15.75">
      <c r="A161" s="400" t="s">
        <v>206</v>
      </c>
      <c r="B161" s="400"/>
      <c r="C161" s="400"/>
      <c r="D161" s="282"/>
      <c r="E161" s="282"/>
      <c r="F161" s="282"/>
      <c r="G161" s="27"/>
      <c r="H161" s="27"/>
      <c r="I161" s="27"/>
      <c r="J161" s="27"/>
    </row>
    <row r="162" spans="1:10" ht="19.5" customHeight="1">
      <c r="A162" s="306" t="s">
        <v>16</v>
      </c>
      <c r="B162" s="19">
        <v>24</v>
      </c>
      <c r="C162" s="307" t="s">
        <v>12</v>
      </c>
      <c r="D162" s="285" t="s">
        <v>14</v>
      </c>
      <c r="E162" s="28">
        <v>618</v>
      </c>
      <c r="F162" s="18"/>
      <c r="G162" s="18" t="s">
        <v>26</v>
      </c>
      <c r="H162" s="27"/>
      <c r="I162" s="18" t="s">
        <v>0</v>
      </c>
      <c r="J162" s="21">
        <f>+ROUND((B162*E162),0)</f>
        <v>14832</v>
      </c>
    </row>
    <row r="163" spans="1:10" ht="15.75">
      <c r="A163" s="19"/>
      <c r="B163" s="285"/>
      <c r="C163" s="285"/>
      <c r="D163" s="19"/>
      <c r="E163" s="18"/>
      <c r="F163" s="401" t="s">
        <v>129</v>
      </c>
      <c r="G163" s="401"/>
      <c r="H163" s="401"/>
      <c r="I163" s="401"/>
      <c r="J163" s="17">
        <f>SUM(J133:J162)</f>
        <v>164284</v>
      </c>
    </row>
    <row r="164" spans="1:10" ht="18">
      <c r="A164" s="447" t="s">
        <v>2</v>
      </c>
      <c r="B164" s="447"/>
      <c r="C164" s="447"/>
      <c r="D164" s="447"/>
      <c r="E164" s="448" t="s">
        <v>6</v>
      </c>
      <c r="F164" s="448"/>
      <c r="G164" s="448"/>
      <c r="H164" s="448"/>
      <c r="I164" s="448"/>
      <c r="J164" s="448"/>
    </row>
    <row r="165" spans="1:10" ht="15.75">
      <c r="A165" s="408" t="s">
        <v>23</v>
      </c>
      <c r="B165" s="408"/>
      <c r="C165" s="408"/>
      <c r="D165" s="408"/>
      <c r="E165" s="408"/>
      <c r="F165" s="298"/>
      <c r="G165" s="298"/>
      <c r="H165" s="53"/>
      <c r="I165" s="53"/>
      <c r="J165" s="113"/>
    </row>
    <row r="166" spans="1:10" ht="63" customHeight="1">
      <c r="A166" s="511" t="str">
        <f>+A133</f>
        <v xml:space="preserve">1) Excavation In foundation of Building Bridges and and other structures including dag belling dressing refilling around structure with excavated earth watering and ramming lead upto 5 feet  (a) In ordinary soil.    ( C.S.I.No.18(b) P.No.4)  </v>
      </c>
      <c r="B166" s="511"/>
      <c r="C166" s="511"/>
      <c r="D166" s="511"/>
      <c r="E166" s="511"/>
      <c r="F166" s="511"/>
      <c r="G166" s="511"/>
      <c r="H166" s="511"/>
      <c r="I166" s="511"/>
      <c r="J166" s="76"/>
    </row>
    <row r="167" spans="1:10">
      <c r="A167" s="271" t="s">
        <v>16</v>
      </c>
      <c r="B167" s="75">
        <v>236</v>
      </c>
      <c r="C167" s="271" t="s">
        <v>74</v>
      </c>
      <c r="D167" s="270" t="s">
        <v>14</v>
      </c>
      <c r="E167" s="75">
        <v>3176.25</v>
      </c>
      <c r="F167" s="270" t="s">
        <v>89</v>
      </c>
      <c r="G167" s="270"/>
      <c r="H167" s="270"/>
      <c r="I167" s="271" t="s">
        <v>0</v>
      </c>
      <c r="J167" s="6">
        <f>+ROUND((B167*E167/1000),0)</f>
        <v>750</v>
      </c>
    </row>
    <row r="168" spans="1:10" ht="36" customHeight="1">
      <c r="A168" s="508" t="s">
        <v>88</v>
      </c>
      <c r="B168" s="508"/>
      <c r="C168" s="508"/>
      <c r="D168" s="508"/>
      <c r="E168" s="508"/>
      <c r="F168" s="508"/>
      <c r="G168" s="508"/>
      <c r="H168" s="508"/>
      <c r="I168" s="3"/>
      <c r="J168" s="76"/>
    </row>
    <row r="169" spans="1:10">
      <c r="A169" s="270" t="s">
        <v>16</v>
      </c>
      <c r="B169" s="6">
        <v>126.15</v>
      </c>
      <c r="C169" s="3" t="s">
        <v>74</v>
      </c>
      <c r="D169" s="270" t="s">
        <v>14</v>
      </c>
      <c r="E169" s="6">
        <v>9416.2800000000007</v>
      </c>
      <c r="F169" s="510" t="s">
        <v>87</v>
      </c>
      <c r="G169" s="510"/>
      <c r="H169" s="510"/>
      <c r="I169" s="270" t="s">
        <v>19</v>
      </c>
      <c r="J169" s="6">
        <f>+ROUND((B169*E169/100),0)-1</f>
        <v>11878</v>
      </c>
    </row>
    <row r="170" spans="1:10" ht="33.75" customHeight="1">
      <c r="A170" s="508" t="str">
        <f>+'Sch B3'!A81:H81</f>
        <v>10)Pacca brick work in foundation and plinth in cement sand mortor (1:6)(CSI No. 4(e) P-21)</v>
      </c>
      <c r="B170" s="508"/>
      <c r="C170" s="508"/>
      <c r="D170" s="508"/>
      <c r="E170" s="508"/>
      <c r="F170" s="508"/>
      <c r="G170" s="508"/>
      <c r="H170" s="508"/>
      <c r="I170" s="3"/>
      <c r="J170" s="76"/>
    </row>
    <row r="171" spans="1:10">
      <c r="A171" s="271" t="s">
        <v>16</v>
      </c>
      <c r="B171" s="75">
        <v>211.11</v>
      </c>
      <c r="C171" s="271" t="s">
        <v>74</v>
      </c>
      <c r="D171" s="271" t="s">
        <v>14</v>
      </c>
      <c r="E171" s="79">
        <v>11948.36</v>
      </c>
      <c r="F171" s="510" t="s">
        <v>87</v>
      </c>
      <c r="G171" s="510"/>
      <c r="H171" s="510"/>
      <c r="I171" s="270" t="s">
        <v>19</v>
      </c>
      <c r="J171" s="6">
        <f>+ROUND((B171*E171/100),0)</f>
        <v>25224</v>
      </c>
    </row>
    <row r="172" spans="1:10" ht="36" customHeight="1">
      <c r="A172" s="506" t="s">
        <v>86</v>
      </c>
      <c r="B172" s="506"/>
      <c r="C172" s="506"/>
      <c r="D172" s="506"/>
      <c r="E172" s="506"/>
      <c r="F172" s="506"/>
      <c r="G172" s="506"/>
      <c r="H172" s="506"/>
      <c r="I172" s="11"/>
      <c r="J172" s="76"/>
    </row>
    <row r="173" spans="1:10">
      <c r="A173" s="78" t="s">
        <v>16</v>
      </c>
      <c r="B173" s="77">
        <v>66.66</v>
      </c>
      <c r="C173" s="302" t="s">
        <v>65</v>
      </c>
      <c r="D173" s="13" t="s">
        <v>14</v>
      </c>
      <c r="E173" s="77">
        <v>3912.85</v>
      </c>
      <c r="F173" s="507" t="s">
        <v>85</v>
      </c>
      <c r="G173" s="507"/>
      <c r="H173" s="507"/>
      <c r="I173" s="13" t="s">
        <v>19</v>
      </c>
      <c r="J173" s="6">
        <f>+ROUND((B173*E173/100),0)</f>
        <v>2608</v>
      </c>
    </row>
    <row r="174" spans="1:10" ht="42" customHeight="1">
      <c r="A174" s="508" t="s">
        <v>84</v>
      </c>
      <c r="B174" s="508"/>
      <c r="C174" s="508"/>
      <c r="D174" s="508"/>
      <c r="E174" s="508"/>
      <c r="F174" s="508"/>
      <c r="G174" s="508"/>
      <c r="H174" s="508"/>
      <c r="I174" s="3"/>
      <c r="J174" s="76"/>
    </row>
    <row r="175" spans="1:10">
      <c r="A175" s="272" t="s">
        <v>16</v>
      </c>
      <c r="B175" s="75">
        <v>404.25</v>
      </c>
      <c r="C175" s="271" t="s">
        <v>74</v>
      </c>
      <c r="D175" s="270" t="s">
        <v>14</v>
      </c>
      <c r="E175" s="509">
        <v>12674.36</v>
      </c>
      <c r="F175" s="509"/>
      <c r="G175" s="3" t="s">
        <v>83</v>
      </c>
      <c r="H175" s="3"/>
      <c r="I175" s="270" t="s">
        <v>19</v>
      </c>
      <c r="J175" s="6">
        <f>+ROUND((B175*E175/100),0)</f>
        <v>51236</v>
      </c>
    </row>
    <row r="176" spans="1:10" ht="72" customHeight="1">
      <c r="A176" s="508" t="s">
        <v>82</v>
      </c>
      <c r="B176" s="508"/>
      <c r="C176" s="508"/>
      <c r="D176" s="508"/>
      <c r="E176" s="508"/>
      <c r="F176" s="508"/>
      <c r="G176" s="508"/>
      <c r="H176" s="508"/>
      <c r="I176" s="270"/>
      <c r="J176" s="6"/>
    </row>
    <row r="177" spans="1:10">
      <c r="A177" s="270" t="s">
        <v>16</v>
      </c>
      <c r="B177" s="6">
        <v>4.24</v>
      </c>
      <c r="C177" s="271" t="s">
        <v>50</v>
      </c>
      <c r="D177" s="303" t="s">
        <v>14</v>
      </c>
      <c r="E177" s="75">
        <v>4928.49</v>
      </c>
      <c r="F177" s="510" t="s">
        <v>77</v>
      </c>
      <c r="G177" s="510"/>
      <c r="H177" s="510"/>
      <c r="I177" s="270" t="s">
        <v>19</v>
      </c>
      <c r="J177" s="6">
        <f>+ROUND((B177*E177),0)</f>
        <v>20897</v>
      </c>
    </row>
    <row r="178" spans="1:10" ht="123" customHeight="1">
      <c r="A178" s="508" t="s">
        <v>81</v>
      </c>
      <c r="B178" s="508"/>
      <c r="C178" s="508"/>
      <c r="D178" s="508"/>
      <c r="E178" s="508"/>
      <c r="F178" s="508"/>
      <c r="G178" s="508"/>
      <c r="H178" s="508"/>
      <c r="I178" s="508"/>
      <c r="J178" s="76"/>
    </row>
    <row r="179" spans="1:10" ht="15.75">
      <c r="A179" s="513" t="s">
        <v>80</v>
      </c>
      <c r="B179" s="513"/>
      <c r="C179" s="3"/>
      <c r="D179" s="3"/>
      <c r="E179" s="3"/>
      <c r="F179" s="3"/>
      <c r="G179" s="3"/>
      <c r="H179" s="3"/>
      <c r="I179" s="3"/>
      <c r="J179" s="76"/>
    </row>
    <row r="180" spans="1:10">
      <c r="A180" s="270" t="s">
        <v>16</v>
      </c>
      <c r="B180" s="6">
        <v>146.94</v>
      </c>
      <c r="C180" s="272" t="s">
        <v>74</v>
      </c>
      <c r="D180" s="270" t="s">
        <v>14</v>
      </c>
      <c r="E180" s="6">
        <v>337</v>
      </c>
      <c r="F180" s="510" t="s">
        <v>79</v>
      </c>
      <c r="G180" s="510"/>
      <c r="H180" s="510"/>
      <c r="I180" s="270" t="s">
        <v>19</v>
      </c>
      <c r="J180" s="6">
        <f>+ROUND((B180*E180),0)</f>
        <v>49519</v>
      </c>
    </row>
    <row r="181" spans="1:10" ht="60.75" customHeight="1">
      <c r="A181" s="508" t="s">
        <v>78</v>
      </c>
      <c r="B181" s="508"/>
      <c r="C181" s="508"/>
      <c r="D181" s="508"/>
      <c r="E181" s="508"/>
      <c r="F181" s="508"/>
      <c r="G181" s="508"/>
      <c r="H181" s="508"/>
      <c r="I181" s="270"/>
      <c r="J181" s="6"/>
    </row>
    <row r="182" spans="1:10">
      <c r="A182" s="270" t="s">
        <v>16</v>
      </c>
      <c r="B182" s="6">
        <v>5.9</v>
      </c>
      <c r="C182" s="271" t="s">
        <v>50</v>
      </c>
      <c r="D182" s="303" t="s">
        <v>14</v>
      </c>
      <c r="E182" s="75">
        <v>5001.7</v>
      </c>
      <c r="F182" s="510" t="s">
        <v>77</v>
      </c>
      <c r="G182" s="510"/>
      <c r="H182" s="510"/>
      <c r="I182" s="270" t="s">
        <v>19</v>
      </c>
      <c r="J182" s="6">
        <f>+ROUND((B182*E182),0)</f>
        <v>29510</v>
      </c>
    </row>
    <row r="183" spans="1:10">
      <c r="A183" s="270"/>
      <c r="B183" s="6"/>
      <c r="C183" s="271"/>
      <c r="D183" s="303"/>
      <c r="E183" s="75"/>
      <c r="F183" s="270"/>
      <c r="G183" s="270"/>
      <c r="H183" s="270"/>
      <c r="I183" s="270"/>
      <c r="J183" s="6"/>
    </row>
    <row r="184" spans="1:10" ht="57.75" customHeight="1">
      <c r="A184" s="508" t="s">
        <v>76</v>
      </c>
      <c r="B184" s="508"/>
      <c r="C184" s="508"/>
      <c r="D184" s="508"/>
      <c r="E184" s="508"/>
      <c r="F184" s="508"/>
      <c r="G184" s="508"/>
      <c r="H184" s="508"/>
      <c r="I184" s="3"/>
      <c r="J184" s="76"/>
    </row>
    <row r="185" spans="1:10">
      <c r="A185" s="272" t="s">
        <v>16</v>
      </c>
      <c r="B185" s="6">
        <v>24</v>
      </c>
      <c r="C185" s="271" t="s">
        <v>65</v>
      </c>
      <c r="D185" s="270" t="s">
        <v>14</v>
      </c>
      <c r="E185" s="75">
        <v>180.5</v>
      </c>
      <c r="F185" s="510" t="s">
        <v>20</v>
      </c>
      <c r="G185" s="510"/>
      <c r="H185" s="510"/>
      <c r="I185" s="270" t="s">
        <v>19</v>
      </c>
      <c r="J185" s="6">
        <f>+ROUND((B185*E185),0)</f>
        <v>4332</v>
      </c>
    </row>
    <row r="186" spans="1:10" ht="45.75" customHeight="1">
      <c r="A186" s="508" t="s">
        <v>75</v>
      </c>
      <c r="B186" s="508"/>
      <c r="C186" s="508"/>
      <c r="D186" s="508"/>
      <c r="E186" s="508"/>
      <c r="F186" s="508"/>
      <c r="G186" s="508"/>
      <c r="H186" s="508"/>
      <c r="I186" s="3"/>
      <c r="J186" s="76"/>
    </row>
    <row r="187" spans="1:10">
      <c r="A187" s="270" t="s">
        <v>16</v>
      </c>
      <c r="B187" s="6">
        <v>453.76</v>
      </c>
      <c r="C187" s="3" t="s">
        <v>74</v>
      </c>
      <c r="D187" s="303" t="s">
        <v>14</v>
      </c>
      <c r="E187" s="6">
        <v>1512.5</v>
      </c>
      <c r="F187" s="510" t="s">
        <v>73</v>
      </c>
      <c r="G187" s="510"/>
      <c r="H187" s="510"/>
      <c r="I187" s="270" t="s">
        <v>19</v>
      </c>
      <c r="J187" s="6">
        <f>+ROUND((B187*E187/1000),0)</f>
        <v>686</v>
      </c>
    </row>
    <row r="188" spans="1:10" ht="15.75" customHeight="1">
      <c r="A188" s="512" t="s">
        <v>72</v>
      </c>
      <c r="B188" s="512"/>
      <c r="C188" s="512"/>
      <c r="D188" s="512"/>
      <c r="E188" s="512"/>
      <c r="F188" s="512"/>
      <c r="G188" s="3"/>
      <c r="H188" s="3"/>
      <c r="I188" s="3"/>
      <c r="J188" s="76"/>
    </row>
    <row r="189" spans="1:10" ht="40.5" customHeight="1">
      <c r="A189" s="508" t="s">
        <v>71</v>
      </c>
      <c r="B189" s="508"/>
      <c r="C189" s="508"/>
      <c r="D189" s="508"/>
      <c r="E189" s="508"/>
      <c r="F189" s="508"/>
      <c r="G189" s="508"/>
      <c r="H189" s="508"/>
      <c r="I189" s="3"/>
      <c r="J189" s="76"/>
    </row>
    <row r="190" spans="1:10">
      <c r="A190" s="270" t="s">
        <v>16</v>
      </c>
      <c r="B190" s="6">
        <v>100</v>
      </c>
      <c r="C190" s="271" t="s">
        <v>65</v>
      </c>
      <c r="D190" s="303" t="s">
        <v>14</v>
      </c>
      <c r="E190" s="75">
        <v>2116.41</v>
      </c>
      <c r="F190" s="510" t="s">
        <v>64</v>
      </c>
      <c r="G190" s="510"/>
      <c r="H190" s="510"/>
      <c r="I190" s="270" t="s">
        <v>19</v>
      </c>
      <c r="J190" s="6">
        <f>+ROUND((B190*E190/100),0)</f>
        <v>2116</v>
      </c>
    </row>
    <row r="191" spans="1:10">
      <c r="A191" s="270"/>
      <c r="B191" s="6"/>
      <c r="C191" s="271"/>
      <c r="D191" s="303"/>
      <c r="E191" s="75"/>
      <c r="F191" s="270"/>
      <c r="G191" s="270"/>
      <c r="H191" s="270"/>
      <c r="I191" s="270"/>
      <c r="J191" s="6"/>
    </row>
    <row r="192" spans="1:10" ht="34.5" customHeight="1">
      <c r="A192" s="508" t="s">
        <v>70</v>
      </c>
      <c r="B192" s="508"/>
      <c r="C192" s="508"/>
      <c r="D192" s="508"/>
      <c r="E192" s="508"/>
      <c r="F192" s="508"/>
      <c r="G192" s="508"/>
      <c r="H192" s="508"/>
      <c r="I192" s="3"/>
      <c r="J192" s="76"/>
    </row>
    <row r="193" spans="1:10">
      <c r="A193" s="270" t="s">
        <v>16</v>
      </c>
      <c r="B193" s="6">
        <v>4.24</v>
      </c>
      <c r="C193" s="271" t="s">
        <v>28</v>
      </c>
      <c r="D193" s="303" t="s">
        <v>14</v>
      </c>
      <c r="E193" s="75">
        <v>271.04000000000002</v>
      </c>
      <c r="F193" s="510" t="s">
        <v>69</v>
      </c>
      <c r="G193" s="510"/>
      <c r="H193" s="510"/>
      <c r="I193" s="270" t="s">
        <v>19</v>
      </c>
      <c r="J193" s="6">
        <f>+ROUND((E193*B193),0)</f>
        <v>1149</v>
      </c>
    </row>
    <row r="194" spans="1:10" ht="15.75" customHeight="1">
      <c r="A194" s="508" t="s">
        <v>68</v>
      </c>
      <c r="B194" s="508"/>
      <c r="C194" s="508"/>
      <c r="D194" s="508"/>
      <c r="E194" s="508"/>
      <c r="F194" s="508"/>
      <c r="G194" s="508"/>
      <c r="H194" s="508"/>
      <c r="I194" s="3"/>
      <c r="J194" s="76"/>
    </row>
    <row r="195" spans="1:10">
      <c r="A195" s="270" t="s">
        <v>16</v>
      </c>
      <c r="B195" s="6">
        <v>574</v>
      </c>
      <c r="C195" s="271" t="s">
        <v>65</v>
      </c>
      <c r="D195" s="303" t="s">
        <v>14</v>
      </c>
      <c r="E195" s="75">
        <v>1213.58</v>
      </c>
      <c r="F195" s="510" t="s">
        <v>64</v>
      </c>
      <c r="G195" s="510"/>
      <c r="H195" s="510"/>
      <c r="I195" s="270" t="s">
        <v>19</v>
      </c>
      <c r="J195" s="6">
        <f>+ROUND((B195*E195/100),0)</f>
        <v>6966</v>
      </c>
    </row>
    <row r="196" spans="1:10" ht="15.75" customHeight="1">
      <c r="A196" s="508" t="s">
        <v>67</v>
      </c>
      <c r="B196" s="508"/>
      <c r="C196" s="508"/>
      <c r="D196" s="508"/>
      <c r="E196" s="508"/>
      <c r="F196" s="508"/>
      <c r="G196" s="508"/>
      <c r="H196" s="508"/>
      <c r="I196" s="3"/>
      <c r="J196" s="76"/>
    </row>
    <row r="197" spans="1:10">
      <c r="A197" s="270" t="s">
        <v>16</v>
      </c>
      <c r="B197" s="6">
        <v>679.49</v>
      </c>
      <c r="C197" s="271" t="s">
        <v>21</v>
      </c>
      <c r="D197" s="303" t="s">
        <v>14</v>
      </c>
      <c r="E197" s="75">
        <v>2206.6</v>
      </c>
      <c r="F197" s="510" t="s">
        <v>64</v>
      </c>
      <c r="G197" s="510"/>
      <c r="H197" s="510"/>
      <c r="I197" s="270" t="s">
        <v>19</v>
      </c>
      <c r="J197" s="6">
        <f>+ROUND((B197*E197/100),0)</f>
        <v>14994</v>
      </c>
    </row>
    <row r="198" spans="1:10" ht="15.75" customHeight="1">
      <c r="A198" s="508" t="s">
        <v>66</v>
      </c>
      <c r="B198" s="508"/>
      <c r="C198" s="508"/>
      <c r="D198" s="508"/>
      <c r="E198" s="508"/>
      <c r="F198" s="508"/>
      <c r="G198" s="508"/>
      <c r="H198" s="508"/>
      <c r="I198" s="3"/>
      <c r="J198" s="76"/>
    </row>
    <row r="199" spans="1:10">
      <c r="A199" s="270" t="s">
        <v>16</v>
      </c>
      <c r="B199" s="6">
        <f>+B197</f>
        <v>679.49</v>
      </c>
      <c r="C199" s="271" t="s">
        <v>21</v>
      </c>
      <c r="D199" s="303" t="s">
        <v>14</v>
      </c>
      <c r="E199" s="75">
        <v>2197.52</v>
      </c>
      <c r="F199" s="510" t="s">
        <v>64</v>
      </c>
      <c r="G199" s="510"/>
      <c r="H199" s="510"/>
      <c r="I199" s="270" t="s">
        <v>19</v>
      </c>
      <c r="J199" s="6">
        <f>+ROUND((E199*B199/100),0)</f>
        <v>14932</v>
      </c>
    </row>
    <row r="200" spans="1:10" ht="15.75" customHeight="1">
      <c r="A200" s="270"/>
      <c r="B200" s="6"/>
      <c r="C200" s="271"/>
      <c r="D200" s="303"/>
      <c r="E200" s="75"/>
      <c r="F200" s="270"/>
      <c r="G200" s="270"/>
      <c r="H200" s="270"/>
      <c r="I200" s="270"/>
      <c r="J200" s="6"/>
    </row>
    <row r="201" spans="1:10" ht="15.75">
      <c r="A201" s="508" t="str">
        <f>+[9]Estt.!$A$123:$H$123</f>
        <v xml:space="preserve">19)Primary coat of chalk distempering.   (C.S.I.No.26(a) P.No.54)  </v>
      </c>
      <c r="B201" s="508"/>
      <c r="C201" s="508"/>
      <c r="D201" s="508"/>
      <c r="E201" s="508"/>
      <c r="F201" s="508"/>
      <c r="G201" s="508"/>
      <c r="H201" s="508"/>
      <c r="I201" s="3"/>
      <c r="J201" s="76"/>
    </row>
    <row r="202" spans="1:10">
      <c r="A202" s="270" t="s">
        <v>16</v>
      </c>
      <c r="B202" s="6">
        <v>901.49</v>
      </c>
      <c r="C202" s="271" t="s">
        <v>65</v>
      </c>
      <c r="D202" s="270" t="s">
        <v>14</v>
      </c>
      <c r="E202" s="75">
        <v>442.75</v>
      </c>
      <c r="F202" s="510" t="s">
        <v>64</v>
      </c>
      <c r="G202" s="510"/>
      <c r="H202" s="510"/>
      <c r="I202" s="270" t="s">
        <v>19</v>
      </c>
      <c r="J202" s="6">
        <f>+ROUND((E202*B202/100),0)</f>
        <v>3991</v>
      </c>
    </row>
    <row r="203" spans="1:10" ht="15.75" customHeight="1">
      <c r="A203" s="270"/>
      <c r="B203" s="6"/>
      <c r="C203" s="271"/>
      <c r="D203" s="303"/>
      <c r="E203" s="75"/>
      <c r="F203" s="270"/>
      <c r="G203" s="270"/>
      <c r="H203" s="270"/>
      <c r="I203" s="270"/>
      <c r="J203" s="6"/>
    </row>
    <row r="204" spans="1:10" ht="15.75">
      <c r="A204" s="508" t="str">
        <f>+[10]Estt.!$A$128:$H$128</f>
        <v xml:space="preserve">20)Distempering.   (C.S.I.No.25(b) P.No.54)  </v>
      </c>
      <c r="B204" s="508"/>
      <c r="C204" s="508"/>
      <c r="D204" s="508"/>
      <c r="E204" s="508"/>
      <c r="F204" s="508"/>
      <c r="G204" s="508"/>
      <c r="H204" s="508"/>
      <c r="I204" s="3"/>
      <c r="J204" s="76"/>
    </row>
    <row r="205" spans="1:10">
      <c r="A205" s="270" t="s">
        <v>16</v>
      </c>
      <c r="B205" s="6">
        <f>+B202</f>
        <v>901.49</v>
      </c>
      <c r="C205" s="271" t="s">
        <v>21</v>
      </c>
      <c r="D205" s="270" t="s">
        <v>14</v>
      </c>
      <c r="E205" s="75">
        <v>1043.9000000000001</v>
      </c>
      <c r="F205" s="510" t="s">
        <v>62</v>
      </c>
      <c r="G205" s="510"/>
      <c r="H205" s="510"/>
      <c r="I205" s="270" t="s">
        <v>19</v>
      </c>
      <c r="J205" s="6">
        <f>+ROUND((E205*B205/100),0)-1</f>
        <v>9410</v>
      </c>
    </row>
    <row r="206" spans="1:10" ht="42" customHeight="1">
      <c r="A206" s="508" t="s">
        <v>63</v>
      </c>
      <c r="B206" s="508"/>
      <c r="C206" s="508"/>
      <c r="D206" s="508"/>
      <c r="E206" s="508"/>
      <c r="F206" s="508"/>
      <c r="G206" s="508"/>
      <c r="H206" s="508"/>
      <c r="I206" s="3"/>
      <c r="J206" s="76"/>
    </row>
    <row r="207" spans="1:10">
      <c r="A207" s="270" t="s">
        <v>16</v>
      </c>
      <c r="B207" s="6">
        <v>181.5</v>
      </c>
      <c r="C207" s="271" t="s">
        <v>21</v>
      </c>
      <c r="D207" s="270" t="s">
        <v>14</v>
      </c>
      <c r="E207" s="75">
        <v>4411.82</v>
      </c>
      <c r="F207" s="510" t="s">
        <v>62</v>
      </c>
      <c r="G207" s="510"/>
      <c r="H207" s="510"/>
      <c r="I207" s="270" t="s">
        <v>19</v>
      </c>
      <c r="J207" s="5">
        <f>+ROUND((E207*B207/100),0)</f>
        <v>8007</v>
      </c>
    </row>
    <row r="208" spans="1:10" ht="15.75">
      <c r="A208" s="3"/>
      <c r="B208" s="3"/>
      <c r="C208" s="3"/>
      <c r="D208" s="74"/>
      <c r="E208" s="74"/>
      <c r="F208" s="516" t="s">
        <v>61</v>
      </c>
      <c r="G208" s="516"/>
      <c r="H208" s="516"/>
      <c r="I208" s="2" t="s">
        <v>19</v>
      </c>
      <c r="J208" s="74">
        <f>SUM(J167:J207)</f>
        <v>258205</v>
      </c>
    </row>
    <row r="209" spans="1:10">
      <c r="A209" s="361"/>
      <c r="B209" s="361"/>
      <c r="C209" s="361"/>
      <c r="D209" s="361"/>
      <c r="E209" s="361"/>
      <c r="F209" s="361"/>
      <c r="G209" s="361"/>
      <c r="H209" s="361"/>
      <c r="I209" s="361"/>
      <c r="J209" s="361"/>
    </row>
    <row r="210" spans="1:10">
      <c r="A210" s="361"/>
      <c r="B210" s="361"/>
      <c r="C210" s="361"/>
      <c r="D210" s="361"/>
      <c r="E210" s="361"/>
      <c r="F210" s="361"/>
      <c r="G210" s="361"/>
      <c r="H210" s="361"/>
      <c r="I210" s="361"/>
      <c r="J210" s="361"/>
    </row>
    <row r="211" spans="1:10">
      <c r="A211" s="361"/>
      <c r="B211" s="361"/>
      <c r="C211" s="361"/>
      <c r="D211" s="361"/>
      <c r="E211" s="361"/>
      <c r="F211" s="361"/>
      <c r="G211" s="361"/>
      <c r="H211" s="361"/>
      <c r="I211" s="361"/>
      <c r="J211" s="361"/>
    </row>
    <row r="212" spans="1:10">
      <c r="A212" s="361"/>
      <c r="B212" s="361"/>
      <c r="C212" s="361"/>
      <c r="D212" s="361"/>
      <c r="E212" s="361"/>
      <c r="F212" s="361"/>
      <c r="G212" s="361"/>
      <c r="H212" s="361"/>
      <c r="I212" s="361"/>
      <c r="J212" s="361"/>
    </row>
    <row r="213" spans="1:10">
      <c r="A213" s="361"/>
      <c r="B213" s="361"/>
      <c r="C213" s="361"/>
      <c r="D213" s="361"/>
      <c r="E213" s="361"/>
      <c r="F213" s="361"/>
      <c r="G213" s="361"/>
      <c r="H213" s="361"/>
      <c r="I213" s="361"/>
      <c r="J213" s="361"/>
    </row>
    <row r="214" spans="1:10">
      <c r="A214" s="361"/>
      <c r="B214" s="361"/>
      <c r="C214" s="361"/>
      <c r="D214" s="361"/>
      <c r="E214" s="361"/>
      <c r="F214" s="361"/>
      <c r="G214" s="361"/>
      <c r="H214" s="361"/>
      <c r="I214" s="361"/>
      <c r="J214" s="361"/>
    </row>
    <row r="215" spans="1:10" ht="15.75">
      <c r="A215" s="397" t="s">
        <v>128</v>
      </c>
      <c r="B215" s="397"/>
      <c r="C215" s="397"/>
      <c r="D215" s="397"/>
      <c r="E215" s="397"/>
      <c r="F215" s="397"/>
      <c r="G215" s="397"/>
      <c r="H215" s="397"/>
      <c r="I215" s="397"/>
    </row>
    <row r="216" spans="1:10" ht="15.75">
      <c r="A216" s="87"/>
      <c r="B216" s="53"/>
      <c r="C216" s="108"/>
      <c r="D216" s="107"/>
      <c r="E216" s="107"/>
      <c r="F216" s="107"/>
      <c r="G216" s="59"/>
      <c r="I216" s="106"/>
    </row>
    <row r="217" spans="1:10" ht="15.75">
      <c r="A217" s="395" t="s">
        <v>11</v>
      </c>
      <c r="B217" s="395"/>
      <c r="C217" s="395"/>
      <c r="D217" s="395" t="s">
        <v>10</v>
      </c>
      <c r="E217" s="395"/>
      <c r="F217" s="395"/>
      <c r="G217" s="395"/>
      <c r="I217" s="296" t="s">
        <v>0</v>
      </c>
      <c r="J217" s="52">
        <f>+J29</f>
        <v>1971681</v>
      </c>
    </row>
    <row r="218" spans="1:10" ht="15.75">
      <c r="A218" s="281"/>
      <c r="B218" s="281"/>
      <c r="C218" s="281"/>
      <c r="D218" s="281"/>
      <c r="E218" s="281"/>
      <c r="F218" s="281"/>
      <c r="G218" s="281"/>
      <c r="I218" s="296"/>
      <c r="J218" s="295"/>
    </row>
    <row r="219" spans="1:10" ht="15.75">
      <c r="A219" s="395" t="s">
        <v>9</v>
      </c>
      <c r="B219" s="395"/>
      <c r="C219" s="395"/>
      <c r="D219" s="395" t="s">
        <v>203</v>
      </c>
      <c r="E219" s="395"/>
      <c r="F219" s="395"/>
      <c r="G219" s="395"/>
      <c r="I219" s="296" t="s">
        <v>0</v>
      </c>
      <c r="J219" s="52">
        <f>+J60</f>
        <v>8430233</v>
      </c>
    </row>
    <row r="220" spans="1:10" ht="15.75">
      <c r="A220" s="281"/>
      <c r="B220" s="281"/>
      <c r="C220" s="281"/>
      <c r="D220" s="281"/>
      <c r="E220" s="281"/>
      <c r="F220" s="281"/>
      <c r="G220" s="281"/>
      <c r="I220" s="296"/>
      <c r="J220" s="295"/>
    </row>
    <row r="221" spans="1:10" ht="15.75">
      <c r="A221" s="395" t="s">
        <v>7</v>
      </c>
      <c r="B221" s="395"/>
      <c r="C221" s="395"/>
      <c r="D221" s="395" t="s">
        <v>229</v>
      </c>
      <c r="E221" s="395"/>
      <c r="F221" s="395"/>
      <c r="G221" s="395"/>
      <c r="I221" s="296" t="s">
        <v>0</v>
      </c>
      <c r="J221" s="52">
        <f>+J95</f>
        <v>2815326</v>
      </c>
    </row>
    <row r="222" spans="1:10" ht="15.75">
      <c r="A222" s="281"/>
      <c r="B222" s="281"/>
      <c r="C222" s="281"/>
      <c r="D222" s="281"/>
      <c r="E222" s="281"/>
      <c r="F222" s="281"/>
      <c r="G222" s="281"/>
      <c r="I222" s="296"/>
      <c r="J222" s="295"/>
    </row>
    <row r="223" spans="1:10" ht="15.75">
      <c r="A223" s="395" t="s">
        <v>5</v>
      </c>
      <c r="B223" s="395"/>
      <c r="C223" s="395"/>
      <c r="D223" s="395" t="s">
        <v>127</v>
      </c>
      <c r="E223" s="395"/>
      <c r="F223" s="395"/>
      <c r="G223" s="395"/>
      <c r="I223" s="296" t="s">
        <v>0</v>
      </c>
      <c r="J223" s="52">
        <f>+J129</f>
        <v>735760</v>
      </c>
    </row>
    <row r="224" spans="1:10" ht="15.75">
      <c r="A224" s="281"/>
      <c r="B224" s="281"/>
      <c r="C224" s="281"/>
      <c r="D224" s="281"/>
      <c r="E224" s="281"/>
      <c r="F224" s="281"/>
      <c r="G224" s="281"/>
      <c r="I224" s="296"/>
      <c r="J224" s="295"/>
    </row>
    <row r="225" spans="1:10" ht="15.75">
      <c r="A225" s="395" t="s">
        <v>3</v>
      </c>
      <c r="B225" s="395"/>
      <c r="C225" s="395"/>
      <c r="D225" s="395" t="s">
        <v>126</v>
      </c>
      <c r="E225" s="395"/>
      <c r="F225" s="395"/>
      <c r="G225" s="395"/>
      <c r="I225" s="296" t="s">
        <v>0</v>
      </c>
      <c r="J225" s="52">
        <f>+J163</f>
        <v>164284</v>
      </c>
    </row>
    <row r="226" spans="1:10" ht="15.75">
      <c r="A226" s="281"/>
      <c r="B226" s="281"/>
      <c r="C226" s="281"/>
      <c r="D226" s="281"/>
      <c r="E226" s="281"/>
      <c r="F226" s="281"/>
      <c r="G226" s="281"/>
      <c r="I226" s="296"/>
      <c r="J226" s="295"/>
    </row>
    <row r="227" spans="1:10" ht="15.75">
      <c r="A227" s="395" t="s">
        <v>2</v>
      </c>
      <c r="B227" s="395"/>
      <c r="C227" s="395"/>
      <c r="D227" s="395" t="s">
        <v>6</v>
      </c>
      <c r="E227" s="395"/>
      <c r="F227" s="395"/>
      <c r="G227" s="395"/>
      <c r="I227" s="296" t="s">
        <v>0</v>
      </c>
      <c r="J227" s="52">
        <f>+J208</f>
        <v>258205</v>
      </c>
    </row>
    <row r="228" spans="1:10" ht="15.75">
      <c r="A228" s="289"/>
      <c r="B228" s="289"/>
      <c r="C228" s="289"/>
      <c r="D228" s="289"/>
      <c r="E228" s="289"/>
      <c r="F228" s="396"/>
      <c r="G228" s="396"/>
      <c r="H228" s="296"/>
      <c r="I228" s="297"/>
      <c r="J228" s="362"/>
    </row>
    <row r="229" spans="1:10" ht="15.75">
      <c r="A229" s="87"/>
      <c r="B229" s="87"/>
      <c r="C229" s="53"/>
      <c r="D229" s="53"/>
      <c r="E229" s="53"/>
      <c r="F229" s="298"/>
      <c r="G229" s="101" t="s">
        <v>1</v>
      </c>
      <c r="I229" s="101" t="s">
        <v>0</v>
      </c>
      <c r="J229" s="262">
        <f>SUM(J217:J227)</f>
        <v>14375489</v>
      </c>
    </row>
  </sheetData>
  <mergeCells count="204">
    <mergeCell ref="F207:H207"/>
    <mergeCell ref="F199:H199"/>
    <mergeCell ref="A206:H206"/>
    <mergeCell ref="A201:H201"/>
    <mergeCell ref="F202:H202"/>
    <mergeCell ref="A204:H204"/>
    <mergeCell ref="F205:H205"/>
    <mergeCell ref="F208:H208"/>
    <mergeCell ref="F228:G228"/>
    <mergeCell ref="A227:C227"/>
    <mergeCell ref="D227:G227"/>
    <mergeCell ref="D219:G219"/>
    <mergeCell ref="A219:C219"/>
    <mergeCell ref="A217:C217"/>
    <mergeCell ref="D217:G217"/>
    <mergeCell ref="A215:I215"/>
    <mergeCell ref="A225:C225"/>
    <mergeCell ref="D225:G225"/>
    <mergeCell ref="A223:C223"/>
    <mergeCell ref="D223:G223"/>
    <mergeCell ref="A221:C221"/>
    <mergeCell ref="D221:G221"/>
    <mergeCell ref="F193:H193"/>
    <mergeCell ref="A194:H194"/>
    <mergeCell ref="F195:H195"/>
    <mergeCell ref="A196:H196"/>
    <mergeCell ref="F197:H197"/>
    <mergeCell ref="A198:H198"/>
    <mergeCell ref="A186:H186"/>
    <mergeCell ref="F187:H187"/>
    <mergeCell ref="A188:F188"/>
    <mergeCell ref="A189:H189"/>
    <mergeCell ref="F190:H190"/>
    <mergeCell ref="A192:H192"/>
    <mergeCell ref="A179:B179"/>
    <mergeCell ref="F180:H180"/>
    <mergeCell ref="A181:H181"/>
    <mergeCell ref="F182:H182"/>
    <mergeCell ref="A184:H184"/>
    <mergeCell ref="F185:H185"/>
    <mergeCell ref="F173:H173"/>
    <mergeCell ref="A174:H174"/>
    <mergeCell ref="E175:F175"/>
    <mergeCell ref="A176:H176"/>
    <mergeCell ref="F177:H177"/>
    <mergeCell ref="A178:I178"/>
    <mergeCell ref="A166:I166"/>
    <mergeCell ref="A168:H168"/>
    <mergeCell ref="F169:H169"/>
    <mergeCell ref="A170:H170"/>
    <mergeCell ref="F171:H171"/>
    <mergeCell ref="A172:H172"/>
    <mergeCell ref="A164:D164"/>
    <mergeCell ref="E164:J164"/>
    <mergeCell ref="A165:E165"/>
    <mergeCell ref="A131:C131"/>
    <mergeCell ref="D131:G131"/>
    <mergeCell ref="A132:E132"/>
    <mergeCell ref="A133:I133"/>
    <mergeCell ref="F145:H145"/>
    <mergeCell ref="A161:C161"/>
    <mergeCell ref="F163:I163"/>
    <mergeCell ref="A150:I150"/>
    <mergeCell ref="A136:I136"/>
    <mergeCell ref="A139:I139"/>
    <mergeCell ref="A140:B140"/>
    <mergeCell ref="F141:H141"/>
    <mergeCell ref="A160:I160"/>
    <mergeCell ref="A152:I152"/>
    <mergeCell ref="A154:I154"/>
    <mergeCell ref="A156:I156"/>
    <mergeCell ref="A142:I142"/>
    <mergeCell ref="F143:H143"/>
    <mergeCell ref="A144:I144"/>
    <mergeCell ref="A146:I146"/>
    <mergeCell ref="F147:H147"/>
    <mergeCell ref="F155:H155"/>
    <mergeCell ref="F157:H157"/>
    <mergeCell ref="A158:I158"/>
    <mergeCell ref="F159:H159"/>
    <mergeCell ref="A148:I148"/>
    <mergeCell ref="F153:H153"/>
    <mergeCell ref="F151:H151"/>
    <mergeCell ref="F120:H120"/>
    <mergeCell ref="F107:H107"/>
    <mergeCell ref="A109:I109"/>
    <mergeCell ref="F110:H110"/>
    <mergeCell ref="A111:I111"/>
    <mergeCell ref="A113:I113"/>
    <mergeCell ref="F114:H114"/>
    <mergeCell ref="G129:I129"/>
    <mergeCell ref="A121:C121"/>
    <mergeCell ref="F122:H122"/>
    <mergeCell ref="A123:C123"/>
    <mergeCell ref="F124:H124"/>
    <mergeCell ref="A125:I125"/>
    <mergeCell ref="F126:H126"/>
    <mergeCell ref="F128:H128"/>
    <mergeCell ref="A33:I33"/>
    <mergeCell ref="E34:F34"/>
    <mergeCell ref="G34:H34"/>
    <mergeCell ref="A36:I36"/>
    <mergeCell ref="E37:F37"/>
    <mergeCell ref="G37:H37"/>
    <mergeCell ref="A39:I39"/>
    <mergeCell ref="A101:I101"/>
    <mergeCell ref="A102:C102"/>
    <mergeCell ref="A48:H48"/>
    <mergeCell ref="E49:F49"/>
    <mergeCell ref="G49:H49"/>
    <mergeCell ref="A50:I50"/>
    <mergeCell ref="E40:F40"/>
    <mergeCell ref="G40:H40"/>
    <mergeCell ref="A42:I42"/>
    <mergeCell ref="A43:F43"/>
    <mergeCell ref="F44:H44"/>
    <mergeCell ref="A45:F45"/>
    <mergeCell ref="F46:H46"/>
    <mergeCell ref="E56:F56"/>
    <mergeCell ref="G56:H56"/>
    <mergeCell ref="A58:H58"/>
    <mergeCell ref="E59:F59"/>
    <mergeCell ref="E24:F24"/>
    <mergeCell ref="A25:I25"/>
    <mergeCell ref="E26:F26"/>
    <mergeCell ref="A27:I27"/>
    <mergeCell ref="E28:F28"/>
    <mergeCell ref="F29:I29"/>
    <mergeCell ref="A30:J30"/>
    <mergeCell ref="A31:J31"/>
    <mergeCell ref="A32:E32"/>
    <mergeCell ref="F20:H20"/>
    <mergeCell ref="A21:D21"/>
    <mergeCell ref="E22:F22"/>
    <mergeCell ref="A23:H23"/>
    <mergeCell ref="A14:F14"/>
    <mergeCell ref="E15:F15"/>
    <mergeCell ref="A16:I16"/>
    <mergeCell ref="E17:F17"/>
    <mergeCell ref="A18:I18"/>
    <mergeCell ref="A19:D19"/>
    <mergeCell ref="A9:C9"/>
    <mergeCell ref="D9:F9"/>
    <mergeCell ref="A10:E10"/>
    <mergeCell ref="A11:I11"/>
    <mergeCell ref="E12:F12"/>
    <mergeCell ref="A13:I13"/>
    <mergeCell ref="A1:J1"/>
    <mergeCell ref="A3:B3"/>
    <mergeCell ref="D3:J5"/>
    <mergeCell ref="D6:H6"/>
    <mergeCell ref="B7:D7"/>
    <mergeCell ref="H7:J7"/>
    <mergeCell ref="F64:H64"/>
    <mergeCell ref="A66:I66"/>
    <mergeCell ref="E67:F67"/>
    <mergeCell ref="G67:H67"/>
    <mergeCell ref="A69:I69"/>
    <mergeCell ref="G59:H59"/>
    <mergeCell ref="F51:H51"/>
    <mergeCell ref="A52:I52"/>
    <mergeCell ref="F53:H53"/>
    <mergeCell ref="A55:H55"/>
    <mergeCell ref="A61:J61"/>
    <mergeCell ref="A62:I62"/>
    <mergeCell ref="A63:D63"/>
    <mergeCell ref="A79:F79"/>
    <mergeCell ref="F80:H80"/>
    <mergeCell ref="A82:H82"/>
    <mergeCell ref="E83:F83"/>
    <mergeCell ref="G83:H83"/>
    <mergeCell ref="A84:I84"/>
    <mergeCell ref="E71:F71"/>
    <mergeCell ref="G71:H71"/>
    <mergeCell ref="A73:I73"/>
    <mergeCell ref="E74:F74"/>
    <mergeCell ref="G74:H74"/>
    <mergeCell ref="A76:I76"/>
    <mergeCell ref="A77:F77"/>
    <mergeCell ref="F78:H78"/>
    <mergeCell ref="A90:H90"/>
    <mergeCell ref="E91:F91"/>
    <mergeCell ref="G91:H91"/>
    <mergeCell ref="A93:H93"/>
    <mergeCell ref="E94:F94"/>
    <mergeCell ref="G94:H94"/>
    <mergeCell ref="A127:I127"/>
    <mergeCell ref="F85:H85"/>
    <mergeCell ref="A86:I86"/>
    <mergeCell ref="F88:H88"/>
    <mergeCell ref="F103:H103"/>
    <mergeCell ref="A104:C104"/>
    <mergeCell ref="F105:H105"/>
    <mergeCell ref="A106:C106"/>
    <mergeCell ref="A97:G97"/>
    <mergeCell ref="I97:J97"/>
    <mergeCell ref="A98:E98"/>
    <mergeCell ref="A99:I99"/>
    <mergeCell ref="F100:H100"/>
    <mergeCell ref="A115:I115"/>
    <mergeCell ref="A116:E116"/>
    <mergeCell ref="F117:H117"/>
    <mergeCell ref="A118:I118"/>
    <mergeCell ref="A119:C119"/>
  </mergeCells>
  <pageMargins left="0.7" right="0.16" top="0.22" bottom="0.33" header="0.2" footer="0.3"/>
  <pageSetup paperSize="9" scale="95" orientation="portrait" r:id="rId1"/>
  <drawing r:id="rId2"/>
</worksheet>
</file>

<file path=xl/worksheets/sheet5.xml><?xml version="1.0" encoding="utf-8"?>
<worksheet xmlns="http://schemas.openxmlformats.org/spreadsheetml/2006/main" xmlns:r="http://schemas.openxmlformats.org/officeDocument/2006/relationships">
  <dimension ref="A1:J185"/>
  <sheetViews>
    <sheetView workbookViewId="0">
      <selection activeCell="J186" sqref="J186"/>
    </sheetView>
  </sheetViews>
  <sheetFormatPr defaultRowHeight="15.75"/>
  <cols>
    <col min="1" max="1" width="7" style="100" customWidth="1"/>
    <col min="2" max="2" width="15.85546875" style="100" customWidth="1"/>
    <col min="3" max="3" width="9.140625" style="100"/>
    <col min="4" max="4" width="10" style="100" customWidth="1"/>
    <col min="5" max="5" width="13.7109375" style="100" customWidth="1"/>
    <col min="6" max="6" width="7.42578125" style="100" customWidth="1"/>
    <col min="7" max="7" width="9.140625" style="100"/>
    <col min="8" max="8" width="0.85546875" style="100" customWidth="1"/>
    <col min="9" max="9" width="5.7109375" style="100" customWidth="1"/>
    <col min="10" max="10" width="16.85546875" style="100" customWidth="1"/>
    <col min="11" max="16384" width="9.140625" style="100"/>
  </cols>
  <sheetData>
    <row r="1" spans="1:10" ht="19.5">
      <c r="A1" s="417" t="s">
        <v>123</v>
      </c>
      <c r="B1" s="417"/>
      <c r="C1" s="417"/>
      <c r="D1" s="417"/>
      <c r="E1" s="417"/>
      <c r="F1" s="417"/>
      <c r="G1" s="417"/>
      <c r="H1" s="417"/>
      <c r="I1" s="417"/>
      <c r="J1" s="417"/>
    </row>
    <row r="3" spans="1:10" ht="16.5">
      <c r="A3" s="418" t="s">
        <v>122</v>
      </c>
      <c r="B3" s="418"/>
      <c r="D3" s="419" t="s">
        <v>230</v>
      </c>
      <c r="E3" s="419"/>
      <c r="F3" s="419"/>
      <c r="G3" s="419"/>
      <c r="H3" s="419"/>
      <c r="I3" s="419"/>
      <c r="J3" s="419"/>
    </row>
    <row r="4" spans="1:10">
      <c r="D4" s="419"/>
      <c r="E4" s="419"/>
      <c r="F4" s="419"/>
      <c r="G4" s="419"/>
      <c r="H4" s="419"/>
      <c r="I4" s="419"/>
      <c r="J4" s="419"/>
    </row>
    <row r="5" spans="1:10" ht="51" customHeight="1">
      <c r="D5" s="419"/>
      <c r="E5" s="419"/>
      <c r="F5" s="419"/>
      <c r="G5" s="419"/>
      <c r="H5" s="419"/>
      <c r="I5" s="419"/>
      <c r="J5" s="419"/>
    </row>
    <row r="6" spans="1:10" ht="16.5">
      <c r="A6" s="139" t="s">
        <v>121</v>
      </c>
      <c r="B6" s="139"/>
      <c r="D6" s="420"/>
      <c r="E6" s="420"/>
      <c r="F6" s="420"/>
      <c r="G6" s="420"/>
      <c r="H6" s="420"/>
    </row>
    <row r="7" spans="1:10" ht="16.5">
      <c r="A7" s="173" t="s">
        <v>120</v>
      </c>
      <c r="B7" s="421" t="s">
        <v>119</v>
      </c>
      <c r="C7" s="422"/>
      <c r="D7" s="423"/>
      <c r="E7" s="173" t="s">
        <v>118</v>
      </c>
      <c r="F7" s="173" t="s">
        <v>117</v>
      </c>
      <c r="G7" s="173" t="s">
        <v>116</v>
      </c>
      <c r="H7" s="424" t="s">
        <v>115</v>
      </c>
      <c r="I7" s="424"/>
      <c r="J7" s="424"/>
    </row>
    <row r="9" spans="1:10">
      <c r="A9" s="457" t="str">
        <f>+'[9] Abst.'!$A$84:$C$84</f>
        <v>Sub-Work No. 1</v>
      </c>
      <c r="B9" s="457"/>
      <c r="C9" s="457"/>
      <c r="D9" s="414" t="str">
        <f>+'Sch B1'!D235:G235</f>
        <v>P.E Rising Main</v>
      </c>
      <c r="E9" s="414"/>
      <c r="F9" s="414"/>
      <c r="G9" s="414"/>
      <c r="H9" s="414"/>
      <c r="I9" s="414"/>
      <c r="J9" s="81"/>
    </row>
    <row r="10" spans="1:10">
      <c r="A10" s="409" t="s">
        <v>23</v>
      </c>
      <c r="B10" s="409"/>
      <c r="C10" s="409"/>
      <c r="D10" s="409"/>
      <c r="E10" s="409"/>
      <c r="F10" s="409"/>
      <c r="G10" s="409"/>
      <c r="H10" s="409"/>
      <c r="I10" s="409"/>
      <c r="J10" s="81"/>
    </row>
    <row r="11" spans="1:10" ht="111.75" customHeight="1">
      <c r="A11" s="410" t="s">
        <v>100</v>
      </c>
      <c r="B11" s="410"/>
      <c r="C11" s="410"/>
      <c r="D11" s="410"/>
      <c r="E11" s="410"/>
      <c r="F11" s="410"/>
      <c r="G11" s="410"/>
      <c r="H11" s="410"/>
      <c r="I11" s="410"/>
      <c r="J11" s="81"/>
    </row>
    <row r="12" spans="1:10">
      <c r="A12" s="147" t="s">
        <v>16</v>
      </c>
      <c r="B12" s="89">
        <v>79800</v>
      </c>
      <c r="C12" s="45" t="s">
        <v>18</v>
      </c>
      <c r="D12" s="60" t="s">
        <v>14</v>
      </c>
      <c r="E12" s="416">
        <v>3600</v>
      </c>
      <c r="F12" s="416"/>
      <c r="G12" s="61" t="s">
        <v>99</v>
      </c>
      <c r="H12" s="61"/>
      <c r="I12" s="60" t="s">
        <v>0</v>
      </c>
      <c r="J12" s="59">
        <f>+ROUND((B12*E12/1000),0)</f>
        <v>287280</v>
      </c>
    </row>
    <row r="13" spans="1:10" ht="52.5" customHeight="1">
      <c r="A13" s="412" t="s">
        <v>98</v>
      </c>
      <c r="B13" s="412"/>
      <c r="C13" s="412"/>
      <c r="D13" s="412"/>
      <c r="E13" s="412"/>
      <c r="F13" s="412"/>
      <c r="G13" s="412"/>
      <c r="H13" s="412"/>
      <c r="I13" s="412"/>
      <c r="J13" s="81"/>
    </row>
    <row r="14" spans="1:10" ht="18">
      <c r="A14" s="456" t="s">
        <v>97</v>
      </c>
      <c r="B14" s="456"/>
      <c r="C14" s="456"/>
      <c r="D14" s="146"/>
      <c r="E14" s="146"/>
      <c r="F14" s="146"/>
      <c r="G14" s="146"/>
      <c r="H14" s="146"/>
      <c r="I14" s="146"/>
      <c r="J14" s="81"/>
    </row>
    <row r="15" spans="1:10">
      <c r="A15" s="413" t="s">
        <v>163</v>
      </c>
      <c r="B15" s="413"/>
      <c r="C15" s="413"/>
      <c r="D15" s="413"/>
      <c r="E15" s="413"/>
      <c r="F15" s="171"/>
      <c r="G15" s="171"/>
      <c r="H15" s="171"/>
      <c r="I15" s="87"/>
      <c r="J15" s="59"/>
    </row>
    <row r="16" spans="1:10">
      <c r="A16" s="147" t="s">
        <v>16</v>
      </c>
      <c r="B16" s="59">
        <v>5700</v>
      </c>
      <c r="C16" s="45" t="s">
        <v>12</v>
      </c>
      <c r="D16" s="60" t="s">
        <v>14</v>
      </c>
      <c r="E16" s="416">
        <v>2625</v>
      </c>
      <c r="F16" s="416"/>
      <c r="G16" s="449" t="s">
        <v>26</v>
      </c>
      <c r="H16" s="449"/>
      <c r="I16" s="60" t="s">
        <v>0</v>
      </c>
      <c r="J16" s="59">
        <f>+ROUND((B16*E16),0)</f>
        <v>14962500</v>
      </c>
    </row>
    <row r="17" spans="1:10" ht="40.5" customHeight="1">
      <c r="A17" s="412" t="s">
        <v>96</v>
      </c>
      <c r="B17" s="412"/>
      <c r="C17" s="412"/>
      <c r="D17" s="412"/>
      <c r="E17" s="412"/>
      <c r="F17" s="412"/>
      <c r="G17" s="412"/>
      <c r="H17" s="412"/>
      <c r="I17" s="412"/>
      <c r="J17" s="81"/>
    </row>
    <row r="18" spans="1:10" ht="18">
      <c r="A18" s="453" t="s">
        <v>95</v>
      </c>
      <c r="B18" s="453"/>
      <c r="C18" s="453"/>
      <c r="D18" s="146"/>
      <c r="E18" s="146"/>
      <c r="F18" s="146"/>
      <c r="G18" s="146"/>
      <c r="H18" s="146"/>
      <c r="I18" s="146"/>
      <c r="J18" s="81"/>
    </row>
    <row r="19" spans="1:10">
      <c r="A19" s="413" t="s">
        <v>94</v>
      </c>
      <c r="B19" s="413"/>
      <c r="C19" s="413"/>
      <c r="D19" s="413"/>
      <c r="E19" s="86"/>
      <c r="F19" s="86"/>
      <c r="G19" s="86"/>
      <c r="H19" s="85"/>
      <c r="I19" s="85"/>
      <c r="J19" s="81"/>
    </row>
    <row r="20" spans="1:10">
      <c r="A20" s="450" t="str">
        <f>+A15</f>
        <v>for 14" dia (400 mm outer dia)</v>
      </c>
      <c r="B20" s="450"/>
      <c r="C20" s="450"/>
      <c r="D20" s="45"/>
      <c r="E20" s="45"/>
      <c r="F20" s="153"/>
      <c r="G20" s="60"/>
      <c r="H20" s="83"/>
      <c r="I20" s="61"/>
      <c r="J20" s="61"/>
    </row>
    <row r="21" spans="1:10">
      <c r="A21" s="147" t="s">
        <v>16</v>
      </c>
      <c r="B21" s="62">
        <v>2</v>
      </c>
      <c r="C21" s="61" t="s">
        <v>39</v>
      </c>
      <c r="D21" s="45" t="s">
        <v>14</v>
      </c>
      <c r="E21" s="416">
        <v>17282</v>
      </c>
      <c r="F21" s="416"/>
      <c r="G21" s="61" t="s">
        <v>43</v>
      </c>
      <c r="H21" s="61"/>
      <c r="I21" s="60" t="s">
        <v>0</v>
      </c>
      <c r="J21" s="59">
        <f>+ROUND((B21*E21),0)</f>
        <v>34564</v>
      </c>
    </row>
    <row r="22" spans="1:10">
      <c r="A22" s="413" t="s">
        <v>165</v>
      </c>
      <c r="B22" s="413"/>
      <c r="C22" s="413"/>
      <c r="D22" s="413"/>
      <c r="E22" s="145"/>
      <c r="F22" s="145"/>
      <c r="G22" s="61"/>
      <c r="H22" s="61"/>
      <c r="I22" s="60"/>
      <c r="J22" s="59"/>
    </row>
    <row r="23" spans="1:10">
      <c r="A23" s="450" t="str">
        <f>+A20</f>
        <v>for 14" dia (400 mm outer dia)</v>
      </c>
      <c r="B23" s="450"/>
      <c r="C23" s="450"/>
      <c r="D23" s="45"/>
      <c r="E23" s="45"/>
      <c r="F23" s="153"/>
      <c r="G23" s="60"/>
      <c r="H23" s="83"/>
      <c r="I23" s="61"/>
      <c r="J23" s="61"/>
    </row>
    <row r="24" spans="1:10">
      <c r="A24" s="147" t="s">
        <v>16</v>
      </c>
      <c r="B24" s="62">
        <v>2</v>
      </c>
      <c r="C24" s="61" t="s">
        <v>39</v>
      </c>
      <c r="D24" s="45" t="s">
        <v>14</v>
      </c>
      <c r="E24" s="416">
        <v>21602</v>
      </c>
      <c r="F24" s="416"/>
      <c r="G24" s="61" t="s">
        <v>43</v>
      </c>
      <c r="H24" s="61"/>
      <c r="I24" s="60" t="s">
        <v>0</v>
      </c>
      <c r="J24" s="59">
        <f>+ROUND((B24*E24),0)</f>
        <v>43204</v>
      </c>
    </row>
    <row r="25" spans="1:10">
      <c r="A25" s="412" t="s">
        <v>92</v>
      </c>
      <c r="B25" s="412"/>
      <c r="C25" s="412"/>
      <c r="D25" s="412"/>
      <c r="E25" s="412"/>
      <c r="F25" s="412"/>
      <c r="G25" s="412"/>
      <c r="H25" s="412"/>
      <c r="I25" s="412"/>
      <c r="J25" s="59"/>
    </row>
    <row r="26" spans="1:10">
      <c r="A26" s="408" t="s">
        <v>91</v>
      </c>
      <c r="B26" s="408"/>
      <c r="C26" s="408"/>
      <c r="D26" s="408"/>
      <c r="E26" s="408"/>
      <c r="F26" s="146"/>
      <c r="G26" s="146"/>
      <c r="H26" s="146"/>
      <c r="I26" s="146"/>
      <c r="J26" s="59"/>
    </row>
    <row r="27" spans="1:10">
      <c r="A27" s="409" t="s">
        <v>162</v>
      </c>
      <c r="B27" s="409"/>
      <c r="C27" s="409"/>
      <c r="D27" s="409"/>
      <c r="E27" s="409"/>
      <c r="F27" s="409"/>
      <c r="G27" s="409"/>
      <c r="H27" s="147"/>
      <c r="I27" s="60"/>
      <c r="J27" s="59"/>
    </row>
    <row r="28" spans="1:10">
      <c r="A28" s="147" t="s">
        <v>16</v>
      </c>
      <c r="B28" s="62">
        <v>8</v>
      </c>
      <c r="C28" s="61" t="s">
        <v>39</v>
      </c>
      <c r="D28" s="45" t="s">
        <v>14</v>
      </c>
      <c r="E28" s="416">
        <v>2200</v>
      </c>
      <c r="F28" s="416"/>
      <c r="G28" s="61" t="s">
        <v>43</v>
      </c>
      <c r="H28" s="61"/>
      <c r="I28" s="60" t="s">
        <v>0</v>
      </c>
      <c r="J28" s="59">
        <f>+ROUND((B28*E28),0)</f>
        <v>17600</v>
      </c>
    </row>
    <row r="29" spans="1:10" ht="32.25" customHeight="1">
      <c r="A29" s="412" t="s">
        <v>90</v>
      </c>
      <c r="B29" s="412"/>
      <c r="C29" s="412"/>
      <c r="D29" s="412"/>
      <c r="E29" s="412"/>
      <c r="F29" s="412"/>
      <c r="G29" s="412"/>
      <c r="H29" s="412"/>
      <c r="I29" s="412"/>
      <c r="J29" s="81"/>
    </row>
    <row r="30" spans="1:10">
      <c r="A30" s="151" t="s">
        <v>16</v>
      </c>
      <c r="B30" s="151">
        <v>71820</v>
      </c>
      <c r="C30" s="158" t="s">
        <v>15</v>
      </c>
      <c r="D30" s="164" t="s">
        <v>14</v>
      </c>
      <c r="E30" s="393">
        <v>2760</v>
      </c>
      <c r="F30" s="393"/>
      <c r="G30" s="443" t="s">
        <v>25</v>
      </c>
      <c r="H30" s="443"/>
      <c r="I30" s="164" t="s">
        <v>0</v>
      </c>
      <c r="J30" s="165">
        <f>+ROUND((B30*E30/1000),0)</f>
        <v>198223</v>
      </c>
    </row>
    <row r="31" spans="1:10">
      <c r="A31" s="45"/>
      <c r="B31" s="45"/>
      <c r="C31" s="45"/>
      <c r="D31" s="45"/>
      <c r="E31" s="45"/>
      <c r="F31" s="404" t="s">
        <v>24</v>
      </c>
      <c r="G31" s="404"/>
      <c r="H31" s="404"/>
      <c r="I31" s="404"/>
      <c r="J31" s="70">
        <f>SUM(J11:J30)</f>
        <v>15543371</v>
      </c>
    </row>
    <row r="32" spans="1:10" ht="18">
      <c r="A32" s="447" t="s">
        <v>9</v>
      </c>
      <c r="B32" s="447"/>
      <c r="C32" s="447"/>
      <c r="D32" s="447"/>
      <c r="E32" s="448" t="s">
        <v>6</v>
      </c>
      <c r="F32" s="448"/>
      <c r="G32" s="448"/>
      <c r="H32" s="448"/>
      <c r="I32" s="448"/>
      <c r="J32" s="448"/>
    </row>
    <row r="33" spans="1:10">
      <c r="A33" s="408" t="s">
        <v>23</v>
      </c>
      <c r="B33" s="408"/>
      <c r="C33" s="408"/>
      <c r="D33" s="408"/>
      <c r="E33" s="408"/>
      <c r="F33" s="152"/>
      <c r="G33" s="152"/>
      <c r="H33" s="53"/>
      <c r="I33" s="53"/>
      <c r="J33" s="113"/>
    </row>
    <row r="34" spans="1:10" ht="48" customHeight="1">
      <c r="A34" s="511" t="str">
        <f>+'Sch B4'!A166:I166</f>
        <v xml:space="preserve">1) Excavation In foundation of Building Bridges and and other structures including dag belling dressing refilling around structure with excavated earth watering and ramming lead upto 5 feet  (a) In ordinary soil.    ( C.S.I.No.18(b) P.No.4)  </v>
      </c>
      <c r="B34" s="511"/>
      <c r="C34" s="511"/>
      <c r="D34" s="511"/>
      <c r="E34" s="511"/>
      <c r="F34" s="511"/>
      <c r="G34" s="511"/>
      <c r="H34" s="511"/>
      <c r="I34" s="511"/>
      <c r="J34" s="76"/>
    </row>
    <row r="35" spans="1:10">
      <c r="A35" s="271" t="s">
        <v>16</v>
      </c>
      <c r="B35" s="75">
        <v>236</v>
      </c>
      <c r="C35" s="271" t="s">
        <v>74</v>
      </c>
      <c r="D35" s="270" t="s">
        <v>14</v>
      </c>
      <c r="E35" s="75">
        <v>3176.25</v>
      </c>
      <c r="F35" s="270" t="s">
        <v>89</v>
      </c>
      <c r="G35" s="270"/>
      <c r="H35" s="270"/>
      <c r="I35" s="271" t="s">
        <v>0</v>
      </c>
      <c r="J35" s="6">
        <f>+ROUND((B35*E35/1000),0)</f>
        <v>750</v>
      </c>
    </row>
    <row r="36" spans="1:10" ht="36" customHeight="1">
      <c r="A36" s="508" t="s">
        <v>88</v>
      </c>
      <c r="B36" s="508"/>
      <c r="C36" s="508"/>
      <c r="D36" s="508"/>
      <c r="E36" s="508"/>
      <c r="F36" s="508"/>
      <c r="G36" s="508"/>
      <c r="H36" s="508"/>
      <c r="I36" s="3"/>
      <c r="J36" s="76"/>
    </row>
    <row r="37" spans="1:10">
      <c r="A37" s="270" t="s">
        <v>16</v>
      </c>
      <c r="B37" s="6">
        <v>126.15</v>
      </c>
      <c r="C37" s="3" t="s">
        <v>74</v>
      </c>
      <c r="D37" s="270" t="s">
        <v>14</v>
      </c>
      <c r="E37" s="6">
        <v>9416.2800000000007</v>
      </c>
      <c r="F37" s="510" t="s">
        <v>87</v>
      </c>
      <c r="G37" s="510"/>
      <c r="H37" s="510"/>
      <c r="I37" s="270" t="s">
        <v>19</v>
      </c>
      <c r="J37" s="6">
        <f>+ROUND((B37*E37/100),0)-1</f>
        <v>11878</v>
      </c>
    </row>
    <row r="38" spans="1:10" ht="33.75" customHeight="1">
      <c r="A38" s="508" t="str">
        <f>+'Sch B4'!A170:H170</f>
        <v>10)Pacca brick work in foundation and plinth in cement sand mortor (1:6)(CSI No. 4(e) P-21)</v>
      </c>
      <c r="B38" s="508"/>
      <c r="C38" s="508"/>
      <c r="D38" s="508"/>
      <c r="E38" s="508"/>
      <c r="F38" s="508"/>
      <c r="G38" s="508"/>
      <c r="H38" s="508"/>
      <c r="I38" s="3"/>
      <c r="J38" s="76"/>
    </row>
    <row r="39" spans="1:10">
      <c r="A39" s="271" t="s">
        <v>16</v>
      </c>
      <c r="B39" s="75">
        <v>366.67</v>
      </c>
      <c r="C39" s="271" t="s">
        <v>74</v>
      </c>
      <c r="D39" s="271" t="s">
        <v>14</v>
      </c>
      <c r="E39" s="79">
        <v>11948.36</v>
      </c>
      <c r="F39" s="510" t="s">
        <v>87</v>
      </c>
      <c r="G39" s="510"/>
      <c r="H39" s="510"/>
      <c r="I39" s="270" t="s">
        <v>19</v>
      </c>
      <c r="J39" s="6">
        <f>+ROUND((B39*E39/100),0)</f>
        <v>43811</v>
      </c>
    </row>
    <row r="40" spans="1:10" ht="36" customHeight="1">
      <c r="A40" s="506" t="s">
        <v>86</v>
      </c>
      <c r="B40" s="506"/>
      <c r="C40" s="506"/>
      <c r="D40" s="506"/>
      <c r="E40" s="506"/>
      <c r="F40" s="506"/>
      <c r="G40" s="506"/>
      <c r="H40" s="506"/>
      <c r="I40" s="11"/>
      <c r="J40" s="76"/>
    </row>
    <row r="41" spans="1:10">
      <c r="A41" s="78" t="s">
        <v>16</v>
      </c>
      <c r="B41" s="77">
        <v>66.66</v>
      </c>
      <c r="C41" s="302" t="s">
        <v>65</v>
      </c>
      <c r="D41" s="13" t="s">
        <v>14</v>
      </c>
      <c r="E41" s="77">
        <v>3912.85</v>
      </c>
      <c r="F41" s="507" t="s">
        <v>85</v>
      </c>
      <c r="G41" s="507"/>
      <c r="H41" s="507"/>
      <c r="I41" s="13" t="s">
        <v>19</v>
      </c>
      <c r="J41" s="6">
        <f>+ROUND((B41*E41/100),0)</f>
        <v>2608</v>
      </c>
    </row>
    <row r="42" spans="1:10" ht="42" customHeight="1">
      <c r="A42" s="508" t="s">
        <v>84</v>
      </c>
      <c r="B42" s="508"/>
      <c r="C42" s="508"/>
      <c r="D42" s="508"/>
      <c r="E42" s="508"/>
      <c r="F42" s="508"/>
      <c r="G42" s="508"/>
      <c r="H42" s="508"/>
      <c r="I42" s="3"/>
      <c r="J42" s="76"/>
    </row>
    <row r="43" spans="1:10">
      <c r="A43" s="272" t="s">
        <v>16</v>
      </c>
      <c r="B43" s="75">
        <v>396</v>
      </c>
      <c r="C43" s="271" t="s">
        <v>74</v>
      </c>
      <c r="D43" s="270" t="s">
        <v>14</v>
      </c>
      <c r="E43" s="509">
        <v>12674.36</v>
      </c>
      <c r="F43" s="509"/>
      <c r="G43" s="3" t="s">
        <v>83</v>
      </c>
      <c r="H43" s="3"/>
      <c r="I43" s="270" t="s">
        <v>19</v>
      </c>
      <c r="J43" s="6">
        <f>+ROUND((B43*E43/100),0)</f>
        <v>50190</v>
      </c>
    </row>
    <row r="44" spans="1:10" ht="72" customHeight="1">
      <c r="A44" s="508" t="s">
        <v>82</v>
      </c>
      <c r="B44" s="508"/>
      <c r="C44" s="508"/>
      <c r="D44" s="508"/>
      <c r="E44" s="508"/>
      <c r="F44" s="508"/>
      <c r="G44" s="508"/>
      <c r="H44" s="508"/>
      <c r="I44" s="270"/>
      <c r="J44" s="6"/>
    </row>
    <row r="45" spans="1:10">
      <c r="A45" s="270" t="s">
        <v>16</v>
      </c>
      <c r="B45" s="6">
        <v>4.24</v>
      </c>
      <c r="C45" s="271" t="s">
        <v>50</v>
      </c>
      <c r="D45" s="303" t="s">
        <v>14</v>
      </c>
      <c r="E45" s="75">
        <v>4928.49</v>
      </c>
      <c r="F45" s="510" t="s">
        <v>77</v>
      </c>
      <c r="G45" s="510"/>
      <c r="H45" s="510"/>
      <c r="I45" s="270" t="s">
        <v>19</v>
      </c>
      <c r="J45" s="6">
        <f>+ROUND((B45*E45),0)</f>
        <v>20897</v>
      </c>
    </row>
    <row r="46" spans="1:10" ht="123" customHeight="1">
      <c r="A46" s="508" t="s">
        <v>81</v>
      </c>
      <c r="B46" s="508"/>
      <c r="C46" s="508"/>
      <c r="D46" s="508"/>
      <c r="E46" s="508"/>
      <c r="F46" s="508"/>
      <c r="G46" s="508"/>
      <c r="H46" s="508"/>
      <c r="I46" s="508"/>
      <c r="J46" s="76"/>
    </row>
    <row r="47" spans="1:10">
      <c r="A47" s="513" t="s">
        <v>80</v>
      </c>
      <c r="B47" s="513"/>
      <c r="C47" s="3"/>
      <c r="D47" s="3"/>
      <c r="E47" s="3"/>
      <c r="F47" s="3"/>
      <c r="G47" s="3"/>
      <c r="H47" s="3"/>
      <c r="I47" s="3"/>
      <c r="J47" s="76"/>
    </row>
    <row r="48" spans="1:10">
      <c r="A48" s="270" t="s">
        <v>16</v>
      </c>
      <c r="B48" s="6">
        <v>146.94</v>
      </c>
      <c r="C48" s="272" t="s">
        <v>74</v>
      </c>
      <c r="D48" s="270" t="s">
        <v>14</v>
      </c>
      <c r="E48" s="6">
        <v>337</v>
      </c>
      <c r="F48" s="510" t="s">
        <v>79</v>
      </c>
      <c r="G48" s="510"/>
      <c r="H48" s="510"/>
      <c r="I48" s="270" t="s">
        <v>19</v>
      </c>
      <c r="J48" s="6">
        <f>+ROUND((B48*E48),0)</f>
        <v>49519</v>
      </c>
    </row>
    <row r="49" spans="1:10" ht="60.75" customHeight="1">
      <c r="A49" s="508" t="s">
        <v>78</v>
      </c>
      <c r="B49" s="508"/>
      <c r="C49" s="508"/>
      <c r="D49" s="508"/>
      <c r="E49" s="508"/>
      <c r="F49" s="508"/>
      <c r="G49" s="508"/>
      <c r="H49" s="508"/>
      <c r="I49" s="270"/>
      <c r="J49" s="6"/>
    </row>
    <row r="50" spans="1:10">
      <c r="A50" s="270" t="s">
        <v>16</v>
      </c>
      <c r="B50" s="6">
        <v>5.9</v>
      </c>
      <c r="C50" s="271" t="s">
        <v>50</v>
      </c>
      <c r="D50" s="303" t="s">
        <v>14</v>
      </c>
      <c r="E50" s="75">
        <v>5001.7</v>
      </c>
      <c r="F50" s="510" t="s">
        <v>77</v>
      </c>
      <c r="G50" s="510"/>
      <c r="H50" s="510"/>
      <c r="I50" s="270" t="s">
        <v>19</v>
      </c>
      <c r="J50" s="6">
        <f>+ROUND((B50*E50),0)</f>
        <v>29510</v>
      </c>
    </row>
    <row r="51" spans="1:10">
      <c r="A51" s="270"/>
      <c r="B51" s="6"/>
      <c r="C51" s="271"/>
      <c r="D51" s="303"/>
      <c r="E51" s="75"/>
      <c r="F51" s="270"/>
      <c r="G51" s="270"/>
      <c r="H51" s="270"/>
      <c r="I51" s="270"/>
      <c r="J51" s="6"/>
    </row>
    <row r="52" spans="1:10" ht="57.75" customHeight="1">
      <c r="A52" s="508" t="s">
        <v>76</v>
      </c>
      <c r="B52" s="508"/>
      <c r="C52" s="508"/>
      <c r="D52" s="508"/>
      <c r="E52" s="508"/>
      <c r="F52" s="508"/>
      <c r="G52" s="508"/>
      <c r="H52" s="508"/>
      <c r="I52" s="3"/>
      <c r="J52" s="76"/>
    </row>
    <row r="53" spans="1:10">
      <c r="A53" s="272" t="s">
        <v>16</v>
      </c>
      <c r="B53" s="6">
        <v>24</v>
      </c>
      <c r="C53" s="271" t="s">
        <v>65</v>
      </c>
      <c r="D53" s="270" t="s">
        <v>14</v>
      </c>
      <c r="E53" s="75">
        <v>180.5</v>
      </c>
      <c r="F53" s="510" t="s">
        <v>20</v>
      </c>
      <c r="G53" s="510"/>
      <c r="H53" s="510"/>
      <c r="I53" s="270" t="s">
        <v>19</v>
      </c>
      <c r="J53" s="6">
        <f>+ROUND((B53*E53),0)</f>
        <v>4332</v>
      </c>
    </row>
    <row r="54" spans="1:10" ht="45.75" customHeight="1">
      <c r="A54" s="508" t="s">
        <v>75</v>
      </c>
      <c r="B54" s="508"/>
      <c r="C54" s="508"/>
      <c r="D54" s="508"/>
      <c r="E54" s="508"/>
      <c r="F54" s="508"/>
      <c r="G54" s="508"/>
      <c r="H54" s="508"/>
      <c r="I54" s="3"/>
      <c r="J54" s="76"/>
    </row>
    <row r="55" spans="1:10">
      <c r="A55" s="270" t="s">
        <v>16</v>
      </c>
      <c r="B55" s="6">
        <v>726.01</v>
      </c>
      <c r="C55" s="3" t="s">
        <v>74</v>
      </c>
      <c r="D55" s="303" t="s">
        <v>14</v>
      </c>
      <c r="E55" s="6">
        <v>1512.5</v>
      </c>
      <c r="F55" s="510" t="s">
        <v>73</v>
      </c>
      <c r="G55" s="510"/>
      <c r="H55" s="510"/>
      <c r="I55" s="270" t="s">
        <v>19</v>
      </c>
      <c r="J55" s="6">
        <f>+ROUND((B55*E55/1000),0)</f>
        <v>1098</v>
      </c>
    </row>
    <row r="56" spans="1:10" ht="15.75" customHeight="1">
      <c r="A56" s="512" t="s">
        <v>72</v>
      </c>
      <c r="B56" s="512"/>
      <c r="C56" s="512"/>
      <c r="D56" s="512"/>
      <c r="E56" s="512"/>
      <c r="F56" s="512"/>
      <c r="G56" s="3"/>
      <c r="H56" s="3"/>
      <c r="I56" s="3"/>
      <c r="J56" s="76"/>
    </row>
    <row r="57" spans="1:10" ht="40.5" customHeight="1">
      <c r="A57" s="508" t="s">
        <v>71</v>
      </c>
      <c r="B57" s="508"/>
      <c r="C57" s="508"/>
      <c r="D57" s="508"/>
      <c r="E57" s="508"/>
      <c r="F57" s="508"/>
      <c r="G57" s="508"/>
      <c r="H57" s="508"/>
      <c r="I57" s="3"/>
      <c r="J57" s="76"/>
    </row>
    <row r="58" spans="1:10">
      <c r="A58" s="270" t="s">
        <v>16</v>
      </c>
      <c r="B58" s="6">
        <v>100</v>
      </c>
      <c r="C58" s="271" t="s">
        <v>65</v>
      </c>
      <c r="D58" s="303" t="s">
        <v>14</v>
      </c>
      <c r="E58" s="75">
        <v>2116.41</v>
      </c>
      <c r="F58" s="510" t="s">
        <v>64</v>
      </c>
      <c r="G58" s="510"/>
      <c r="H58" s="510"/>
      <c r="I58" s="270" t="s">
        <v>19</v>
      </c>
      <c r="J58" s="6">
        <f>+ROUND((B58*E58/100),0)</f>
        <v>2116</v>
      </c>
    </row>
    <row r="59" spans="1:10">
      <c r="A59" s="270"/>
      <c r="B59" s="6"/>
      <c r="C59" s="271"/>
      <c r="D59" s="303"/>
      <c r="E59" s="75"/>
      <c r="F59" s="270"/>
      <c r="G59" s="270"/>
      <c r="H59" s="270"/>
      <c r="I59" s="270"/>
      <c r="J59" s="6"/>
    </row>
    <row r="60" spans="1:10" ht="34.5" customHeight="1">
      <c r="A60" s="508" t="s">
        <v>70</v>
      </c>
      <c r="B60" s="508"/>
      <c r="C60" s="508"/>
      <c r="D60" s="508"/>
      <c r="E60" s="508"/>
      <c r="F60" s="508"/>
      <c r="G60" s="508"/>
      <c r="H60" s="508"/>
      <c r="I60" s="3"/>
      <c r="J60" s="76"/>
    </row>
    <row r="61" spans="1:10">
      <c r="A61" s="270" t="s">
        <v>16</v>
      </c>
      <c r="B61" s="6">
        <v>4.24</v>
      </c>
      <c r="C61" s="271" t="s">
        <v>28</v>
      </c>
      <c r="D61" s="303" t="s">
        <v>14</v>
      </c>
      <c r="E61" s="75">
        <v>271.04000000000002</v>
      </c>
      <c r="F61" s="510" t="s">
        <v>69</v>
      </c>
      <c r="G61" s="510"/>
      <c r="H61" s="510"/>
      <c r="I61" s="270" t="s">
        <v>19</v>
      </c>
      <c r="J61" s="6">
        <f>+ROUND((E61*B61),0)</f>
        <v>1149</v>
      </c>
    </row>
    <row r="62" spans="1:10" ht="15.75" customHeight="1">
      <c r="A62" s="508" t="s">
        <v>68</v>
      </c>
      <c r="B62" s="508"/>
      <c r="C62" s="508"/>
      <c r="D62" s="508"/>
      <c r="E62" s="508"/>
      <c r="F62" s="508"/>
      <c r="G62" s="508"/>
      <c r="H62" s="508"/>
      <c r="I62" s="3"/>
      <c r="J62" s="76"/>
    </row>
    <row r="63" spans="1:10">
      <c r="A63" s="270" t="s">
        <v>16</v>
      </c>
      <c r="B63" s="6">
        <v>574</v>
      </c>
      <c r="C63" s="271" t="s">
        <v>65</v>
      </c>
      <c r="D63" s="303" t="s">
        <v>14</v>
      </c>
      <c r="E63" s="75">
        <v>1213.58</v>
      </c>
      <c r="F63" s="510" t="s">
        <v>64</v>
      </c>
      <c r="G63" s="510"/>
      <c r="H63" s="510"/>
      <c r="I63" s="270" t="s">
        <v>19</v>
      </c>
      <c r="J63" s="6">
        <f>+ROUND((B63*E63/100),0)</f>
        <v>6966</v>
      </c>
    </row>
    <row r="64" spans="1:10" ht="15.75" customHeight="1">
      <c r="A64" s="508" t="s">
        <v>67</v>
      </c>
      <c r="B64" s="508"/>
      <c r="C64" s="508"/>
      <c r="D64" s="508"/>
      <c r="E64" s="508"/>
      <c r="F64" s="508"/>
      <c r="G64" s="508"/>
      <c r="H64" s="508"/>
      <c r="I64" s="3"/>
      <c r="J64" s="76"/>
    </row>
    <row r="65" spans="1:10">
      <c r="A65" s="270" t="s">
        <v>16</v>
      </c>
      <c r="B65" s="6">
        <v>774.71</v>
      </c>
      <c r="C65" s="271" t="s">
        <v>21</v>
      </c>
      <c r="D65" s="303" t="s">
        <v>14</v>
      </c>
      <c r="E65" s="75">
        <v>2206.6</v>
      </c>
      <c r="F65" s="510" t="s">
        <v>64</v>
      </c>
      <c r="G65" s="510"/>
      <c r="H65" s="510"/>
      <c r="I65" s="270" t="s">
        <v>19</v>
      </c>
      <c r="J65" s="6">
        <f>+ROUND((B65*E65/100),0)</f>
        <v>17095</v>
      </c>
    </row>
    <row r="66" spans="1:10" ht="15.75" customHeight="1">
      <c r="A66" s="508" t="s">
        <v>66</v>
      </c>
      <c r="B66" s="508"/>
      <c r="C66" s="508"/>
      <c r="D66" s="508"/>
      <c r="E66" s="508"/>
      <c r="F66" s="508"/>
      <c r="G66" s="508"/>
      <c r="H66" s="508"/>
      <c r="I66" s="3"/>
      <c r="J66" s="76"/>
    </row>
    <row r="67" spans="1:10">
      <c r="A67" s="270" t="s">
        <v>16</v>
      </c>
      <c r="B67" s="6">
        <f>+B65</f>
        <v>774.71</v>
      </c>
      <c r="C67" s="271" t="s">
        <v>21</v>
      </c>
      <c r="D67" s="303" t="s">
        <v>14</v>
      </c>
      <c r="E67" s="75">
        <v>2197.52</v>
      </c>
      <c r="F67" s="510" t="s">
        <v>64</v>
      </c>
      <c r="G67" s="510"/>
      <c r="H67" s="510"/>
      <c r="I67" s="270" t="s">
        <v>19</v>
      </c>
      <c r="J67" s="6">
        <f>+ROUND((E67*B67/100),0)</f>
        <v>17024</v>
      </c>
    </row>
    <row r="68" spans="1:10" ht="15.75" customHeight="1">
      <c r="A68" s="270"/>
      <c r="B68" s="6"/>
      <c r="C68" s="271"/>
      <c r="D68" s="303"/>
      <c r="E68" s="75"/>
      <c r="F68" s="270"/>
      <c r="G68" s="270"/>
      <c r="H68" s="270"/>
      <c r="I68" s="270"/>
      <c r="J68" s="6"/>
    </row>
    <row r="69" spans="1:10">
      <c r="A69" s="508" t="str">
        <f>+[9]Estt.!$A$123:$H$123</f>
        <v xml:space="preserve">19)Primary coat of chalk distempering.   (C.S.I.No.26(a) P.No.54)  </v>
      </c>
      <c r="B69" s="508"/>
      <c r="C69" s="508"/>
      <c r="D69" s="508"/>
      <c r="E69" s="508"/>
      <c r="F69" s="508"/>
      <c r="G69" s="508"/>
      <c r="H69" s="508"/>
      <c r="I69" s="3"/>
      <c r="J69" s="76"/>
    </row>
    <row r="70" spans="1:10">
      <c r="A70" s="270" t="s">
        <v>16</v>
      </c>
      <c r="B70" s="6">
        <v>996.71</v>
      </c>
      <c r="C70" s="271" t="s">
        <v>65</v>
      </c>
      <c r="D70" s="270" t="s">
        <v>14</v>
      </c>
      <c r="E70" s="75">
        <v>442.75</v>
      </c>
      <c r="F70" s="510" t="s">
        <v>64</v>
      </c>
      <c r="G70" s="510"/>
      <c r="H70" s="510"/>
      <c r="I70" s="270" t="s">
        <v>19</v>
      </c>
      <c r="J70" s="6">
        <f>+ROUND((E70*B70/100),0)</f>
        <v>4413</v>
      </c>
    </row>
    <row r="71" spans="1:10">
      <c r="A71" s="270"/>
      <c r="B71" s="6"/>
      <c r="C71" s="271"/>
      <c r="D71" s="303"/>
      <c r="E71" s="75"/>
      <c r="F71" s="270"/>
      <c r="G71" s="270"/>
      <c r="H71" s="270"/>
      <c r="I71" s="270"/>
      <c r="J71" s="6"/>
    </row>
    <row r="72" spans="1:10">
      <c r="A72" s="508" t="str">
        <f>+[10]Estt.!$A$128:$H$128</f>
        <v xml:space="preserve">20)Distempering.   (C.S.I.No.25(b) P.No.54)  </v>
      </c>
      <c r="B72" s="508"/>
      <c r="C72" s="508"/>
      <c r="D72" s="508"/>
      <c r="E72" s="508"/>
      <c r="F72" s="508"/>
      <c r="G72" s="508"/>
      <c r="H72" s="508"/>
      <c r="I72" s="3"/>
      <c r="J72" s="76"/>
    </row>
    <row r="73" spans="1:10">
      <c r="A73" s="270" t="s">
        <v>16</v>
      </c>
      <c r="B73" s="6">
        <f>+B70</f>
        <v>996.71</v>
      </c>
      <c r="C73" s="271" t="s">
        <v>21</v>
      </c>
      <c r="D73" s="270" t="s">
        <v>14</v>
      </c>
      <c r="E73" s="75">
        <v>1043.9000000000001</v>
      </c>
      <c r="F73" s="510" t="s">
        <v>62</v>
      </c>
      <c r="G73" s="510"/>
      <c r="H73" s="510"/>
      <c r="I73" s="270" t="s">
        <v>19</v>
      </c>
      <c r="J73" s="6">
        <f>+ROUND((E73*B73/100),0)</f>
        <v>10405</v>
      </c>
    </row>
    <row r="74" spans="1:10" ht="39.75" customHeight="1">
      <c r="A74" s="508" t="s">
        <v>63</v>
      </c>
      <c r="B74" s="508"/>
      <c r="C74" s="508"/>
      <c r="D74" s="508"/>
      <c r="E74" s="508"/>
      <c r="F74" s="508"/>
      <c r="G74" s="508"/>
      <c r="H74" s="508"/>
      <c r="I74" s="3"/>
      <c r="J74" s="76"/>
    </row>
    <row r="75" spans="1:10">
      <c r="A75" s="270" t="s">
        <v>16</v>
      </c>
      <c r="B75" s="6">
        <v>181.5</v>
      </c>
      <c r="C75" s="271" t="s">
        <v>21</v>
      </c>
      <c r="D75" s="270" t="s">
        <v>14</v>
      </c>
      <c r="E75" s="75">
        <v>4411.82</v>
      </c>
      <c r="F75" s="510" t="s">
        <v>62</v>
      </c>
      <c r="G75" s="510"/>
      <c r="H75" s="510"/>
      <c r="I75" s="270" t="s">
        <v>19</v>
      </c>
      <c r="J75" s="5">
        <f>+ROUND((E75*B75/100),0)</f>
        <v>8007</v>
      </c>
    </row>
    <row r="76" spans="1:10" ht="21" customHeight="1">
      <c r="A76" s="3"/>
      <c r="B76" s="3"/>
      <c r="C76" s="3"/>
      <c r="D76" s="74"/>
      <c r="E76" s="74"/>
      <c r="F76" s="516" t="s">
        <v>61</v>
      </c>
      <c r="G76" s="516"/>
      <c r="H76" s="516"/>
      <c r="I76" s="2" t="s">
        <v>19</v>
      </c>
      <c r="J76" s="74">
        <f>SUM(J35:J75)</f>
        <v>281768</v>
      </c>
    </row>
    <row r="77" spans="1:10">
      <c r="A77" s="414" t="s">
        <v>125</v>
      </c>
      <c r="B77" s="414"/>
      <c r="C77" s="414"/>
      <c r="D77" s="414" t="s">
        <v>59</v>
      </c>
      <c r="E77" s="414"/>
      <c r="F77" s="414"/>
      <c r="G77" s="414"/>
      <c r="H77" s="414"/>
      <c r="I77" s="45"/>
      <c r="J77" s="45"/>
    </row>
    <row r="78" spans="1:10">
      <c r="A78" s="414" t="s">
        <v>60</v>
      </c>
      <c r="B78" s="414"/>
      <c r="C78" s="414"/>
      <c r="D78" s="414" t="s">
        <v>59</v>
      </c>
      <c r="E78" s="414"/>
      <c r="F78" s="414"/>
      <c r="G78" s="414"/>
      <c r="H78" s="414"/>
      <c r="I78" s="45"/>
      <c r="J78" s="45"/>
    </row>
    <row r="79" spans="1:10" ht="285.75" customHeight="1">
      <c r="A79" s="412" t="str">
        <f>+'[9]RA Machinery 40'!$A$3:$J$3</f>
        <v>Supplying and installing in position i/c transporatation to site of work at Oxidation Ponds, electric Pumping set 50 BHP (SIEMENS MADE) FRAME SIZE 2160-l-4pOLE 1500 RPM totally enclosed fac cooled squirrel cage induction motor 3 phase 400 VAC 5%hz 2% SUITABLE FOR VFD OPERATION Ambient temperature 40 c alritude 1000 m above sea level construction IM B3 (loot mounted) degree of protection IP 65 insulation class F service facotr 1.1 coupled with KSB KWPZ non-clogging sullage pump type 200-315 size 8" x 8" mounted on mounted KSB steel frame / coupling with sleeve capable discharge 1740 gallons per minute against the head of 45 Ft i/c installation of pumping set on CC foundation Ratio (1:2:4) and Ratio (1:4:8) with ballast with M.S steel nuts and bolts of 5/8" dia to be embeded in CC foundation i/c providing and fixing star delta starter complete with volt &amp; over load release &amp; required i/c  providing &amp; fixing on prepared board iron clad triple pole and neutral awitch fuse with rewireable type fuse with rewirable type fuse link carried 500 volts grade 30 ampere and providing and fixing volts meter 0.500 volts meter board accomodate main or sub-mains control switches recessed in the wall size 3'x21/2" i/c providing phase indication bulbs with holders and providing internal electric wiring for mains with PVC insulated wire 660 volts grade in 4.7/0-52 (7/0.036) PVC insulated wire 660 volts grade in 25mm (1") PVC required i/c providing and fixing earthing set with size(0.6mx6.3mm) 2" x 1/2" C.I plate burried in the ground in depth 3.7mm (12") for less per Pak PWD specification &amp; testing of the pumping set against the required head of 72 hours etc.</v>
      </c>
      <c r="B79" s="412"/>
      <c r="C79" s="412"/>
      <c r="D79" s="412"/>
      <c r="E79" s="412"/>
      <c r="F79" s="412"/>
      <c r="G79" s="412"/>
      <c r="H79" s="412"/>
      <c r="I79" s="412"/>
      <c r="J79" s="412"/>
    </row>
    <row r="80" spans="1:10">
      <c r="A80" s="53" t="s">
        <v>16</v>
      </c>
      <c r="B80" s="52">
        <v>2</v>
      </c>
      <c r="C80" s="53" t="s">
        <v>58</v>
      </c>
      <c r="D80" s="164" t="s">
        <v>14</v>
      </c>
      <c r="E80" s="439">
        <v>1394000</v>
      </c>
      <c r="F80" s="439"/>
      <c r="G80" s="411" t="s">
        <v>57</v>
      </c>
      <c r="H80" s="411"/>
      <c r="I80" s="166" t="s">
        <v>19</v>
      </c>
      <c r="J80" s="165">
        <f>+ROUND((B80*E80),0)</f>
        <v>2788000</v>
      </c>
    </row>
    <row r="81" spans="1:10">
      <c r="A81" s="45"/>
      <c r="B81" s="45"/>
      <c r="C81" s="45"/>
      <c r="D81" s="45"/>
      <c r="E81" s="45"/>
      <c r="F81" s="45"/>
      <c r="G81" s="404" t="s">
        <v>32</v>
      </c>
      <c r="H81" s="404"/>
      <c r="I81" s="404"/>
      <c r="J81" s="70">
        <f>+J80</f>
        <v>2788000</v>
      </c>
    </row>
    <row r="82" spans="1:10">
      <c r="A82" s="45"/>
      <c r="B82" s="45"/>
      <c r="C82" s="45"/>
      <c r="D82" s="45"/>
      <c r="E82" s="45"/>
      <c r="F82" s="45"/>
      <c r="G82" s="45"/>
      <c r="H82" s="45"/>
      <c r="I82" s="45"/>
      <c r="J82" s="45"/>
    </row>
    <row r="83" spans="1:10">
      <c r="A83" s="441" t="s">
        <v>56</v>
      </c>
      <c r="B83" s="441"/>
      <c r="C83" s="441"/>
      <c r="D83" s="441" t="s">
        <v>55</v>
      </c>
      <c r="E83" s="441"/>
      <c r="F83" s="441"/>
      <c r="G83" s="441"/>
      <c r="H83" s="162"/>
      <c r="I83" s="162"/>
      <c r="J83" s="162"/>
    </row>
    <row r="84" spans="1:10">
      <c r="A84" s="425" t="s">
        <v>54</v>
      </c>
      <c r="B84" s="425"/>
      <c r="C84" s="425"/>
      <c r="D84" s="425"/>
      <c r="E84" s="425"/>
      <c r="F84" s="425"/>
      <c r="G84" s="162"/>
      <c r="H84" s="162"/>
      <c r="I84" s="162"/>
      <c r="J84" s="162"/>
    </row>
    <row r="85" spans="1:10" ht="61.5" customHeight="1">
      <c r="A85" s="412" t="str">
        <f>+[5]estimate!$A$15:$H$15</f>
        <v xml:space="preserve">1. Providing,Laying &amp; fixing in trench i/c cutting fitting and jointing &amp; testing etc. complete in all respect the high Density Polythylene P.E. pipe (HDPE-100) for W/S confirming ISO 4427/DIN8074/8075 B.S.3580 &amp; PSI 3051.  (P.H.S.I.No.1 P.No.25) </v>
      </c>
      <c r="B85" s="412"/>
      <c r="C85" s="412"/>
      <c r="D85" s="412"/>
      <c r="E85" s="412"/>
      <c r="F85" s="412"/>
      <c r="G85" s="412"/>
      <c r="H85" s="412"/>
      <c r="I85" s="162"/>
      <c r="J85" s="162"/>
    </row>
    <row r="86" spans="1:10">
      <c r="A86" s="563" t="s">
        <v>231</v>
      </c>
      <c r="B86" s="563"/>
      <c r="C86" s="287"/>
      <c r="D86" s="287"/>
      <c r="E86" s="287"/>
      <c r="F86" s="287"/>
      <c r="G86" s="287"/>
      <c r="H86" s="287"/>
      <c r="I86" s="294"/>
      <c r="J86" s="294"/>
    </row>
    <row r="87" spans="1:10">
      <c r="A87" s="53" t="s">
        <v>16</v>
      </c>
      <c r="B87" s="52">
        <v>20</v>
      </c>
      <c r="C87" s="152" t="s">
        <v>12</v>
      </c>
      <c r="D87" s="159" t="s">
        <v>30</v>
      </c>
      <c r="E87" s="52">
        <v>1267</v>
      </c>
      <c r="F87" s="411" t="s">
        <v>35</v>
      </c>
      <c r="G87" s="411"/>
      <c r="H87" s="411"/>
      <c r="I87" s="164" t="s">
        <v>0</v>
      </c>
      <c r="J87" s="52">
        <f>+ROUND((B87*E87),0)</f>
        <v>25340</v>
      </c>
    </row>
    <row r="88" spans="1:10">
      <c r="A88" s="563" t="s">
        <v>232</v>
      </c>
      <c r="B88" s="563"/>
      <c r="C88" s="298"/>
      <c r="D88" s="286"/>
      <c r="E88" s="52"/>
      <c r="F88" s="286"/>
      <c r="G88" s="286"/>
      <c r="H88" s="286"/>
      <c r="I88" s="296"/>
      <c r="J88" s="52"/>
    </row>
    <row r="89" spans="1:10">
      <c r="A89" s="53" t="s">
        <v>16</v>
      </c>
      <c r="B89" s="52">
        <v>18</v>
      </c>
      <c r="C89" s="298" t="s">
        <v>12</v>
      </c>
      <c r="D89" s="286" t="s">
        <v>30</v>
      </c>
      <c r="E89" s="52">
        <v>1998</v>
      </c>
      <c r="F89" s="411" t="s">
        <v>35</v>
      </c>
      <c r="G89" s="411"/>
      <c r="H89" s="411"/>
      <c r="I89" s="296" t="s">
        <v>0</v>
      </c>
      <c r="J89" s="52">
        <f>+ROUND((B89*E89),0)</f>
        <v>35964</v>
      </c>
    </row>
    <row r="90" spans="1:10">
      <c r="A90" s="53"/>
      <c r="B90" s="52"/>
      <c r="C90" s="298"/>
      <c r="D90" s="286"/>
      <c r="E90" s="52"/>
      <c r="F90" s="286"/>
      <c r="G90" s="286"/>
      <c r="H90" s="286"/>
      <c r="I90" s="296"/>
      <c r="J90" s="52"/>
    </row>
    <row r="91" spans="1:10" ht="36.75" customHeight="1">
      <c r="A91" s="412" t="s">
        <v>53</v>
      </c>
      <c r="B91" s="412"/>
      <c r="C91" s="412"/>
      <c r="D91" s="412"/>
      <c r="E91" s="412"/>
      <c r="F91" s="412"/>
      <c r="G91" s="412"/>
      <c r="H91" s="412"/>
      <c r="I91" s="162"/>
      <c r="J91" s="162"/>
    </row>
    <row r="92" spans="1:10">
      <c r="A92" s="53" t="s">
        <v>16</v>
      </c>
      <c r="B92" s="66">
        <v>5.53</v>
      </c>
      <c r="C92" s="168" t="s">
        <v>50</v>
      </c>
      <c r="D92" s="161" t="s">
        <v>30</v>
      </c>
      <c r="E92" s="66">
        <v>6096</v>
      </c>
      <c r="F92" s="432" t="s">
        <v>27</v>
      </c>
      <c r="G92" s="432"/>
      <c r="H92" s="432"/>
      <c r="I92" s="164" t="s">
        <v>0</v>
      </c>
      <c r="J92" s="66">
        <f>+ROUND((B92*E92),0)</f>
        <v>33711</v>
      </c>
    </row>
    <row r="93" spans="1:10" ht="37.5" customHeight="1">
      <c r="A93" s="412" t="s">
        <v>52</v>
      </c>
      <c r="B93" s="412"/>
      <c r="C93" s="412"/>
      <c r="D93" s="412"/>
      <c r="E93" s="412"/>
      <c r="F93" s="412"/>
      <c r="G93" s="412"/>
      <c r="H93" s="412"/>
      <c r="I93" s="69"/>
      <c r="J93" s="66"/>
    </row>
    <row r="94" spans="1:10">
      <c r="A94" s="53" t="s">
        <v>16</v>
      </c>
      <c r="B94" s="66">
        <v>1.33</v>
      </c>
      <c r="C94" s="168" t="s">
        <v>50</v>
      </c>
      <c r="D94" s="161" t="s">
        <v>30</v>
      </c>
      <c r="E94" s="66">
        <f>+E92</f>
        <v>6096</v>
      </c>
      <c r="F94" s="432" t="s">
        <v>27</v>
      </c>
      <c r="G94" s="432"/>
      <c r="H94" s="432"/>
      <c r="I94" s="164" t="s">
        <v>0</v>
      </c>
      <c r="J94" s="66">
        <f>+ROUND((B94*E94),0)</f>
        <v>8108</v>
      </c>
    </row>
    <row r="95" spans="1:10" ht="31.5" customHeight="1">
      <c r="A95" s="412" t="s">
        <v>51</v>
      </c>
      <c r="B95" s="412"/>
      <c r="C95" s="412"/>
      <c r="D95" s="412"/>
      <c r="E95" s="412"/>
      <c r="F95" s="412"/>
      <c r="G95" s="412"/>
      <c r="H95" s="412"/>
      <c r="I95" s="162"/>
      <c r="J95" s="162"/>
    </row>
    <row r="96" spans="1:10">
      <c r="A96" s="53" t="s">
        <v>16</v>
      </c>
      <c r="B96" s="66">
        <v>1.1599999999999999</v>
      </c>
      <c r="C96" s="168" t="s">
        <v>50</v>
      </c>
      <c r="D96" s="161" t="s">
        <v>30</v>
      </c>
      <c r="E96" s="66">
        <v>6096</v>
      </c>
      <c r="F96" s="432" t="s">
        <v>27</v>
      </c>
      <c r="G96" s="432"/>
      <c r="H96" s="432"/>
      <c r="I96" s="164" t="s">
        <v>0</v>
      </c>
      <c r="J96" s="66">
        <f>+ROUND((B96*E96),0)</f>
        <v>7071</v>
      </c>
    </row>
    <row r="97" spans="1:10" ht="36" customHeight="1">
      <c r="A97" s="412" t="s">
        <v>49</v>
      </c>
      <c r="B97" s="412"/>
      <c r="C97" s="412"/>
      <c r="D97" s="412"/>
      <c r="E97" s="412"/>
      <c r="F97" s="412"/>
      <c r="G97" s="412"/>
      <c r="H97" s="412"/>
      <c r="I97" s="167"/>
      <c r="J97" s="167"/>
    </row>
    <row r="98" spans="1:10">
      <c r="A98" s="433" t="s">
        <v>233</v>
      </c>
      <c r="B98" s="433"/>
      <c r="C98" s="433"/>
      <c r="D98" s="56"/>
      <c r="E98" s="52"/>
      <c r="F98" s="52"/>
      <c r="G98" s="53"/>
      <c r="H98" s="58"/>
      <c r="I98" s="53"/>
      <c r="J98" s="162"/>
    </row>
    <row r="99" spans="1:10">
      <c r="A99" s="53" t="s">
        <v>16</v>
      </c>
      <c r="B99" s="52">
        <v>8</v>
      </c>
      <c r="C99" s="152" t="s">
        <v>39</v>
      </c>
      <c r="D99" s="159" t="s">
        <v>30</v>
      </c>
      <c r="E99" s="49">
        <v>812.5</v>
      </c>
      <c r="F99" s="411" t="s">
        <v>43</v>
      </c>
      <c r="G99" s="411"/>
      <c r="H99" s="411"/>
      <c r="I99" s="164" t="s">
        <v>0</v>
      </c>
      <c r="J99" s="52">
        <f>+ROUND((B99*E99),0)</f>
        <v>6500</v>
      </c>
    </row>
    <row r="100" spans="1:10">
      <c r="A100" s="433" t="s">
        <v>234</v>
      </c>
      <c r="B100" s="433"/>
      <c r="C100" s="433"/>
      <c r="D100" s="56"/>
      <c r="E100" s="52"/>
      <c r="F100" s="52"/>
      <c r="G100" s="53"/>
      <c r="H100" s="58"/>
      <c r="I100" s="53"/>
      <c r="J100" s="294"/>
    </row>
    <row r="101" spans="1:10">
      <c r="A101" s="53" t="s">
        <v>16</v>
      </c>
      <c r="B101" s="52">
        <v>10</v>
      </c>
      <c r="C101" s="298" t="s">
        <v>39</v>
      </c>
      <c r="D101" s="286" t="s">
        <v>30</v>
      </c>
      <c r="E101" s="49">
        <v>2750</v>
      </c>
      <c r="F101" s="411" t="s">
        <v>43</v>
      </c>
      <c r="G101" s="411"/>
      <c r="H101" s="411"/>
      <c r="I101" s="296" t="s">
        <v>0</v>
      </c>
      <c r="J101" s="52">
        <v>2750</v>
      </c>
    </row>
    <row r="102" spans="1:10">
      <c r="A102" s="53"/>
      <c r="B102" s="52"/>
      <c r="C102" s="152"/>
      <c r="D102" s="159"/>
      <c r="E102" s="49"/>
      <c r="F102" s="159"/>
      <c r="G102" s="159"/>
      <c r="H102" s="159"/>
      <c r="I102" s="164"/>
      <c r="J102" s="52"/>
    </row>
    <row r="103" spans="1:10" ht="33.75" customHeight="1">
      <c r="A103" s="412" t="s">
        <v>235</v>
      </c>
      <c r="B103" s="412"/>
      <c r="C103" s="412"/>
      <c r="D103" s="412"/>
      <c r="E103" s="412"/>
      <c r="F103" s="412"/>
      <c r="G103" s="412"/>
      <c r="H103" s="412"/>
      <c r="I103" s="167"/>
      <c r="J103" s="167"/>
    </row>
    <row r="104" spans="1:10">
      <c r="A104" s="433" t="s">
        <v>233</v>
      </c>
      <c r="B104" s="433"/>
      <c r="C104" s="433"/>
      <c r="D104" s="56"/>
      <c r="E104" s="52"/>
      <c r="F104" s="52"/>
      <c r="G104" s="53"/>
      <c r="H104" s="58"/>
      <c r="I104" s="53"/>
      <c r="J104" s="162"/>
    </row>
    <row r="105" spans="1:10">
      <c r="A105" s="53" t="s">
        <v>16</v>
      </c>
      <c r="B105" s="52">
        <v>16</v>
      </c>
      <c r="C105" s="152" t="s">
        <v>12</v>
      </c>
      <c r="D105" s="159" t="s">
        <v>30</v>
      </c>
      <c r="E105" s="49">
        <v>1021.8</v>
      </c>
      <c r="F105" s="411" t="s">
        <v>43</v>
      </c>
      <c r="G105" s="411"/>
      <c r="H105" s="411"/>
      <c r="I105" s="164" t="s">
        <v>0</v>
      </c>
      <c r="J105" s="52">
        <f>+ROUND((B105*E105),0)</f>
        <v>16349</v>
      </c>
    </row>
    <row r="106" spans="1:10" ht="46.5" customHeight="1">
      <c r="A106" s="438" t="s">
        <v>46</v>
      </c>
      <c r="B106" s="438"/>
      <c r="C106" s="438"/>
      <c r="D106" s="438"/>
      <c r="E106" s="438"/>
      <c r="F106" s="438"/>
      <c r="G106" s="438"/>
      <c r="H106" s="438"/>
      <c r="I106" s="45"/>
      <c r="J106" s="45"/>
    </row>
    <row r="107" spans="1:10">
      <c r="A107" s="437" t="s">
        <v>236</v>
      </c>
      <c r="B107" s="437"/>
      <c r="C107" s="437"/>
      <c r="D107" s="45"/>
      <c r="E107" s="59"/>
      <c r="F107" s="153"/>
      <c r="G107" s="60"/>
      <c r="H107" s="64"/>
      <c r="I107" s="61"/>
      <c r="J107" s="61"/>
    </row>
    <row r="108" spans="1:10">
      <c r="A108" s="147" t="s">
        <v>16</v>
      </c>
      <c r="B108" s="62">
        <v>4</v>
      </c>
      <c r="C108" s="61" t="s">
        <v>36</v>
      </c>
      <c r="D108" s="45" t="s">
        <v>14</v>
      </c>
      <c r="E108" s="416">
        <v>7312.5</v>
      </c>
      <c r="F108" s="416"/>
      <c r="G108" s="61" t="s">
        <v>43</v>
      </c>
      <c r="H108" s="61"/>
      <c r="I108" s="60" t="s">
        <v>0</v>
      </c>
      <c r="J108" s="59">
        <f>+ROUND((B108*E108),0)</f>
        <v>29250</v>
      </c>
    </row>
    <row r="109" spans="1:10">
      <c r="A109" s="53"/>
      <c r="B109" s="52"/>
      <c r="C109" s="152"/>
      <c r="D109" s="159"/>
      <c r="E109" s="49"/>
      <c r="F109" s="159"/>
      <c r="G109" s="159"/>
      <c r="H109" s="159"/>
      <c r="I109" s="164"/>
      <c r="J109" s="52"/>
    </row>
    <row r="110" spans="1:10" ht="34.5" customHeight="1">
      <c r="A110" s="438" t="s">
        <v>44</v>
      </c>
      <c r="B110" s="438"/>
      <c r="C110" s="438"/>
      <c r="D110" s="438"/>
      <c r="E110" s="438"/>
      <c r="F110" s="438"/>
      <c r="G110" s="438"/>
      <c r="H110" s="438"/>
      <c r="I110" s="45"/>
      <c r="J110" s="45"/>
    </row>
    <row r="111" spans="1:10">
      <c r="A111" s="437" t="str">
        <f>+A107</f>
        <v>8" Dia</v>
      </c>
      <c r="B111" s="437"/>
      <c r="C111" s="437"/>
      <c r="D111" s="45"/>
      <c r="E111" s="59"/>
      <c r="F111" s="153"/>
      <c r="G111" s="60"/>
      <c r="H111" s="64"/>
      <c r="I111" s="61"/>
      <c r="J111" s="61"/>
    </row>
    <row r="112" spans="1:10">
      <c r="A112" s="147" t="s">
        <v>16</v>
      </c>
      <c r="B112" s="62">
        <v>2</v>
      </c>
      <c r="C112" s="61" t="s">
        <v>36</v>
      </c>
      <c r="D112" s="45" t="s">
        <v>14</v>
      </c>
      <c r="E112" s="416">
        <v>17940</v>
      </c>
      <c r="F112" s="416"/>
      <c r="G112" s="61" t="s">
        <v>43</v>
      </c>
      <c r="H112" s="61"/>
      <c r="I112" s="60" t="s">
        <v>0</v>
      </c>
      <c r="J112" s="59">
        <f>+ROUND((B112*E112),0)</f>
        <v>35880</v>
      </c>
    </row>
    <row r="113" spans="1:10">
      <c r="A113" s="53"/>
      <c r="B113" s="52"/>
      <c r="C113" s="152"/>
      <c r="D113" s="159"/>
      <c r="E113" s="49"/>
      <c r="F113" s="159"/>
      <c r="G113" s="159"/>
      <c r="H113" s="159"/>
      <c r="I113" s="164"/>
      <c r="J113" s="52"/>
    </row>
    <row r="114" spans="1:10" ht="35.25" customHeight="1">
      <c r="A114" s="412" t="s">
        <v>42</v>
      </c>
      <c r="B114" s="412"/>
      <c r="C114" s="412"/>
      <c r="D114" s="412"/>
      <c r="E114" s="412"/>
      <c r="F114" s="412"/>
      <c r="G114" s="412"/>
      <c r="H114" s="412"/>
      <c r="I114" s="167"/>
      <c r="J114" s="167"/>
    </row>
    <row r="115" spans="1:10">
      <c r="A115" s="434" t="str">
        <f>+A111</f>
        <v>8" Dia</v>
      </c>
      <c r="B115" s="434"/>
      <c r="C115" s="434"/>
      <c r="D115" s="56"/>
      <c r="E115" s="52"/>
      <c r="F115" s="52"/>
      <c r="G115" s="53"/>
      <c r="H115" s="58"/>
      <c r="I115" s="53"/>
      <c r="J115" s="162"/>
    </row>
    <row r="116" spans="1:10">
      <c r="A116" s="53" t="s">
        <v>16</v>
      </c>
      <c r="B116" s="52">
        <v>2</v>
      </c>
      <c r="C116" s="152" t="s">
        <v>39</v>
      </c>
      <c r="D116" s="159" t="s">
        <v>30</v>
      </c>
      <c r="E116" s="49">
        <v>2600</v>
      </c>
      <c r="F116" s="411" t="s">
        <v>35</v>
      </c>
      <c r="G116" s="411"/>
      <c r="H116" s="411"/>
      <c r="I116" s="164" t="s">
        <v>0</v>
      </c>
      <c r="J116" s="52">
        <f>+ROUND((B116*E116),0)</f>
        <v>5200</v>
      </c>
    </row>
    <row r="117" spans="1:10">
      <c r="A117" s="53"/>
      <c r="B117" s="52"/>
      <c r="C117" s="152"/>
      <c r="D117" s="159"/>
      <c r="E117" s="49"/>
      <c r="F117" s="159"/>
      <c r="G117" s="159"/>
      <c r="H117" s="159"/>
      <c r="I117" s="164"/>
      <c r="J117" s="52"/>
    </row>
    <row r="118" spans="1:10">
      <c r="A118" s="412" t="s">
        <v>41</v>
      </c>
      <c r="B118" s="412"/>
      <c r="C118" s="412"/>
      <c r="D118" s="412"/>
      <c r="E118" s="412"/>
      <c r="F118" s="412"/>
      <c r="G118" s="412"/>
      <c r="H118" s="412"/>
      <c r="I118" s="167"/>
      <c r="J118" s="167"/>
    </row>
    <row r="119" spans="1:10">
      <c r="A119" s="434" t="str">
        <f>+A115</f>
        <v>8" Dia</v>
      </c>
      <c r="B119" s="434"/>
      <c r="C119" s="434"/>
      <c r="D119" s="56"/>
      <c r="E119" s="52"/>
      <c r="F119" s="52"/>
      <c r="G119" s="53"/>
      <c r="H119" s="58"/>
      <c r="I119" s="53"/>
      <c r="J119" s="162"/>
    </row>
    <row r="120" spans="1:10">
      <c r="A120" s="53" t="s">
        <v>16</v>
      </c>
      <c r="B120" s="52">
        <v>8</v>
      </c>
      <c r="C120" s="152" t="s">
        <v>36</v>
      </c>
      <c r="D120" s="159" t="s">
        <v>30</v>
      </c>
      <c r="E120" s="49">
        <v>1800</v>
      </c>
      <c r="F120" s="411" t="s">
        <v>35</v>
      </c>
      <c r="G120" s="411"/>
      <c r="H120" s="411"/>
      <c r="I120" s="164" t="s">
        <v>0</v>
      </c>
      <c r="J120" s="52">
        <f>+ROUND((B120*E120),0)</f>
        <v>14400</v>
      </c>
    </row>
    <row r="121" spans="1:10">
      <c r="A121" s="434" t="s">
        <v>237</v>
      </c>
      <c r="B121" s="434"/>
      <c r="C121" s="434"/>
      <c r="D121" s="56"/>
      <c r="E121" s="52"/>
      <c r="F121" s="52"/>
      <c r="G121" s="53"/>
      <c r="H121" s="58"/>
      <c r="I121" s="53"/>
      <c r="J121" s="294"/>
    </row>
    <row r="122" spans="1:10">
      <c r="A122" s="53" t="s">
        <v>16</v>
      </c>
      <c r="B122" s="52">
        <v>10</v>
      </c>
      <c r="C122" s="298" t="s">
        <v>36</v>
      </c>
      <c r="D122" s="286" t="s">
        <v>30</v>
      </c>
      <c r="E122" s="49">
        <v>2200</v>
      </c>
      <c r="F122" s="411" t="s">
        <v>35</v>
      </c>
      <c r="G122" s="411"/>
      <c r="H122" s="411"/>
      <c r="I122" s="296" t="s">
        <v>0</v>
      </c>
      <c r="J122" s="52">
        <f>+ROUND((B122*E122),0)</f>
        <v>22000</v>
      </c>
    </row>
    <row r="123" spans="1:10">
      <c r="A123" s="412" t="s">
        <v>40</v>
      </c>
      <c r="B123" s="412"/>
      <c r="C123" s="412"/>
      <c r="D123" s="412"/>
      <c r="E123" s="412"/>
      <c r="F123" s="412"/>
      <c r="G123" s="412"/>
      <c r="H123" s="412"/>
      <c r="I123" s="167"/>
      <c r="J123" s="167"/>
    </row>
    <row r="124" spans="1:10">
      <c r="A124" s="434" t="str">
        <f>+A119</f>
        <v>8" Dia</v>
      </c>
      <c r="B124" s="434"/>
      <c r="C124" s="434"/>
      <c r="D124" s="56"/>
      <c r="E124" s="52"/>
      <c r="F124" s="52"/>
      <c r="G124" s="53"/>
      <c r="H124" s="58"/>
      <c r="I124" s="53"/>
      <c r="J124" s="162"/>
    </row>
    <row r="125" spans="1:10">
      <c r="A125" s="53" t="s">
        <v>16</v>
      </c>
      <c r="B125" s="52">
        <v>8</v>
      </c>
      <c r="C125" s="152" t="s">
        <v>39</v>
      </c>
      <c r="D125" s="159" t="s">
        <v>30</v>
      </c>
      <c r="E125" s="49">
        <v>7425</v>
      </c>
      <c r="F125" s="411" t="s">
        <v>35</v>
      </c>
      <c r="G125" s="411"/>
      <c r="H125" s="411"/>
      <c r="I125" s="164" t="s">
        <v>0</v>
      </c>
      <c r="J125" s="52">
        <f>+ROUND((B125*E125),0)</f>
        <v>59400</v>
      </c>
    </row>
    <row r="126" spans="1:10">
      <c r="A126" s="434" t="str">
        <f>+A121</f>
        <v>12" Dia</v>
      </c>
      <c r="B126" s="434"/>
      <c r="C126" s="434"/>
      <c r="D126" s="56"/>
      <c r="E126" s="52"/>
      <c r="F126" s="52"/>
      <c r="G126" s="53"/>
      <c r="H126" s="58"/>
      <c r="I126" s="53"/>
      <c r="J126" s="294"/>
    </row>
    <row r="127" spans="1:10">
      <c r="A127" s="53" t="s">
        <v>16</v>
      </c>
      <c r="B127" s="52">
        <v>10</v>
      </c>
      <c r="C127" s="298" t="s">
        <v>39</v>
      </c>
      <c r="D127" s="286" t="s">
        <v>30</v>
      </c>
      <c r="E127" s="49">
        <v>12150</v>
      </c>
      <c r="F127" s="411" t="s">
        <v>35</v>
      </c>
      <c r="G127" s="411"/>
      <c r="H127" s="411"/>
      <c r="I127" s="296" t="s">
        <v>0</v>
      </c>
      <c r="J127" s="52">
        <f>+ROUND((B127*E127),0)</f>
        <v>121500</v>
      </c>
    </row>
    <row r="128" spans="1:10" ht="59.25" customHeight="1">
      <c r="A128" s="412" t="s">
        <v>38</v>
      </c>
      <c r="B128" s="412"/>
      <c r="C128" s="412"/>
      <c r="D128" s="412"/>
      <c r="E128" s="412"/>
      <c r="F128" s="412"/>
      <c r="G128" s="412"/>
      <c r="H128" s="412"/>
      <c r="I128" s="167"/>
      <c r="J128" s="167"/>
    </row>
    <row r="129" spans="1:10">
      <c r="A129" s="433" t="s">
        <v>238</v>
      </c>
      <c r="B129" s="433"/>
      <c r="C129" s="433"/>
      <c r="D129" s="56"/>
      <c r="E129" s="52"/>
      <c r="F129" s="52"/>
      <c r="G129" s="53"/>
      <c r="H129" s="55"/>
      <c r="I129" s="53"/>
      <c r="J129" s="162"/>
    </row>
    <row r="130" spans="1:10">
      <c r="A130" s="53" t="s">
        <v>16</v>
      </c>
      <c r="B130" s="52">
        <v>10</v>
      </c>
      <c r="C130" s="152" t="s">
        <v>36</v>
      </c>
      <c r="D130" s="159" t="s">
        <v>30</v>
      </c>
      <c r="E130" s="49">
        <v>940</v>
      </c>
      <c r="F130" s="411" t="s">
        <v>35</v>
      </c>
      <c r="G130" s="411"/>
      <c r="H130" s="411"/>
      <c r="I130" s="164" t="s">
        <v>0</v>
      </c>
      <c r="J130" s="58">
        <f>+ROUND((B130*E130),0)</f>
        <v>9400</v>
      </c>
    </row>
    <row r="131" spans="1:10">
      <c r="A131" s="433" t="s">
        <v>239</v>
      </c>
      <c r="B131" s="433"/>
      <c r="C131" s="433"/>
      <c r="D131" s="56"/>
      <c r="E131" s="52"/>
      <c r="F131" s="52"/>
      <c r="G131" s="53"/>
      <c r="H131" s="55"/>
      <c r="I131" s="53"/>
      <c r="J131" s="294"/>
    </row>
    <row r="132" spans="1:10">
      <c r="A132" s="53" t="s">
        <v>16</v>
      </c>
      <c r="B132" s="52">
        <v>14</v>
      </c>
      <c r="C132" s="298" t="s">
        <v>36</v>
      </c>
      <c r="D132" s="286" t="s">
        <v>30</v>
      </c>
      <c r="E132" s="49">
        <v>2239</v>
      </c>
      <c r="F132" s="411" t="s">
        <v>35</v>
      </c>
      <c r="G132" s="411"/>
      <c r="H132" s="411"/>
      <c r="I132" s="296" t="s">
        <v>0</v>
      </c>
      <c r="J132" s="48">
        <f>+ROUND((B132*E132),0)</f>
        <v>31346</v>
      </c>
    </row>
    <row r="133" spans="1:10">
      <c r="A133" s="431"/>
      <c r="B133" s="431"/>
      <c r="C133" s="431"/>
      <c r="D133" s="431"/>
      <c r="E133" s="431"/>
      <c r="F133" s="426" t="s">
        <v>34</v>
      </c>
      <c r="G133" s="426"/>
      <c r="H133" s="426"/>
      <c r="I133" s="426"/>
      <c r="J133" s="47">
        <f>SUM(J87:J130)+J132</f>
        <v>464169</v>
      </c>
    </row>
    <row r="134" spans="1:10">
      <c r="A134" s="45"/>
      <c r="B134" s="414" t="s">
        <v>33</v>
      </c>
      <c r="C134" s="414"/>
      <c r="D134" s="414"/>
      <c r="E134" s="414"/>
      <c r="F134" s="414"/>
      <c r="G134" s="414"/>
      <c r="H134" s="414"/>
      <c r="I134" s="45"/>
      <c r="J134" s="45"/>
    </row>
    <row r="135" spans="1:10">
      <c r="A135" s="411" t="str">
        <f>+A78</f>
        <v>Part-I</v>
      </c>
      <c r="B135" s="411"/>
      <c r="C135" s="411" t="str">
        <f>+D78</f>
        <v>Pumping Machinary</v>
      </c>
      <c r="D135" s="411"/>
      <c r="E135" s="411"/>
      <c r="F135" s="411"/>
      <c r="G135" s="411"/>
      <c r="H135" s="164" t="s">
        <v>0</v>
      </c>
      <c r="I135" s="427">
        <f>+J81</f>
        <v>2788000</v>
      </c>
      <c r="J135" s="428"/>
    </row>
    <row r="136" spans="1:10">
      <c r="A136" s="411" t="str">
        <f>+A83</f>
        <v xml:space="preserve">Part-II </v>
      </c>
      <c r="B136" s="411"/>
      <c r="C136" s="411" t="str">
        <f>+D83</f>
        <v>Suction &amp; Delivery</v>
      </c>
      <c r="D136" s="411"/>
      <c r="E136" s="411"/>
      <c r="F136" s="411"/>
      <c r="G136" s="411"/>
      <c r="H136" s="164" t="s">
        <v>0</v>
      </c>
      <c r="I136" s="429">
        <f>+J133</f>
        <v>464169</v>
      </c>
      <c r="J136" s="430"/>
    </row>
    <row r="137" spans="1:10">
      <c r="A137" s="45"/>
      <c r="B137" s="45"/>
      <c r="C137" s="45"/>
      <c r="D137" s="45"/>
      <c r="E137" s="45"/>
      <c r="F137" s="45"/>
      <c r="G137" s="45"/>
      <c r="H137" s="44" t="s">
        <v>32</v>
      </c>
      <c r="I137" s="435">
        <f>SUM(I135:I136)</f>
        <v>3252169</v>
      </c>
      <c r="J137" s="436"/>
    </row>
    <row r="138" spans="1:10" ht="18">
      <c r="A138" s="561" t="str">
        <f>+'[11]OXIDATION PONDS'!$A$3:$B$3</f>
        <v>Sub-Work No.5</v>
      </c>
      <c r="B138" s="561"/>
      <c r="C138" s="561"/>
      <c r="D138" s="561" t="str">
        <f>+'[11]OXIDATION PONDS'!$D$3:$F$3</f>
        <v>Oxidation Ponds</v>
      </c>
      <c r="E138" s="561"/>
      <c r="F138" s="561"/>
      <c r="G138" s="561"/>
      <c r="H138" s="561"/>
      <c r="I138" s="561"/>
      <c r="J138" s="561"/>
    </row>
    <row r="139" spans="1:10" ht="18">
      <c r="A139" s="308"/>
      <c r="B139" s="400"/>
      <c r="C139" s="400"/>
      <c r="D139" s="562"/>
      <c r="E139" s="562"/>
      <c r="F139" s="562"/>
      <c r="G139" s="310"/>
      <c r="I139" s="310"/>
      <c r="J139" s="310"/>
    </row>
    <row r="140" spans="1:10" ht="112.5" customHeight="1">
      <c r="A140" s="535" t="s">
        <v>240</v>
      </c>
      <c r="B140" s="535"/>
      <c r="C140" s="535"/>
      <c r="D140" s="535"/>
      <c r="E140" s="535"/>
      <c r="F140" s="535"/>
      <c r="G140" s="535"/>
      <c r="H140" s="535"/>
      <c r="I140" s="323"/>
      <c r="J140" s="332"/>
    </row>
    <row r="141" spans="1:10">
      <c r="A141" s="316" t="s">
        <v>16</v>
      </c>
      <c r="B141" s="363">
        <v>20</v>
      </c>
      <c r="C141" s="353" t="s">
        <v>241</v>
      </c>
      <c r="D141" s="316" t="s">
        <v>242</v>
      </c>
      <c r="E141" s="363">
        <v>1500</v>
      </c>
      <c r="F141" s="544" t="s">
        <v>243</v>
      </c>
      <c r="G141" s="544"/>
      <c r="H141" s="544"/>
      <c r="I141" s="316" t="s">
        <v>19</v>
      </c>
      <c r="J141" s="364">
        <f>+B141*E141</f>
        <v>30000</v>
      </c>
    </row>
    <row r="142" spans="1:10" ht="32.25" customHeight="1">
      <c r="A142" s="535" t="s">
        <v>244</v>
      </c>
      <c r="B142" s="535"/>
      <c r="C142" s="535"/>
      <c r="D142" s="535"/>
      <c r="E142" s="535"/>
      <c r="F142" s="535"/>
      <c r="G142" s="535"/>
      <c r="H142" s="535"/>
      <c r="I142" s="365"/>
      <c r="J142" s="366"/>
    </row>
    <row r="143" spans="1:10">
      <c r="A143" s="317" t="s">
        <v>16</v>
      </c>
      <c r="B143" s="332">
        <v>319375</v>
      </c>
      <c r="C143" s="319" t="s">
        <v>15</v>
      </c>
      <c r="D143" s="320" t="s">
        <v>14</v>
      </c>
      <c r="E143" s="321">
        <v>1663.75</v>
      </c>
      <c r="F143" s="538" t="s">
        <v>22</v>
      </c>
      <c r="G143" s="538"/>
      <c r="H143" s="538"/>
      <c r="I143" s="333" t="s">
        <v>0</v>
      </c>
      <c r="J143" s="367">
        <f>+ROUND((B143*E143/1000),0)</f>
        <v>531360</v>
      </c>
    </row>
    <row r="144" spans="1:10">
      <c r="A144" s="317"/>
      <c r="B144" s="332"/>
      <c r="C144" s="319"/>
      <c r="D144" s="320"/>
      <c r="E144" s="321"/>
      <c r="F144" s="320"/>
      <c r="G144" s="320"/>
      <c r="H144" s="320"/>
      <c r="I144" s="333"/>
      <c r="J144" s="367"/>
    </row>
    <row r="145" spans="1:10" ht="43.5" customHeight="1">
      <c r="A145" s="535" t="s">
        <v>245</v>
      </c>
      <c r="B145" s="535"/>
      <c r="C145" s="535"/>
      <c r="D145" s="535"/>
      <c r="E145" s="535"/>
      <c r="F145" s="535"/>
      <c r="G145" s="535"/>
      <c r="H145" s="535"/>
      <c r="I145" s="333"/>
      <c r="J145" s="367"/>
    </row>
    <row r="146" spans="1:10">
      <c r="A146" s="317" t="s">
        <v>16</v>
      </c>
      <c r="B146" s="332">
        <f>+B143</f>
        <v>319375</v>
      </c>
      <c r="C146" s="319" t="s">
        <v>15</v>
      </c>
      <c r="D146" s="320" t="s">
        <v>14</v>
      </c>
      <c r="E146" s="321">
        <v>5039</v>
      </c>
      <c r="F146" s="538" t="s">
        <v>22</v>
      </c>
      <c r="G146" s="538"/>
      <c r="H146" s="538"/>
      <c r="I146" s="333" t="s">
        <v>0</v>
      </c>
      <c r="J146" s="367">
        <f>+ROUND((B146*E146/1000),0)</f>
        <v>1609331</v>
      </c>
    </row>
    <row r="147" spans="1:10" ht="109.5" customHeight="1">
      <c r="A147" s="398" t="s">
        <v>246</v>
      </c>
      <c r="B147" s="398"/>
      <c r="C147" s="398"/>
      <c r="D147" s="398"/>
      <c r="E147" s="398"/>
      <c r="F147" s="398"/>
      <c r="G147" s="398"/>
      <c r="H147" s="398"/>
      <c r="I147" s="43"/>
      <c r="J147" s="27"/>
    </row>
    <row r="148" spans="1:10">
      <c r="A148" s="27" t="s">
        <v>16</v>
      </c>
      <c r="B148" s="42">
        <v>263257</v>
      </c>
      <c r="C148" s="35" t="s">
        <v>18</v>
      </c>
      <c r="D148" s="255" t="s">
        <v>14</v>
      </c>
      <c r="E148" s="34">
        <v>4800</v>
      </c>
      <c r="F148" s="559" t="s">
        <v>31</v>
      </c>
      <c r="G148" s="559"/>
      <c r="H148" s="559"/>
      <c r="I148" s="37" t="s">
        <v>0</v>
      </c>
      <c r="J148" s="256">
        <f>+ROUND((B148*E148/1000),0)+1</f>
        <v>1263635</v>
      </c>
    </row>
    <row r="149" spans="1:10" ht="18">
      <c r="A149" s="308"/>
      <c r="B149" s="284"/>
      <c r="C149" s="284"/>
      <c r="D149" s="309"/>
      <c r="E149" s="309"/>
      <c r="F149" s="309"/>
      <c r="G149" s="310"/>
      <c r="I149" s="310"/>
      <c r="J149" s="310"/>
    </row>
    <row r="150" spans="1:10" ht="33.75" customHeight="1">
      <c r="A150" s="398" t="s">
        <v>247</v>
      </c>
      <c r="B150" s="398"/>
      <c r="C150" s="398"/>
      <c r="D150" s="398"/>
      <c r="E150" s="398"/>
      <c r="F150" s="398"/>
      <c r="G150" s="398"/>
      <c r="H150" s="398"/>
      <c r="I150" s="41"/>
      <c r="J150" s="41"/>
    </row>
    <row r="151" spans="1:10">
      <c r="A151" s="27" t="s">
        <v>16</v>
      </c>
      <c r="B151" s="311">
        <v>148580</v>
      </c>
      <c r="C151" s="35" t="s">
        <v>18</v>
      </c>
      <c r="D151" s="255" t="s">
        <v>14</v>
      </c>
      <c r="E151" s="34">
        <v>354</v>
      </c>
      <c r="F151" s="559" t="s">
        <v>31</v>
      </c>
      <c r="G151" s="559"/>
      <c r="H151" s="559"/>
      <c r="I151" s="37" t="s">
        <v>0</v>
      </c>
      <c r="J151" s="256">
        <f>+ROUND((B151*E151/1000),0)</f>
        <v>52597</v>
      </c>
    </row>
    <row r="152" spans="1:10">
      <c r="A152" s="27"/>
      <c r="B152" s="311"/>
      <c r="C152" s="35"/>
      <c r="D152" s="304"/>
      <c r="E152" s="34"/>
      <c r="F152" s="304"/>
      <c r="G152" s="304"/>
      <c r="H152" s="304"/>
      <c r="I152" s="37"/>
      <c r="J152" s="305"/>
    </row>
    <row r="153" spans="1:10" ht="35.25" customHeight="1">
      <c r="A153" s="535" t="s">
        <v>248</v>
      </c>
      <c r="B153" s="535"/>
      <c r="C153" s="535"/>
      <c r="D153" s="535"/>
      <c r="E153" s="535"/>
      <c r="F153" s="535"/>
      <c r="G153" s="535"/>
      <c r="H153" s="535"/>
      <c r="I153" s="37"/>
      <c r="J153" s="305"/>
    </row>
    <row r="154" spans="1:10">
      <c r="A154" s="27" t="s">
        <v>16</v>
      </c>
      <c r="B154" s="311">
        <v>114677</v>
      </c>
      <c r="C154" s="35" t="s">
        <v>15</v>
      </c>
      <c r="D154" s="304" t="s">
        <v>14</v>
      </c>
      <c r="E154" s="34">
        <v>806.24</v>
      </c>
      <c r="F154" s="559" t="s">
        <v>31</v>
      </c>
      <c r="G154" s="559"/>
      <c r="H154" s="559"/>
      <c r="I154" s="37" t="s">
        <v>0</v>
      </c>
      <c r="J154" s="305">
        <f>+ROUND((B154*E154/1000),0)</f>
        <v>92457</v>
      </c>
    </row>
    <row r="155" spans="1:10" ht="106.5" customHeight="1">
      <c r="A155" s="564" t="s">
        <v>249</v>
      </c>
      <c r="B155" s="564"/>
      <c r="C155" s="564"/>
      <c r="D155" s="564"/>
      <c r="E155" s="564"/>
      <c r="F155" s="564"/>
      <c r="G155" s="564"/>
      <c r="H155" s="564"/>
      <c r="I155" s="564"/>
      <c r="J155" s="368"/>
    </row>
    <row r="156" spans="1:10">
      <c r="A156" s="369" t="s">
        <v>16</v>
      </c>
      <c r="B156" s="370">
        <v>960</v>
      </c>
      <c r="C156" s="371" t="s">
        <v>18</v>
      </c>
      <c r="D156" s="372" t="s">
        <v>14</v>
      </c>
      <c r="E156" s="565">
        <v>3600</v>
      </c>
      <c r="F156" s="565"/>
      <c r="G156" s="373" t="s">
        <v>99</v>
      </c>
      <c r="H156" s="373"/>
      <c r="I156" s="372" t="s">
        <v>0</v>
      </c>
      <c r="J156" s="374">
        <f>+ROUND((B156*E156/1000),0)</f>
        <v>3456</v>
      </c>
    </row>
    <row r="157" spans="1:10" ht="50.25" customHeight="1">
      <c r="A157" s="566" t="s">
        <v>250</v>
      </c>
      <c r="B157" s="566"/>
      <c r="C157" s="566"/>
      <c r="D157" s="566"/>
      <c r="E157" s="566"/>
      <c r="F157" s="566"/>
      <c r="G157" s="566"/>
      <c r="H157" s="566"/>
      <c r="I157" s="566"/>
      <c r="J157" s="375"/>
    </row>
    <row r="158" spans="1:10">
      <c r="A158" s="567" t="s">
        <v>130</v>
      </c>
      <c r="B158" s="567"/>
      <c r="C158" s="567"/>
      <c r="D158" s="376"/>
      <c r="E158" s="376"/>
      <c r="F158" s="376"/>
      <c r="G158" s="375"/>
      <c r="H158" s="375"/>
      <c r="I158" s="375"/>
      <c r="J158" s="375"/>
    </row>
    <row r="159" spans="1:10">
      <c r="A159" s="377" t="s">
        <v>16</v>
      </c>
      <c r="B159" s="378">
        <v>155</v>
      </c>
      <c r="C159" s="379" t="s">
        <v>12</v>
      </c>
      <c r="D159" s="380" t="s">
        <v>14</v>
      </c>
      <c r="E159" s="381">
        <v>515</v>
      </c>
      <c r="F159" s="382"/>
      <c r="G159" s="382" t="s">
        <v>26</v>
      </c>
      <c r="H159" s="375"/>
      <c r="I159" s="382" t="s">
        <v>0</v>
      </c>
      <c r="J159" s="389">
        <f>+ROUND((B159*E159),0)</f>
        <v>79825</v>
      </c>
    </row>
    <row r="160" spans="1:10" ht="35.25" customHeight="1">
      <c r="A160" s="566" t="s">
        <v>251</v>
      </c>
      <c r="B160" s="566"/>
      <c r="C160" s="566"/>
      <c r="D160" s="566"/>
      <c r="E160" s="566"/>
      <c r="F160" s="566"/>
      <c r="G160" s="566"/>
      <c r="H160" s="566"/>
      <c r="I160" s="566"/>
      <c r="J160" s="383"/>
    </row>
    <row r="161" spans="1:10">
      <c r="A161" s="377" t="s">
        <v>16</v>
      </c>
      <c r="B161" s="385">
        <v>864</v>
      </c>
      <c r="C161" s="384" t="s">
        <v>15</v>
      </c>
      <c r="D161" s="382" t="s">
        <v>14</v>
      </c>
      <c r="E161" s="386">
        <v>2760</v>
      </c>
      <c r="F161" s="569" t="s">
        <v>25</v>
      </c>
      <c r="G161" s="569"/>
      <c r="H161" s="569"/>
      <c r="I161" s="382" t="s">
        <v>0</v>
      </c>
      <c r="J161" s="386">
        <f>+ROUND((B161*E161/1000),0)</f>
        <v>2385</v>
      </c>
    </row>
    <row r="162" spans="1:10" ht="43.5" customHeight="1">
      <c r="A162" s="391" t="s">
        <v>252</v>
      </c>
      <c r="B162" s="391"/>
      <c r="C162" s="391"/>
      <c r="D162" s="391"/>
      <c r="E162" s="391"/>
      <c r="F162" s="391"/>
      <c r="G162" s="391"/>
      <c r="H162" s="391"/>
      <c r="I162" s="391"/>
      <c r="J162" s="310"/>
    </row>
    <row r="163" spans="1:10">
      <c r="A163" s="317" t="s">
        <v>16</v>
      </c>
      <c r="B163" s="318">
        <v>795.99</v>
      </c>
      <c r="C163" s="319" t="s">
        <v>15</v>
      </c>
      <c r="D163" s="320" t="s">
        <v>14</v>
      </c>
      <c r="E163" s="536">
        <v>3176.25</v>
      </c>
      <c r="F163" s="536"/>
      <c r="G163" s="322" t="s">
        <v>31</v>
      </c>
      <c r="H163" s="322"/>
      <c r="I163" s="323" t="s">
        <v>0</v>
      </c>
      <c r="J163" s="318">
        <f>+ROUND((B163*E163/1000),0)</f>
        <v>2528</v>
      </c>
    </row>
    <row r="164" spans="1:10" ht="8.25" customHeight="1">
      <c r="A164" s="308"/>
      <c r="B164" s="284"/>
      <c r="C164" s="284"/>
      <c r="D164" s="309"/>
      <c r="E164" s="309"/>
      <c r="F164" s="309"/>
      <c r="G164" s="387"/>
      <c r="H164" s="310"/>
      <c r="I164" s="310"/>
      <c r="J164" s="310"/>
    </row>
    <row r="165" spans="1:10" ht="32.25" customHeight="1">
      <c r="A165" s="398" t="s">
        <v>253</v>
      </c>
      <c r="B165" s="398"/>
      <c r="C165" s="398"/>
      <c r="D165" s="398"/>
      <c r="E165" s="398"/>
      <c r="F165" s="398"/>
      <c r="G165" s="398"/>
      <c r="H165" s="398"/>
      <c r="I165" s="38"/>
      <c r="J165" s="38"/>
    </row>
    <row r="166" spans="1:10">
      <c r="A166" s="570">
        <v>132.66</v>
      </c>
      <c r="B166" s="570"/>
      <c r="C166" s="38" t="s">
        <v>18</v>
      </c>
      <c r="D166" s="38" t="s">
        <v>14</v>
      </c>
      <c r="E166" s="568">
        <v>9416.2800000000007</v>
      </c>
      <c r="F166" s="568"/>
      <c r="G166" s="571" t="s">
        <v>17</v>
      </c>
      <c r="H166" s="571"/>
      <c r="I166" s="18" t="s">
        <v>0</v>
      </c>
      <c r="J166" s="24">
        <f>+ROUND((A166*E166/100),0)</f>
        <v>12492</v>
      </c>
    </row>
    <row r="167" spans="1:10" ht="135.75" customHeight="1">
      <c r="A167" s="398" t="s">
        <v>254</v>
      </c>
      <c r="B167" s="398"/>
      <c r="C167" s="398"/>
      <c r="D167" s="398"/>
      <c r="E167" s="398"/>
      <c r="F167" s="398"/>
      <c r="G167" s="398"/>
      <c r="H167" s="398"/>
      <c r="I167" s="37"/>
      <c r="J167" s="40"/>
    </row>
    <row r="168" spans="1:10">
      <c r="A168" s="27" t="s">
        <v>16</v>
      </c>
      <c r="B168" s="36">
        <v>358.16</v>
      </c>
      <c r="C168" s="35" t="str">
        <f>+I166</f>
        <v>Rs.</v>
      </c>
      <c r="D168" s="304" t="s">
        <v>30</v>
      </c>
      <c r="E168" s="34">
        <v>337</v>
      </c>
      <c r="F168" s="559" t="s">
        <v>29</v>
      </c>
      <c r="G168" s="559"/>
      <c r="H168" s="559"/>
      <c r="I168" s="37" t="s">
        <v>0</v>
      </c>
      <c r="J168" s="39">
        <f>+ROUND((B168*E168),0)-1</f>
        <v>120699</v>
      </c>
    </row>
    <row r="169" spans="1:10" ht="65.25" customHeight="1">
      <c r="A169" s="398" t="s">
        <v>255</v>
      </c>
      <c r="B169" s="398"/>
      <c r="C169" s="398"/>
      <c r="D169" s="398"/>
      <c r="E169" s="398"/>
      <c r="F169" s="398"/>
      <c r="G169" s="398"/>
      <c r="H169" s="398"/>
      <c r="I169" s="38"/>
      <c r="J169" s="307"/>
    </row>
    <row r="170" spans="1:10">
      <c r="A170" s="37" t="s">
        <v>16</v>
      </c>
      <c r="B170" s="36">
        <v>12.79</v>
      </c>
      <c r="C170" s="35" t="s">
        <v>28</v>
      </c>
      <c r="D170" s="304" t="s">
        <v>14</v>
      </c>
      <c r="E170" s="34">
        <v>5001.7</v>
      </c>
      <c r="F170" s="559" t="s">
        <v>27</v>
      </c>
      <c r="G170" s="559"/>
      <c r="H170" s="559"/>
      <c r="I170" s="33" t="s">
        <v>0</v>
      </c>
      <c r="J170" s="388">
        <f>+ROUND((B170*E170),0)+6</f>
        <v>63978</v>
      </c>
    </row>
    <row r="171" spans="1:10">
      <c r="A171" s="19"/>
      <c r="B171" s="285"/>
      <c r="C171" s="285"/>
      <c r="D171" s="19"/>
      <c r="E171" s="18"/>
      <c r="F171" s="560" t="s">
        <v>24</v>
      </c>
      <c r="G171" s="560"/>
      <c r="H171" s="560"/>
      <c r="I171" s="560"/>
      <c r="J171" s="17">
        <f>SUM(J140:J170)</f>
        <v>3864743</v>
      </c>
    </row>
    <row r="172" spans="1:10">
      <c r="A172" s="109"/>
      <c r="B172" s="109"/>
      <c r="C172" s="109"/>
      <c r="D172" s="109"/>
      <c r="E172" s="109"/>
      <c r="F172" s="109"/>
      <c r="G172" s="109"/>
      <c r="H172" s="109"/>
      <c r="I172" s="109"/>
      <c r="J172" s="390"/>
    </row>
    <row r="173" spans="1:10">
      <c r="A173" s="109"/>
      <c r="B173" s="109"/>
      <c r="C173" s="109"/>
      <c r="D173" s="109"/>
      <c r="E173" s="109"/>
      <c r="F173" s="109"/>
      <c r="G173" s="109"/>
      <c r="H173" s="109"/>
      <c r="I173" s="109"/>
      <c r="J173" s="109"/>
    </row>
    <row r="174" spans="1:10">
      <c r="A174" s="109"/>
      <c r="B174" s="109"/>
      <c r="C174" s="109"/>
      <c r="D174" s="109"/>
      <c r="E174" s="109"/>
      <c r="F174" s="109"/>
      <c r="G174" s="109"/>
      <c r="H174" s="109"/>
      <c r="I174" s="109"/>
      <c r="J174" s="109"/>
    </row>
    <row r="175" spans="1:10">
      <c r="A175" s="397" t="s">
        <v>128</v>
      </c>
      <c r="B175" s="397"/>
      <c r="C175" s="397"/>
      <c r="D175" s="397"/>
      <c r="E175" s="397"/>
      <c r="F175" s="397"/>
      <c r="G175" s="397"/>
      <c r="H175" s="397"/>
      <c r="I175" s="397"/>
    </row>
    <row r="176" spans="1:10">
      <c r="A176" s="87"/>
      <c r="B176" s="53"/>
      <c r="C176" s="108"/>
      <c r="D176" s="107"/>
      <c r="E176" s="107"/>
      <c r="F176" s="107"/>
      <c r="G176" s="59"/>
      <c r="H176" s="45"/>
      <c r="I176" s="106"/>
    </row>
    <row r="177" spans="1:10">
      <c r="A177" s="395" t="s">
        <v>11</v>
      </c>
      <c r="B177" s="395"/>
      <c r="C177" s="395"/>
      <c r="D177" s="395" t="s">
        <v>8</v>
      </c>
      <c r="E177" s="395"/>
      <c r="F177" s="395"/>
      <c r="G177" s="395"/>
      <c r="I177" s="164" t="s">
        <v>0</v>
      </c>
      <c r="J177" s="52">
        <f>+J31</f>
        <v>15543371</v>
      </c>
    </row>
    <row r="178" spans="1:10">
      <c r="A178" s="172"/>
      <c r="B178" s="172"/>
      <c r="C178" s="172"/>
      <c r="D178" s="172"/>
      <c r="E178" s="172"/>
      <c r="F178" s="172"/>
      <c r="G178" s="172"/>
      <c r="I178" s="164"/>
      <c r="J178" s="254"/>
    </row>
    <row r="179" spans="1:10">
      <c r="A179" s="395" t="s">
        <v>9</v>
      </c>
      <c r="B179" s="395"/>
      <c r="C179" s="395"/>
      <c r="D179" s="395" t="s">
        <v>6</v>
      </c>
      <c r="E179" s="395"/>
      <c r="F179" s="395"/>
      <c r="G179" s="395"/>
      <c r="I179" s="164" t="s">
        <v>0</v>
      </c>
      <c r="J179" s="52">
        <f>+J76</f>
        <v>281768</v>
      </c>
    </row>
    <row r="180" spans="1:10">
      <c r="A180" s="172"/>
      <c r="B180" s="172"/>
      <c r="C180" s="172"/>
      <c r="D180" s="172"/>
      <c r="E180" s="172"/>
      <c r="F180" s="172"/>
      <c r="G180" s="172"/>
      <c r="I180" s="164"/>
      <c r="J180" s="254"/>
    </row>
    <row r="181" spans="1:10">
      <c r="A181" s="395" t="s">
        <v>7</v>
      </c>
      <c r="B181" s="395"/>
      <c r="C181" s="395"/>
      <c r="D181" s="395" t="s">
        <v>4</v>
      </c>
      <c r="E181" s="395"/>
      <c r="F181" s="395"/>
      <c r="G181" s="395"/>
      <c r="I181" s="164" t="s">
        <v>0</v>
      </c>
      <c r="J181" s="52">
        <f>+I137</f>
        <v>3252169</v>
      </c>
    </row>
    <row r="182" spans="1:10">
      <c r="A182" s="172"/>
      <c r="B182" s="172"/>
      <c r="C182" s="172"/>
      <c r="D182" s="172"/>
      <c r="E182" s="172"/>
      <c r="F182" s="172"/>
      <c r="G182" s="172"/>
      <c r="I182" s="164"/>
      <c r="J182" s="254"/>
    </row>
    <row r="183" spans="1:10">
      <c r="A183" s="395" t="s">
        <v>5</v>
      </c>
      <c r="B183" s="395"/>
      <c r="C183" s="395"/>
      <c r="D183" s="395" t="str">
        <f>+D138</f>
        <v>Oxidation Ponds</v>
      </c>
      <c r="E183" s="395"/>
      <c r="F183" s="395"/>
      <c r="G183" s="395"/>
      <c r="I183" s="253" t="s">
        <v>0</v>
      </c>
      <c r="J183" s="52">
        <f>+J171</f>
        <v>3864743</v>
      </c>
    </row>
    <row r="184" spans="1:10">
      <c r="A184" s="170"/>
      <c r="B184" s="170"/>
      <c r="C184" s="170"/>
      <c r="D184" s="170"/>
      <c r="E184" s="170"/>
      <c r="F184" s="396"/>
      <c r="G184" s="396"/>
      <c r="I184" s="164"/>
      <c r="J184" s="165"/>
    </row>
    <row r="185" spans="1:10">
      <c r="A185" s="87"/>
      <c r="B185" s="87"/>
      <c r="C185" s="53"/>
      <c r="D185" s="53"/>
      <c r="E185" s="53"/>
      <c r="F185" s="152"/>
      <c r="G185" s="101" t="s">
        <v>1</v>
      </c>
      <c r="I185" s="101" t="s">
        <v>0</v>
      </c>
      <c r="J185" s="262">
        <f>SUM(J177:J183)</f>
        <v>22942051</v>
      </c>
    </row>
  </sheetData>
  <mergeCells count="180">
    <mergeCell ref="A167:H167"/>
    <mergeCell ref="F168:H168"/>
    <mergeCell ref="A169:H169"/>
    <mergeCell ref="A160:I160"/>
    <mergeCell ref="E166:F166"/>
    <mergeCell ref="F151:H151"/>
    <mergeCell ref="A165:H165"/>
    <mergeCell ref="F161:H161"/>
    <mergeCell ref="A162:I162"/>
    <mergeCell ref="E163:F163"/>
    <mergeCell ref="A166:B166"/>
    <mergeCell ref="G166:H166"/>
    <mergeCell ref="F184:G184"/>
    <mergeCell ref="A179:C179"/>
    <mergeCell ref="D179:G179"/>
    <mergeCell ref="A181:C181"/>
    <mergeCell ref="D181:G181"/>
    <mergeCell ref="A183:C183"/>
    <mergeCell ref="D183:G183"/>
    <mergeCell ref="A177:C177"/>
    <mergeCell ref="D177:G177"/>
    <mergeCell ref="I137:J137"/>
    <mergeCell ref="A175:I175"/>
    <mergeCell ref="B134:H134"/>
    <mergeCell ref="A135:B135"/>
    <mergeCell ref="C135:G135"/>
    <mergeCell ref="I135:J135"/>
    <mergeCell ref="A136:B136"/>
    <mergeCell ref="C136:G136"/>
    <mergeCell ref="I136:J136"/>
    <mergeCell ref="A140:H140"/>
    <mergeCell ref="F141:H141"/>
    <mergeCell ref="A142:H142"/>
    <mergeCell ref="F143:H143"/>
    <mergeCell ref="A145:H145"/>
    <mergeCell ref="F146:H146"/>
    <mergeCell ref="A153:H153"/>
    <mergeCell ref="F148:H148"/>
    <mergeCell ref="A150:H150"/>
    <mergeCell ref="A147:H147"/>
    <mergeCell ref="F154:H154"/>
    <mergeCell ref="A155:I155"/>
    <mergeCell ref="E156:F156"/>
    <mergeCell ref="A157:I157"/>
    <mergeCell ref="A158:C158"/>
    <mergeCell ref="A124:C124"/>
    <mergeCell ref="F125:H125"/>
    <mergeCell ref="A128:H128"/>
    <mergeCell ref="A129:C129"/>
    <mergeCell ref="F130:H130"/>
    <mergeCell ref="A133:E133"/>
    <mergeCell ref="F133:I133"/>
    <mergeCell ref="A115:C115"/>
    <mergeCell ref="F116:H116"/>
    <mergeCell ref="A118:H118"/>
    <mergeCell ref="A119:C119"/>
    <mergeCell ref="F120:H120"/>
    <mergeCell ref="A123:H123"/>
    <mergeCell ref="A131:C131"/>
    <mergeCell ref="F132:H132"/>
    <mergeCell ref="A107:C107"/>
    <mergeCell ref="E108:F108"/>
    <mergeCell ref="A110:H110"/>
    <mergeCell ref="A111:C111"/>
    <mergeCell ref="E112:F112"/>
    <mergeCell ref="A114:H114"/>
    <mergeCell ref="A98:C98"/>
    <mergeCell ref="F99:H99"/>
    <mergeCell ref="A103:H103"/>
    <mergeCell ref="A104:C104"/>
    <mergeCell ref="F105:H105"/>
    <mergeCell ref="A106:H106"/>
    <mergeCell ref="F94:H94"/>
    <mergeCell ref="A95:H95"/>
    <mergeCell ref="F96:H96"/>
    <mergeCell ref="A97:H97"/>
    <mergeCell ref="A83:C83"/>
    <mergeCell ref="D83:G83"/>
    <mergeCell ref="A84:F84"/>
    <mergeCell ref="A85:H85"/>
    <mergeCell ref="F87:H87"/>
    <mergeCell ref="A91:H91"/>
    <mergeCell ref="A79:J79"/>
    <mergeCell ref="E80:F80"/>
    <mergeCell ref="G80:H80"/>
    <mergeCell ref="G81:I81"/>
    <mergeCell ref="F75:H75"/>
    <mergeCell ref="A77:C77"/>
    <mergeCell ref="D77:H77"/>
    <mergeCell ref="F92:H92"/>
    <mergeCell ref="A93:H93"/>
    <mergeCell ref="F67:H67"/>
    <mergeCell ref="A74:H74"/>
    <mergeCell ref="F61:H61"/>
    <mergeCell ref="A62:H62"/>
    <mergeCell ref="F63:H63"/>
    <mergeCell ref="A64:H64"/>
    <mergeCell ref="F65:H65"/>
    <mergeCell ref="A66:H66"/>
    <mergeCell ref="A78:C78"/>
    <mergeCell ref="D78:H78"/>
    <mergeCell ref="A54:H54"/>
    <mergeCell ref="F55:H55"/>
    <mergeCell ref="A56:F56"/>
    <mergeCell ref="A57:H57"/>
    <mergeCell ref="F58:H58"/>
    <mergeCell ref="A60:H60"/>
    <mergeCell ref="A47:B47"/>
    <mergeCell ref="F48:H48"/>
    <mergeCell ref="A49:H49"/>
    <mergeCell ref="F50:H50"/>
    <mergeCell ref="A52:H52"/>
    <mergeCell ref="F53:H53"/>
    <mergeCell ref="A44:H44"/>
    <mergeCell ref="F45:H45"/>
    <mergeCell ref="A46:I46"/>
    <mergeCell ref="A34:I34"/>
    <mergeCell ref="A36:H36"/>
    <mergeCell ref="F37:H37"/>
    <mergeCell ref="A38:H38"/>
    <mergeCell ref="F39:H39"/>
    <mergeCell ref="A40:H40"/>
    <mergeCell ref="A32:D32"/>
    <mergeCell ref="E32:J32"/>
    <mergeCell ref="A33:E33"/>
    <mergeCell ref="A138:C138"/>
    <mergeCell ref="D138:J138"/>
    <mergeCell ref="B139:C139"/>
    <mergeCell ref="D139:F139"/>
    <mergeCell ref="A69:H69"/>
    <mergeCell ref="F70:H70"/>
    <mergeCell ref="A72:H72"/>
    <mergeCell ref="F73:H73"/>
    <mergeCell ref="F76:H76"/>
    <mergeCell ref="F89:H89"/>
    <mergeCell ref="A86:B86"/>
    <mergeCell ref="A88:B88"/>
    <mergeCell ref="A100:C100"/>
    <mergeCell ref="F101:H101"/>
    <mergeCell ref="A121:C121"/>
    <mergeCell ref="F122:H122"/>
    <mergeCell ref="A126:C126"/>
    <mergeCell ref="F127:H127"/>
    <mergeCell ref="F41:H41"/>
    <mergeCell ref="A42:H42"/>
    <mergeCell ref="E43:F43"/>
    <mergeCell ref="A25:I25"/>
    <mergeCell ref="A26:E26"/>
    <mergeCell ref="A27:G27"/>
    <mergeCell ref="E28:F28"/>
    <mergeCell ref="A29:I29"/>
    <mergeCell ref="E30:F30"/>
    <mergeCell ref="G30:H30"/>
    <mergeCell ref="A22:D22"/>
    <mergeCell ref="A23:C23"/>
    <mergeCell ref="E24:F24"/>
    <mergeCell ref="F170:H170"/>
    <mergeCell ref="F171:I171"/>
    <mergeCell ref="A9:C9"/>
    <mergeCell ref="D9:I9"/>
    <mergeCell ref="A10:I10"/>
    <mergeCell ref="A11:I11"/>
    <mergeCell ref="E12:F12"/>
    <mergeCell ref="A13:I13"/>
    <mergeCell ref="A1:J1"/>
    <mergeCell ref="A3:B3"/>
    <mergeCell ref="D3:J5"/>
    <mergeCell ref="D6:H6"/>
    <mergeCell ref="B7:D7"/>
    <mergeCell ref="H7:J7"/>
    <mergeCell ref="A17:I17"/>
    <mergeCell ref="A18:C18"/>
    <mergeCell ref="A19:D19"/>
    <mergeCell ref="A20:C20"/>
    <mergeCell ref="E21:F21"/>
    <mergeCell ref="A14:C14"/>
    <mergeCell ref="A15:E15"/>
    <mergeCell ref="E16:F16"/>
    <mergeCell ref="G16:H16"/>
    <mergeCell ref="F31:I31"/>
  </mergeCells>
  <pageMargins left="0.7" right="0.16" top="0.22" bottom="0.33" header="0.2"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 B1</vt:lpstr>
      <vt:lpstr>Sch B2</vt:lpstr>
      <vt:lpstr>Sch B3</vt:lpstr>
      <vt:lpstr>Sch B4</vt:lpstr>
      <vt:lpstr>Sch B5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2017-02-19T11:04:30Z</cp:lastPrinted>
  <dcterms:created xsi:type="dcterms:W3CDTF">2017-02-04T13:33:35Z</dcterms:created>
  <dcterms:modified xsi:type="dcterms:W3CDTF">2017-02-19T11:35:52Z</dcterms:modified>
</cp:coreProperties>
</file>