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20115" windowHeight="7935" activeTab="2"/>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s>
  <externalReferences>
    <externalReference r:id="rId9"/>
  </externalReferences>
  <definedNames>
    <definedName name="_xlnm.Print_Area" localSheetId="1">Sheet2!$A$1:$J$24</definedName>
    <definedName name="_xlnm.Print_Area" localSheetId="2">Sheet3!$A$1:$O$332</definedName>
    <definedName name="_xlnm.Print_Area" localSheetId="3">Sheet4!$A$1:$J$32</definedName>
    <definedName name="_xlnm.Print_Area" localSheetId="4">Sheet5!$A$1:$J$33</definedName>
  </definedNames>
  <calcPr calcId="144525"/>
</workbook>
</file>

<file path=xl/calcChain.xml><?xml version="1.0" encoding="utf-8"?>
<calcChain xmlns="http://schemas.openxmlformats.org/spreadsheetml/2006/main">
  <c r="O326" i="3" l="1"/>
  <c r="O324" i="3"/>
  <c r="O321" i="3"/>
  <c r="K79" i="3"/>
  <c r="L79" i="3" s="1"/>
  <c r="K78" i="3"/>
  <c r="L78" i="3" s="1"/>
  <c r="M25" i="3"/>
  <c r="K100" i="3"/>
  <c r="K99" i="3"/>
  <c r="K98" i="3"/>
  <c r="K94" i="3"/>
  <c r="K93" i="3"/>
  <c r="K87" i="3"/>
  <c r="K86" i="3"/>
  <c r="O259" i="3"/>
  <c r="O257" i="3"/>
  <c r="O253" i="3"/>
  <c r="O251" i="3"/>
  <c r="O249" i="3"/>
  <c r="O244" i="3"/>
  <c r="O242" i="3"/>
  <c r="O240" i="3"/>
  <c r="O223" i="3"/>
  <c r="O221" i="3"/>
  <c r="O219" i="3"/>
  <c r="O217" i="3"/>
  <c r="O215" i="3"/>
  <c r="F188" i="3"/>
  <c r="H191" i="3" s="1"/>
  <c r="O191" i="3" s="1"/>
  <c r="K101" i="3" l="1"/>
  <c r="E102" i="3" s="1"/>
  <c r="O102" i="3" s="1"/>
  <c r="K95" i="3"/>
  <c r="E96" i="3" s="1"/>
  <c r="O96" i="3" s="1"/>
  <c r="O327" i="3"/>
  <c r="H8" i="2" s="1"/>
  <c r="O188" i="3"/>
  <c r="D6" i="4"/>
  <c r="H194" i="3"/>
  <c r="O194" i="3" s="1"/>
  <c r="K88" i="3"/>
  <c r="D89" i="3" s="1"/>
  <c r="O89" i="3" s="1"/>
  <c r="N49" i="8"/>
  <c r="N48" i="8"/>
  <c r="N52" i="8"/>
  <c r="N20" i="8"/>
  <c r="N7" i="8"/>
  <c r="N72" i="8" l="1"/>
  <c r="N71" i="8"/>
  <c r="N70" i="8"/>
  <c r="N69" i="8"/>
  <c r="N68" i="8"/>
  <c r="N67" i="8"/>
  <c r="N66" i="8"/>
  <c r="N65" i="8"/>
  <c r="N64" i="8"/>
  <c r="N63" i="8"/>
  <c r="N62" i="8"/>
  <c r="N61" i="8"/>
  <c r="N60" i="8"/>
  <c r="N59" i="8"/>
  <c r="N58" i="8"/>
  <c r="N57" i="8"/>
  <c r="N56" i="8"/>
  <c r="N53" i="8"/>
  <c r="N51" i="8"/>
  <c r="N50" i="8"/>
  <c r="N46" i="8"/>
  <c r="N45" i="8"/>
  <c r="N44" i="8"/>
  <c r="N42" i="8"/>
  <c r="N41" i="8"/>
  <c r="N40" i="8"/>
  <c r="N35" i="8"/>
  <c r="N34" i="8"/>
  <c r="N33" i="8"/>
  <c r="N32" i="8"/>
  <c r="N31" i="8"/>
  <c r="N38" i="8"/>
  <c r="N37" i="8"/>
  <c r="N36" i="8"/>
  <c r="N29" i="8"/>
  <c r="N28" i="8"/>
  <c r="N27" i="8"/>
  <c r="N14" i="8"/>
  <c r="N73" i="8" l="1"/>
  <c r="N54" i="8"/>
  <c r="D9" i="4"/>
  <c r="F9" i="4" s="1"/>
  <c r="G6" i="4"/>
  <c r="F6" i="4"/>
  <c r="E6" i="4"/>
  <c r="H4" i="4"/>
  <c r="F4" i="4"/>
  <c r="D4" i="4"/>
  <c r="E4" i="4" s="1"/>
  <c r="B4" i="2"/>
  <c r="E9" i="4" l="1"/>
  <c r="K210" i="3" l="1"/>
  <c r="K211" i="3" s="1"/>
  <c r="E212" i="3" s="1"/>
  <c r="O212" i="3" s="1"/>
  <c r="K168" i="3"/>
  <c r="K167" i="3"/>
  <c r="M71" i="3" l="1"/>
  <c r="M70" i="3"/>
  <c r="M69" i="3"/>
  <c r="M68" i="3"/>
  <c r="M67" i="3"/>
  <c r="M66" i="3"/>
  <c r="M65" i="3"/>
  <c r="M64" i="3"/>
  <c r="M63" i="3"/>
  <c r="M62" i="3"/>
  <c r="M61" i="3"/>
  <c r="M60" i="3"/>
  <c r="M59" i="3"/>
  <c r="M58" i="3"/>
  <c r="M57" i="3"/>
  <c r="M56" i="3"/>
  <c r="M55" i="3"/>
  <c r="M72" i="3" l="1"/>
  <c r="C73" i="3" s="1"/>
  <c r="D5" i="4" s="1"/>
  <c r="O301" i="3"/>
  <c r="G5" i="4" l="1"/>
  <c r="G11" i="4" s="1"/>
  <c r="G16" i="4" s="1"/>
  <c r="E5" i="4"/>
  <c r="F5" i="4"/>
  <c r="K8" i="8"/>
  <c r="E77" i="3"/>
  <c r="K224" i="3"/>
  <c r="O73" i="3"/>
  <c r="O315" i="3"/>
  <c r="O313" i="3"/>
  <c r="O311" i="3"/>
  <c r="O309" i="3"/>
  <c r="O307" i="3"/>
  <c r="O305" i="3"/>
  <c r="O303" i="3"/>
  <c r="K275" i="3"/>
  <c r="K276" i="3" s="1"/>
  <c r="E277" i="3" s="1"/>
  <c r="O277" i="3" s="1"/>
  <c r="K271" i="3"/>
  <c r="K272" i="3" s="1"/>
  <c r="E273" i="3" s="1"/>
  <c r="O273" i="3" s="1"/>
  <c r="K267" i="3"/>
  <c r="K268" i="3" s="1"/>
  <c r="E269" i="3" s="1"/>
  <c r="O269" i="3" s="1"/>
  <c r="K263" i="3"/>
  <c r="K264" i="3" s="1"/>
  <c r="E265" i="3" s="1"/>
  <c r="O265" i="3" s="1"/>
  <c r="D10" i="4" l="1"/>
  <c r="J10" i="4" s="1"/>
  <c r="J16" i="4" s="1"/>
  <c r="L77" i="3"/>
  <c r="L80" i="3" s="1"/>
  <c r="D81" i="3" s="1"/>
  <c r="O81" i="3" s="1"/>
  <c r="H9" i="2" s="1"/>
  <c r="K235" i="3"/>
  <c r="K236" i="3" s="1"/>
  <c r="E237" i="3" s="1"/>
  <c r="O237" i="3" s="1"/>
  <c r="K231" i="3"/>
  <c r="K232" i="3" s="1"/>
  <c r="E233" i="3" s="1"/>
  <c r="O233" i="3" s="1"/>
  <c r="K227" i="3"/>
  <c r="K228" i="3" s="1"/>
  <c r="E229" i="3" s="1"/>
  <c r="O229" i="3" s="1"/>
  <c r="K206" i="3"/>
  <c r="K207" i="3" s="1"/>
  <c r="E208" i="3" s="1"/>
  <c r="O208" i="3" s="1"/>
  <c r="K201" i="3"/>
  <c r="K202" i="3" s="1"/>
  <c r="E203" i="3" l="1"/>
  <c r="O203" i="3" s="1"/>
  <c r="O278" i="3" s="1"/>
  <c r="K183" i="3"/>
  <c r="K182" i="3"/>
  <c r="K176" i="3"/>
  <c r="K175" i="3"/>
  <c r="K174" i="3"/>
  <c r="K173" i="3"/>
  <c r="K153" i="3"/>
  <c r="K154" i="3"/>
  <c r="K184" i="3" l="1"/>
  <c r="K139" i="3"/>
  <c r="K138" i="3"/>
  <c r="K137" i="3"/>
  <c r="K128" i="3"/>
  <c r="K127" i="3"/>
  <c r="K124" i="3"/>
  <c r="K123" i="3"/>
  <c r="K122" i="3"/>
  <c r="K121" i="3"/>
  <c r="K116" i="3"/>
  <c r="M108" i="3" l="1"/>
  <c r="M107" i="3"/>
  <c r="M106" i="3"/>
  <c r="M48" i="3"/>
  <c r="M47" i="3"/>
  <c r="M46" i="3"/>
  <c r="M45" i="3"/>
  <c r="M44" i="3"/>
  <c r="M43" i="3"/>
  <c r="M42" i="3"/>
  <c r="M36" i="3"/>
  <c r="M35" i="3"/>
  <c r="M34" i="3"/>
  <c r="M24" i="3"/>
  <c r="M23" i="3"/>
  <c r="M22" i="3"/>
  <c r="M21" i="3"/>
  <c r="B2" i="3"/>
  <c r="C4" i="5" s="1"/>
  <c r="M14" i="3"/>
  <c r="M13" i="3"/>
  <c r="M12" i="3"/>
  <c r="M11" i="3"/>
  <c r="M109" i="3" l="1"/>
  <c r="C110" i="3" s="1"/>
  <c r="M49" i="3"/>
  <c r="C50" i="3" s="1"/>
  <c r="B3" i="7"/>
  <c r="B2" i="8"/>
  <c r="O50" i="3" l="1"/>
  <c r="D8" i="4"/>
  <c r="K13" i="8"/>
  <c r="J25" i="1"/>
  <c r="K125" i="3"/>
  <c r="K126" i="3"/>
  <c r="K115" i="3"/>
  <c r="M32" i="3"/>
  <c r="M10" i="3"/>
  <c r="H8" i="4" l="1"/>
  <c r="H11" i="4" s="1"/>
  <c r="H16" i="4" s="1"/>
  <c r="E8" i="4"/>
  <c r="E11" i="4" s="1"/>
  <c r="E16" i="4" s="1"/>
  <c r="F8" i="4"/>
  <c r="F11" i="4" s="1"/>
  <c r="F16" i="4" s="1"/>
  <c r="K129" i="3"/>
  <c r="C130" i="3" s="1"/>
  <c r="N13" i="8"/>
  <c r="N12" i="8"/>
  <c r="N10" i="8"/>
  <c r="N9" i="8"/>
  <c r="N8" i="8"/>
  <c r="O299" i="3"/>
  <c r="O297" i="3"/>
  <c r="O295" i="3"/>
  <c r="O293" i="3"/>
  <c r="O291" i="3"/>
  <c r="O289" i="3"/>
  <c r="O287" i="3"/>
  <c r="O285" i="3"/>
  <c r="O283" i="3"/>
  <c r="K172" i="3"/>
  <c r="K177" i="3" s="1"/>
  <c r="E178" i="3" s="1"/>
  <c r="K166" i="3"/>
  <c r="K169" i="3" s="1"/>
  <c r="K159" i="3"/>
  <c r="K152" i="3"/>
  <c r="K146" i="3"/>
  <c r="K145" i="3"/>
  <c r="O134" i="3"/>
  <c r="O110" i="3"/>
  <c r="M20" i="3"/>
  <c r="M26" i="3" s="1"/>
  <c r="C27" i="3" s="1"/>
  <c r="K114" i="3"/>
  <c r="K117" i="3" s="1"/>
  <c r="C118" i="3" s="1"/>
  <c r="K11" i="8" s="1"/>
  <c r="N11" i="8" s="1"/>
  <c r="O316" i="3" l="1"/>
  <c r="O178" i="3"/>
  <c r="O130" i="3"/>
  <c r="O118" i="3"/>
  <c r="K140" i="3"/>
  <c r="C141" i="3" s="1"/>
  <c r="G197" i="3" s="1"/>
  <c r="O197" i="3" s="1"/>
  <c r="K147" i="3"/>
  <c r="C148" i="3" s="1"/>
  <c r="O148" i="3" s="1"/>
  <c r="N6" i="8"/>
  <c r="E170" i="3"/>
  <c r="K155" i="3"/>
  <c r="E156" i="3" s="1"/>
  <c r="K160" i="3"/>
  <c r="E161" i="3" s="1"/>
  <c r="O141" i="3" l="1"/>
  <c r="N19" i="8"/>
  <c r="O170" i="3"/>
  <c r="H10" i="2" s="1"/>
  <c r="N18" i="8"/>
  <c r="O161" i="3"/>
  <c r="N17" i="8"/>
  <c r="O156" i="3"/>
  <c r="N16" i="8"/>
  <c r="N15" i="8"/>
  <c r="O27" i="3"/>
  <c r="M33" i="3"/>
  <c r="M37" i="3" s="1"/>
  <c r="C38" i="3" s="1"/>
  <c r="N5" i="8" s="1"/>
  <c r="M9" i="3"/>
  <c r="M15" i="3" s="1"/>
  <c r="C16" i="3" s="1"/>
  <c r="C10" i="6" l="1"/>
  <c r="I10" i="6" s="1"/>
  <c r="O38" i="3"/>
  <c r="O16" i="3"/>
  <c r="K4" i="8"/>
  <c r="N4" i="8" s="1"/>
  <c r="N25" i="8" s="1"/>
  <c r="C13" i="6" l="1"/>
  <c r="I13" i="6" s="1"/>
  <c r="C9" i="6"/>
  <c r="I9" i="6" s="1"/>
  <c r="C11" i="6"/>
  <c r="I11" i="6" s="1"/>
  <c r="E185" i="3" l="1"/>
  <c r="O185" i="3" l="1"/>
  <c r="D7" i="4"/>
  <c r="I7" i="4" s="1"/>
  <c r="I11" i="4" l="1"/>
  <c r="I16" i="4" s="1"/>
  <c r="I18" i="4" s="1"/>
  <c r="I17" i="6" s="1"/>
  <c r="C12" i="6"/>
  <c r="I12" i="6" s="1"/>
  <c r="I16" i="6" s="1"/>
  <c r="I18" i="6" l="1"/>
  <c r="H11" i="2" s="1"/>
  <c r="H13" i="2"/>
  <c r="H12" i="2"/>
  <c r="H14" i="2"/>
  <c r="O198" i="3"/>
  <c r="O317" i="3"/>
  <c r="H7" i="2"/>
</calcChain>
</file>

<file path=xl/sharedStrings.xml><?xml version="1.0" encoding="utf-8"?>
<sst xmlns="http://schemas.openxmlformats.org/spreadsheetml/2006/main" count="970" uniqueCount="258">
  <si>
    <t xml:space="preserve">Estimated cost Rs. </t>
  </si>
  <si>
    <t>ABSTRACT OF COST</t>
  </si>
  <si>
    <t>Rs.</t>
  </si>
  <si>
    <t xml:space="preserve">Cost of carriage </t>
  </si>
  <si>
    <t xml:space="preserve">Grand total Rs. </t>
  </si>
  <si>
    <t>Say Rs.</t>
  </si>
  <si>
    <t xml:space="preserve">DETAILED WORKING ESTIMKATE </t>
  </si>
  <si>
    <t>amount</t>
  </si>
  <si>
    <t>x</t>
  </si>
  <si>
    <t>=</t>
  </si>
  <si>
    <t>Cft</t>
  </si>
  <si>
    <t>Total</t>
  </si>
  <si>
    <t>Rs</t>
  </si>
  <si>
    <t>TOTAL</t>
  </si>
  <si>
    <t>MATERIAL STATEMENT</t>
  </si>
  <si>
    <t>S.NO</t>
  </si>
  <si>
    <t>MATERIAL</t>
  </si>
  <si>
    <t>QTY</t>
  </si>
  <si>
    <t>CEMENT</t>
  </si>
  <si>
    <t>HILL SAND</t>
  </si>
  <si>
    <t>CRUSHED BAJRI</t>
  </si>
  <si>
    <t>STONE</t>
  </si>
  <si>
    <t>paver block</t>
  </si>
  <si>
    <t>C.C (1:4:8)</t>
  </si>
  <si>
    <t>….</t>
  </si>
  <si>
    <t>C.C (1:2:4)</t>
  </si>
  <si>
    <t>Steel</t>
  </si>
  <si>
    <t>RATE</t>
  </si>
  <si>
    <t>PER</t>
  </si>
  <si>
    <t>BAG</t>
  </si>
  <si>
    <t>% CFT</t>
  </si>
  <si>
    <t>AMOUNT</t>
  </si>
  <si>
    <t>RATE ANALYSIS</t>
  </si>
  <si>
    <t>Name of Work:</t>
  </si>
  <si>
    <t xml:space="preserve">Carriage of 100cft /5 tones of all materials like stone aggregate, spawl, coal,lime, surkhi etc B.G Rail fastening points and crossing Bridges, Girders, Pipes, sheet rails M.S bars etc or 1000 Nos bricks 10"x5"x3" or 100 nos tiles 12"x6"x2" or 150 cft of timber or 100 maunds of fuel wood by trucks or any other means owned by the contractors.  </t>
  </si>
  <si>
    <t>HILLS SAND</t>
  </si>
  <si>
    <t>BAJRI/SHINGLE</t>
  </si>
  <si>
    <t>Quarry to (SOW) Miles 22</t>
  </si>
  <si>
    <t>Quarry to (SOW) Miles 19</t>
  </si>
  <si>
    <t>Mile 1st to 6th mile</t>
  </si>
  <si>
    <t>Rs. 771.96</t>
  </si>
  <si>
    <t>subsequent Mile: 16 Miles 32/56</t>
  </si>
  <si>
    <t xml:space="preserve">Rs. 520.96 </t>
  </si>
  <si>
    <t>Rs. 423.28</t>
  </si>
  <si>
    <t xml:space="preserve">Total </t>
  </si>
  <si>
    <t>Rs. 1292.92</t>
  </si>
  <si>
    <t>Rs. 1195.24</t>
  </si>
  <si>
    <t>STONE BALLAST</t>
  </si>
  <si>
    <t>Rs. 7.53</t>
  </si>
  <si>
    <t>subsequent Mile: 16 Miles 32.56</t>
  </si>
  <si>
    <t xml:space="preserve">Rs.  </t>
  </si>
  <si>
    <t>Rs. 103/20</t>
  </si>
  <si>
    <t>Rs. 110.73</t>
  </si>
  <si>
    <t>TOR STEEL</t>
  </si>
  <si>
    <t>Quarry to (SOW) Miles 172</t>
  </si>
  <si>
    <t xml:space="preserve">Rs. 5404.96 </t>
  </si>
  <si>
    <t>Rs.1235.98</t>
  </si>
  <si>
    <t xml:space="preserve">ASSISTANT ENGINEER
Gorakh Hills Development Authority 
</t>
  </si>
  <si>
    <t xml:space="preserve">Project Director
Gorakh Hills Development Authority 
</t>
  </si>
  <si>
    <t>Crush bajri</t>
  </si>
  <si>
    <t>@</t>
  </si>
  <si>
    <t>Rs:</t>
  </si>
  <si>
    <t>Hill Sand</t>
  </si>
  <si>
    <t>Cement Bags</t>
  </si>
  <si>
    <t>bags</t>
  </si>
  <si>
    <t>Sft</t>
  </si>
  <si>
    <t>Stone Metal ____Cft (For 5 Mile)</t>
  </si>
  <si>
    <t>cft</t>
  </si>
  <si>
    <t>Total Rs.</t>
  </si>
  <si>
    <t>From Quarry Source Rs.</t>
  </si>
  <si>
    <t xml:space="preserve">Grand Total Rs. </t>
  </si>
  <si>
    <t>units 20 CFT / 20 Bags / 1 Cwt</t>
  </si>
  <si>
    <t>Cost of fuel, lubricants, Filterm Waste etc complete.</t>
  </si>
  <si>
    <t>8 liters</t>
  </si>
  <si>
    <t>P. litre</t>
  </si>
  <si>
    <t>Rs. 584 /-</t>
  </si>
  <si>
    <t xml:space="preserve">labour charges etc complete loading &amp; unloading </t>
  </si>
  <si>
    <t>02 nos</t>
  </si>
  <si>
    <t>250/-</t>
  </si>
  <si>
    <t>Each Trip</t>
  </si>
  <si>
    <t>Rs. 500/-</t>
  </si>
  <si>
    <t>Datrun Hire charges i/c Driver Rs. 2000/- P-4 Day i/c manintanance wear /rear, taxes Etc complete.</t>
  </si>
  <si>
    <t>Nos of Trips Each day</t>
  </si>
  <si>
    <t>Rs. 500.00</t>
  </si>
  <si>
    <t>Cost per CFT=</t>
  </si>
  <si>
    <t xml:space="preserve">Rs. 1584 </t>
  </si>
  <si>
    <t>IN RS.</t>
  </si>
  <si>
    <t>DISCRIPTION OF ITEM</t>
  </si>
  <si>
    <t>per 1000</t>
  </si>
  <si>
    <t xml:space="preserve">Excavation in hard rock requiring blasting but blasting prohibited and disposal of excavted material upto 50ft lead </t>
  </si>
  <si>
    <t>Stone filling in dry hand packed as filling behind retaining walls or in pitching and  apron</t>
  </si>
  <si>
    <t>Cement concrete brick or stone ballast 1-1/2" to 2" gauge Ratio (1:4:8)</t>
  </si>
  <si>
    <t>Reinforced cement concrete work including all labour and material expect the cost of stell reinforcement and bending and binding which will be paid separtily. This rate also including all kinds for forms moulds lifing shuttring curing rendering and all finshing the exposed surface (inclluding screening and washing of shingle).</t>
  </si>
  <si>
    <t>febrication of mild steel reinforcement for cement concrete including cuttin bending lying in position, making jointsand fasterning i/c cost of binding wire, B) using tor bars.</t>
  </si>
  <si>
    <t>Providing and fixing G.I frames / choukhats of size 7"x2" or 4 1/2"x3 for windows using 20 gauge G.I sheet i/c welded hinges and fixing at site with necessary hold fasts, filling with cement  sand slurry or ratio 1:6 and reparining the jambs. The cost i/c all carriage tools and plant used in making and fixing</t>
  </si>
  <si>
    <t>First class dedar wood wrought, joinery in doors and windows etc, fixing in position including chowkats bhold fasts hinges, iron tower bolts, chocks cleats, handles and cords with hooks, etc. 1 3/4" thick.</t>
  </si>
  <si>
    <t>Supplying and fixing in position Aluminium channel framing for openable (hinged) ventelator aluminium english section with powder coted (A-1 material)</t>
  </si>
  <si>
    <t>Footing</t>
  </si>
  <si>
    <t xml:space="preserve">Stone filling </t>
  </si>
  <si>
    <t>P o% cft</t>
  </si>
  <si>
    <t>%cft</t>
  </si>
  <si>
    <t>P cft</t>
  </si>
  <si>
    <t>p cwt</t>
  </si>
  <si>
    <t>P rft</t>
  </si>
  <si>
    <t>P sft</t>
  </si>
  <si>
    <t>% sft</t>
  </si>
  <si>
    <t>% cft</t>
  </si>
  <si>
    <t>%Sft</t>
  </si>
  <si>
    <t>Electrical Works</t>
  </si>
  <si>
    <t>Wiring for plug point light or fan point with 3/29 pvc insulated wire in 20mm (3/4") PVC conduit on surface as required</t>
  </si>
  <si>
    <t>at Rs.</t>
  </si>
  <si>
    <t>RCC(1:2:4)</t>
  </si>
  <si>
    <t xml:space="preserve">c plaster 1:4 </t>
  </si>
  <si>
    <t>Tiles</t>
  </si>
  <si>
    <t>course RM</t>
  </si>
  <si>
    <t>CARRIGE OF MATERIAL FROM 32 KM TO SITE OF WORK THAT IS 35.0 TO SOW (LEAD 09 MILES)</t>
  </si>
  <si>
    <t>Bath</t>
  </si>
  <si>
    <t>s/w</t>
  </si>
  <si>
    <t>L/w</t>
  </si>
  <si>
    <t>Name of work:   Development of Gorakh Hills Construction of 10 beded hospital at Gorakh Hills</t>
  </si>
  <si>
    <t>Opd 1</t>
  </si>
  <si>
    <t>Opd 2</t>
  </si>
  <si>
    <t>Hall</t>
  </si>
  <si>
    <t>Dressing &amp;  Medical Store</t>
  </si>
  <si>
    <t>Emerengency Room</t>
  </si>
  <si>
    <t>Coursed rubble measure 1:4</t>
  </si>
  <si>
    <t>S/W</t>
  </si>
  <si>
    <t>L/W</t>
  </si>
  <si>
    <t>Medical Store</t>
  </si>
  <si>
    <t>Steps</t>
  </si>
  <si>
    <t>R.C.C Footing</t>
  </si>
  <si>
    <t>Plinth beam L/w</t>
  </si>
  <si>
    <t>Bathroom</t>
  </si>
  <si>
    <t>Column</t>
  </si>
  <si>
    <t>W/Grill</t>
  </si>
  <si>
    <t xml:space="preserve">Cement Plaster 3/4" thich upto 20' </t>
  </si>
  <si>
    <t>i/s</t>
  </si>
  <si>
    <t>o/s</t>
  </si>
  <si>
    <t>Ded Windows</t>
  </si>
  <si>
    <t>Doors</t>
  </si>
  <si>
    <t xml:space="preserve">Cement Plaster 3/8" thick upto 20" 1:4  </t>
  </si>
  <si>
    <t>Door</t>
  </si>
  <si>
    <t>Windows</t>
  </si>
  <si>
    <t>Vent</t>
  </si>
  <si>
    <t>Deductions</t>
  </si>
  <si>
    <t>Passage</t>
  </si>
  <si>
    <t>Store</t>
  </si>
  <si>
    <t>Emergency Room</t>
  </si>
  <si>
    <t>Doctor Room</t>
  </si>
  <si>
    <t>Front</t>
  </si>
  <si>
    <t xml:space="preserve">Distemping three coats </t>
  </si>
  <si>
    <t xml:space="preserve">Preparing surface &amp; painting with mat finish rubbing surface </t>
  </si>
  <si>
    <t xml:space="preserve">Preparing surface weather coat </t>
  </si>
  <si>
    <t>Paints new surface painting doors three coats</t>
  </si>
  <si>
    <t>Sanitary Fittings</t>
  </si>
  <si>
    <t xml:space="preserve">Providing and fixing orisa white or colour glazed earthen ware W.C pen </t>
  </si>
  <si>
    <t xml:space="preserve">Providing and fixing eureopean type white or colour glazed earthen ware W.C pen </t>
  </si>
  <si>
    <t>Providing and fixing steel sinks stainless local make complete size 40" x 20"</t>
  </si>
  <si>
    <t>Providing and fixing fixtures following dismeters complete with all accessories</t>
  </si>
  <si>
    <t xml:space="preserve">a) 12 mm bib cock 90 dgree </t>
  </si>
  <si>
    <t>b) Tee Stop cock</t>
  </si>
  <si>
    <t>c) Shower Head &amp; Shower rod</t>
  </si>
  <si>
    <t>d) 12 mm hot &amp; Cold basin mixture</t>
  </si>
  <si>
    <t>e) Muslim Shower</t>
  </si>
  <si>
    <t>Supplying and fixing in position c.p s.s towel rod 750 mm long</t>
  </si>
  <si>
    <t>Providing and fixing 5 mm thick Belguim mirr glase complete</t>
  </si>
  <si>
    <t>Providing G.I pipe including the cost of cutting trench upto 1.5 m deep i/c cost of two cot of bitumin paint to pipe complete</t>
  </si>
  <si>
    <t>a) 12 mm dia G.I pipe</t>
  </si>
  <si>
    <t>b) 20 mm dia G.I pipe</t>
  </si>
  <si>
    <t>c) 25 mm dia G.I pipe</t>
  </si>
  <si>
    <t>Providing and fixing gate valves complete.</t>
  </si>
  <si>
    <t>a) 12 mm dia</t>
  </si>
  <si>
    <t>b) 20 mm dia</t>
  </si>
  <si>
    <t>c) 25 mm dia</t>
  </si>
  <si>
    <t>Providing and fixing upvc pipe class B complete</t>
  </si>
  <si>
    <t>a) 4" dia</t>
  </si>
  <si>
    <t>b) 6" dia</t>
  </si>
  <si>
    <t>Providing and fixing pvc floor trap design with 6" x 6" approved pvc graded complete</t>
  </si>
  <si>
    <t>Providing and fixing 4" dia pvc cowel etc complete</t>
  </si>
  <si>
    <t>supplying and fixing stone ware guly tarp 150 X 150 mm</t>
  </si>
  <si>
    <t>Providing and fixing C.I cover less than 30 kgs</t>
  </si>
  <si>
    <t>Point wiring</t>
  </si>
  <si>
    <t>Wiring for plug point with 3/29 pvc insulated wire in 20mm (3/4") PVC conduit on surface as required</t>
  </si>
  <si>
    <t>Wiring for call bell with 3/.29 pvc insulated wire in 20mm (3/4") PVC conduit on surface as required</t>
  </si>
  <si>
    <t>Providing and fixing MS tubular Pole 31ft  Long with all respect instuction EI for 31ft long pole</t>
  </si>
  <si>
    <t>Construction of RCC foundation as per following specifaction and instruction EI for 31ft long pole</t>
  </si>
  <si>
    <t>Providing and fixing junction Box as per following specifaction. Size 8"x6"x4"</t>
  </si>
  <si>
    <t>Providing &amp; fixing Street Light 250 size 8"x6"4" watts (HPMV) having IP66</t>
  </si>
  <si>
    <t>Providing &amp; fixing Circute Breaker 30amp DP</t>
  </si>
  <si>
    <t>Providing &amp; fixing Circute Breaker 100amp DP</t>
  </si>
  <si>
    <t>Providing &amp; fixing Circute Breaker 400amp DP</t>
  </si>
  <si>
    <t>Providing &amp; fixing on Way SP 10 AMP switch surface type</t>
  </si>
  <si>
    <t>Providing &amp; fixing tree pin 10 amp plug &amp; socket</t>
  </si>
  <si>
    <t>Providing &amp; fixing  ceiling fan 56"</t>
  </si>
  <si>
    <t>Providing &amp; fixing back light ceiling rose</t>
  </si>
  <si>
    <t>Providing &amp; laying main PVC insulated with size 3-7/.064 (16mm)2</t>
  </si>
  <si>
    <t>Cement Plaster 3/8" thick upto 20" 1:4</t>
  </si>
  <si>
    <t>Khapriel of cement concrete 12"x8"x1" of approved design/shape laid flat in 1:2 grey cement mortar over a bed of 3/4" thick grey cement mortar 1:2.</t>
  </si>
  <si>
    <t>Providing &amp; laying 1"thick topping Cement concrete 1:2:4 i/c surface finishing &amp; dividing into pannels.</t>
  </si>
  <si>
    <t>Supplying &amp; Fixing in position Aluminium Channels Framming for hinged doors or Alcop made with 5 mm thick tinted glass glazing (Belgium) and Alpha (Japan) locks i/c handles, Stoppers etc. (S.I No. 83 P-107).</t>
  </si>
  <si>
    <t xml:space="preserve">White glazed tiles 1/4" thick dado jointed in white cement and laid over 1:2 cement sand mortar 3/4" thick including finishing. </t>
  </si>
  <si>
    <t>Glazed tiles dado 1/4" thick laid in pigment over 1:2 cement sand mortar 3/4" thick i/c finishing etc.</t>
  </si>
  <si>
    <t>Supplying and fixing in position c.p s.s tollet paper holder</t>
  </si>
  <si>
    <t>Qty same as item No. 09= 3593 Sft</t>
  </si>
  <si>
    <t>Providing are laying HALA tiles</t>
  </si>
  <si>
    <t xml:space="preserve">Quantity same as in items # 10 </t>
  </si>
  <si>
    <t>11102/2</t>
  </si>
  <si>
    <t>Quantity same as in items # 11</t>
  </si>
  <si>
    <t>Rft</t>
  </si>
  <si>
    <t>Each @</t>
  </si>
  <si>
    <t>Part- B</t>
  </si>
  <si>
    <t>Part-A</t>
  </si>
  <si>
    <t>Part-C</t>
  </si>
  <si>
    <t>% ABOVE/BELOW Rs. Part-A</t>
  </si>
  <si>
    <t>Part-B</t>
  </si>
  <si>
    <t>TOTAL Rs.</t>
  </si>
  <si>
    <t>CONTRACTOR</t>
  </si>
  <si>
    <t>Gorakh Hills Development Authority</t>
  </si>
  <si>
    <t>Dadu</t>
  </si>
  <si>
    <t xml:space="preserve">          Project Director</t>
  </si>
  <si>
    <t>Providing are laying Hala tiles</t>
  </si>
  <si>
    <t>Project Director</t>
  </si>
  <si>
    <t>Total Part-B</t>
  </si>
  <si>
    <t>Total Part-A</t>
  </si>
  <si>
    <t>8% of RCC</t>
  </si>
  <si>
    <t>Psft</t>
  </si>
  <si>
    <t>Quantity same as in items # 10 /2</t>
  </si>
  <si>
    <t>at Rs</t>
  </si>
  <si>
    <t>p%Sft</t>
  </si>
  <si>
    <t>p%sft</t>
  </si>
  <si>
    <t>At Rs</t>
  </si>
  <si>
    <t>P%sft</t>
  </si>
  <si>
    <t>add 10% on fab</t>
  </si>
  <si>
    <t xml:space="preserve">Add 100% on difficult terrain </t>
  </si>
  <si>
    <t>Providing and supplying sand haro or any other source sand modules of finess hill sand</t>
  </si>
  <si>
    <t>parking</t>
  </si>
  <si>
    <t>P%Sft</t>
  </si>
  <si>
    <t>Providing and fixing cement paving blocks flooring having size 197x97x80(mm) of city /quadra cobble shape with pigmented having strenght b/w 5000 psi to 8500 psi</t>
  </si>
  <si>
    <t>Cement concrete plain i/c placing compacting finishing and curing complete 1:2:4</t>
  </si>
  <si>
    <t>approach road</t>
  </si>
  <si>
    <t>At RS</t>
  </si>
  <si>
    <t>PCWT</t>
  </si>
  <si>
    <t>cwt</t>
  </si>
  <si>
    <t>PART D</t>
  </si>
  <si>
    <t>purchase of Toyota or equivalent 4x4 Ambulance for Gorakh Hospital</t>
  </si>
  <si>
    <t>No</t>
  </si>
  <si>
    <t xml:space="preserve">At Rs </t>
  </si>
  <si>
    <t>(LS)</t>
  </si>
  <si>
    <t xml:space="preserve">Purchasing installing furniture for 10 beded hospital </t>
  </si>
  <si>
    <t>job</t>
  </si>
  <si>
    <t>Cost of schedule itmes (A,B,C)</t>
  </si>
  <si>
    <t>Cost of Part D</t>
  </si>
  <si>
    <t>TOTAL OF PART A, B, C</t>
  </si>
  <si>
    <t>Deduct 20% on tiles</t>
  </si>
  <si>
    <t>purchase of essential surgical instruments and medicinal instruments and medicines</t>
  </si>
  <si>
    <t xml:space="preserve">Add.5 % contigency </t>
  </si>
  <si>
    <t>30 Million</t>
  </si>
  <si>
    <t>Office of the Project Director (GHDA)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</si>
</sst>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00"/>
  </numFmts>
  <fonts count="15" x14ac:knownFonts="1">
    <font>
      <sz val="11"/>
      <color theme="1"/>
      <name val="Calibri"/>
      <family val="2"/>
      <scheme val="minor"/>
    </font>
    <font>
      <b/>
      <sz val="11"/>
      <color theme="1"/>
      <name val="Calibri"/>
      <family val="2"/>
      <scheme val="minor"/>
    </font>
    <font>
      <b/>
      <sz val="15"/>
      <color theme="1"/>
      <name val="Calibri"/>
      <family val="2"/>
      <scheme val="minor"/>
    </font>
    <font>
      <b/>
      <sz val="13"/>
      <color theme="1"/>
      <name val="Calibri"/>
      <family val="2"/>
      <scheme val="minor"/>
    </font>
    <font>
      <b/>
      <sz val="12"/>
      <color theme="1"/>
      <name val="Calibri"/>
      <family val="2"/>
      <scheme val="minor"/>
    </font>
    <font>
      <sz val="12"/>
      <color theme="1"/>
      <name val="Algerian"/>
      <family val="5"/>
    </font>
    <font>
      <sz val="10"/>
      <color theme="1"/>
      <name val="Algerian"/>
      <family val="5"/>
    </font>
    <font>
      <sz val="11"/>
      <color theme="1"/>
      <name val="Arial Black"/>
      <family val="2"/>
    </font>
    <font>
      <sz val="11"/>
      <color theme="1"/>
      <name val="Algerian"/>
      <family val="5"/>
    </font>
    <font>
      <b/>
      <sz val="11"/>
      <color theme="1"/>
      <name val="Arial Black"/>
      <family val="2"/>
    </font>
    <font>
      <sz val="12"/>
      <color theme="1"/>
      <name val="Calibri"/>
      <family val="2"/>
      <scheme val="minor"/>
    </font>
    <font>
      <b/>
      <sz val="16"/>
      <color theme="1"/>
      <name val="Calibri"/>
      <family val="2"/>
      <scheme val="minor"/>
    </font>
    <font>
      <sz val="11"/>
      <color theme="1"/>
      <name val="Calibri"/>
      <family val="2"/>
      <scheme val="minor"/>
    </font>
    <font>
      <sz val="13"/>
      <color theme="1"/>
      <name val="Calibri"/>
      <family val="2"/>
      <scheme val="minor"/>
    </font>
    <font>
      <sz val="13"/>
      <color theme="1"/>
      <name val="Algerian"/>
      <family val="5"/>
    </font>
  </fonts>
  <fills count="2">
    <fill>
      <patternFill patternType="none"/>
    </fill>
    <fill>
      <patternFill patternType="gray125"/>
    </fill>
  </fills>
  <borders count="18">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s>
  <cellStyleXfs count="2">
    <xf numFmtId="0" fontId="0" fillId="0" borderId="0"/>
    <xf numFmtId="43" fontId="12" fillId="0" borderId="0" applyFont="0" applyFill="0" applyBorder="0" applyAlignment="0" applyProtection="0"/>
  </cellStyleXfs>
  <cellXfs count="197">
    <xf numFmtId="0" fontId="0" fillId="0" borderId="0" xfId="0"/>
    <xf numFmtId="0" fontId="0" fillId="0" borderId="0" xfId="0" applyAlignment="1">
      <alignment wrapText="1"/>
    </xf>
    <xf numFmtId="0" fontId="3" fillId="0" borderId="0" xfId="0" applyFont="1" applyAlignment="1"/>
    <xf numFmtId="1" fontId="1" fillId="0" borderId="0" xfId="0" applyNumberFormat="1" applyFont="1" applyBorder="1" applyAlignment="1"/>
    <xf numFmtId="0" fontId="1" fillId="0" borderId="0" xfId="0" applyFont="1"/>
    <xf numFmtId="0" fontId="0" fillId="0" borderId="0" xfId="0" applyAlignment="1"/>
    <xf numFmtId="0" fontId="5" fillId="0" borderId="0" xfId="0" applyFont="1" applyAlignment="1">
      <alignment horizontal="center" wrapText="1"/>
    </xf>
    <xf numFmtId="0" fontId="0" fillId="0" borderId="0" xfId="0" applyAlignment="1">
      <alignment vertical="top"/>
    </xf>
    <xf numFmtId="0" fontId="0" fillId="0" borderId="0" xfId="0" applyAlignment="1">
      <alignment horizontal="left" wrapText="1"/>
    </xf>
    <xf numFmtId="0" fontId="1" fillId="0" borderId="0" xfId="0" applyFont="1" applyAlignment="1">
      <alignment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wrapText="1"/>
    </xf>
    <xf numFmtId="2" fontId="0" fillId="0" borderId="0" xfId="0" applyNumberFormat="1" applyAlignment="1">
      <alignment wrapText="1"/>
    </xf>
    <xf numFmtId="0" fontId="0" fillId="0" borderId="0" xfId="0" applyFont="1" applyAlignment="1"/>
    <xf numFmtId="0" fontId="0" fillId="0" borderId="0" xfId="0" applyFont="1" applyAlignment="1">
      <alignment wrapText="1"/>
    </xf>
    <xf numFmtId="0" fontId="0" fillId="0" borderId="0" xfId="0" applyBorder="1"/>
    <xf numFmtId="0" fontId="8" fillId="0" borderId="0" xfId="0" applyFont="1" applyAlignment="1">
      <alignment wrapText="1"/>
    </xf>
    <xf numFmtId="0" fontId="8" fillId="0" borderId="0" xfId="0" applyFont="1" applyBorder="1" applyAlignment="1">
      <alignment wrapText="1"/>
    </xf>
    <xf numFmtId="0" fontId="7" fillId="0" borderId="0" xfId="0" applyFont="1" applyAlignment="1">
      <alignment horizontal="right"/>
    </xf>
    <xf numFmtId="0" fontId="0" fillId="0" borderId="0" xfId="0" applyBorder="1" applyAlignment="1">
      <alignment horizontal="center" vertical="center"/>
    </xf>
    <xf numFmtId="0" fontId="0" fillId="0" borderId="2" xfId="0" applyBorder="1"/>
    <xf numFmtId="0" fontId="0" fillId="0" borderId="2" xfId="0" applyBorder="1" applyAlignment="1">
      <alignment horizontal="left"/>
    </xf>
    <xf numFmtId="0" fontId="0" fillId="0" borderId="2" xfId="0" applyBorder="1" applyAlignment="1">
      <alignment horizontal="left" vertical="top"/>
    </xf>
    <xf numFmtId="0" fontId="0" fillId="0" borderId="2" xfId="0" applyBorder="1" applyAlignment="1">
      <alignment horizontal="center"/>
    </xf>
    <xf numFmtId="0" fontId="0" fillId="0" borderId="2" xfId="0" applyBorder="1" applyAlignment="1">
      <alignment horizontal="left" vertical="top" wrapText="1"/>
    </xf>
    <xf numFmtId="0" fontId="0" fillId="0" borderId="0" xfId="0" applyAlignment="1">
      <alignment vertical="top" wrapText="1"/>
    </xf>
    <xf numFmtId="2" fontId="0" fillId="0" borderId="2" xfId="0" applyNumberFormat="1" applyBorder="1"/>
    <xf numFmtId="0" fontId="1" fillId="0" borderId="2" xfId="0" applyFont="1" applyBorder="1"/>
    <xf numFmtId="0" fontId="0" fillId="0" borderId="0" xfId="0" applyAlignment="1">
      <alignment horizontal="center" vertical="top" wrapText="1"/>
    </xf>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1" fillId="0" borderId="11" xfId="0" applyFont="1" applyBorder="1"/>
    <xf numFmtId="0" fontId="1" fillId="0" borderId="12" xfId="0" applyFont="1" applyBorder="1"/>
    <xf numFmtId="0" fontId="10" fillId="0" borderId="0" xfId="0" applyFont="1" applyAlignment="1">
      <alignment vertical="top" wrapText="1"/>
    </xf>
    <xf numFmtId="0" fontId="0" fillId="0" borderId="0" xfId="0" applyBorder="1" applyAlignment="1">
      <alignment horizontal="center"/>
    </xf>
    <xf numFmtId="2" fontId="0" fillId="0" borderId="0" xfId="0" applyNumberFormat="1"/>
    <xf numFmtId="164" fontId="0" fillId="0" borderId="0" xfId="0" applyNumberFormat="1"/>
    <xf numFmtId="1" fontId="0" fillId="0" borderId="0" xfId="0" applyNumberFormat="1" applyFont="1"/>
    <xf numFmtId="164" fontId="8" fillId="0" borderId="0" xfId="0" applyNumberFormat="1" applyFont="1" applyAlignment="1">
      <alignment wrapText="1"/>
    </xf>
    <xf numFmtId="164" fontId="6" fillId="0" borderId="0" xfId="0" applyNumberFormat="1" applyFont="1" applyAlignment="1">
      <alignment horizontal="center" vertical="top" wrapText="1"/>
    </xf>
    <xf numFmtId="0" fontId="0" fillId="0" borderId="0" xfId="0" applyFill="1" applyBorder="1"/>
    <xf numFmtId="0" fontId="0" fillId="0" borderId="2" xfId="0" applyBorder="1" applyAlignment="1">
      <alignment vertical="center"/>
    </xf>
    <xf numFmtId="164" fontId="0" fillId="0" borderId="2" xfId="0" applyNumberFormat="1" applyBorder="1"/>
    <xf numFmtId="0" fontId="0" fillId="0" borderId="0" xfId="0" applyAlignment="1"/>
    <xf numFmtId="0" fontId="0" fillId="0" borderId="0" xfId="0" applyAlignment="1">
      <alignment horizontal="center" wrapText="1"/>
    </xf>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vertical="center"/>
    </xf>
    <xf numFmtId="0" fontId="0" fillId="0" borderId="0" xfId="0" applyAlignment="1">
      <alignment horizontal="left" wrapText="1"/>
    </xf>
    <xf numFmtId="0" fontId="0" fillId="0" borderId="0" xfId="0" applyAlignment="1">
      <alignment horizontal="center" wrapText="1"/>
    </xf>
    <xf numFmtId="0" fontId="0" fillId="0" borderId="0" xfId="0" applyAlignment="1">
      <alignment horizontal="center" vertical="center" wrapText="1"/>
    </xf>
    <xf numFmtId="164" fontId="0" fillId="0" borderId="0" xfId="0" applyNumberFormat="1" applyFont="1" applyAlignment="1">
      <alignment wrapText="1"/>
    </xf>
    <xf numFmtId="164" fontId="0" fillId="0" borderId="0" xfId="0" applyNumberFormat="1" applyFont="1" applyAlignment="1"/>
    <xf numFmtId="2" fontId="0" fillId="0" borderId="0" xfId="0" applyNumberFormat="1" applyFont="1" applyAlignment="1">
      <alignment wrapText="1"/>
    </xf>
    <xf numFmtId="165" fontId="4" fillId="0" borderId="0" xfId="1" applyNumberFormat="1" applyFont="1"/>
    <xf numFmtId="0" fontId="0" fillId="0" borderId="0" xfId="0" applyAlignment="1"/>
    <xf numFmtId="0" fontId="0" fillId="0" borderId="0" xfId="0" applyAlignment="1">
      <alignment horizontal="left" vertical="top"/>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vertical="top"/>
    </xf>
    <xf numFmtId="0" fontId="0" fillId="0" borderId="0" xfId="0" applyAlignment="1">
      <alignment horizontal="left" vertical="top" wrapText="1"/>
    </xf>
    <xf numFmtId="0" fontId="0" fillId="0" borderId="0" xfId="0" applyAlignment="1"/>
    <xf numFmtId="164" fontId="0" fillId="0" borderId="0" xfId="0" applyNumberFormat="1" applyAlignment="1">
      <alignment wrapText="1"/>
    </xf>
    <xf numFmtId="166" fontId="0" fillId="0" borderId="0" xfId="0" applyNumberFormat="1" applyAlignment="1">
      <alignment wrapText="1"/>
    </xf>
    <xf numFmtId="0" fontId="0" fillId="0" borderId="0" xfId="0" applyAlignment="1">
      <alignment horizontal="right" vertical="top" wrapText="1"/>
    </xf>
    <xf numFmtId="0" fontId="0" fillId="0" borderId="0" xfId="0" applyAlignment="1">
      <alignment horizontal="left"/>
    </xf>
    <xf numFmtId="0" fontId="0" fillId="0" borderId="0" xfId="0" applyAlignment="1">
      <alignment horizontal="left" vertical="center" wrapText="1"/>
    </xf>
    <xf numFmtId="0" fontId="0" fillId="0" borderId="0" xfId="0" applyAlignment="1">
      <alignment horizontal="left"/>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vertical="top" wrapText="1"/>
    </xf>
    <xf numFmtId="0" fontId="0" fillId="0" borderId="0" xfId="0" applyAlignment="1"/>
    <xf numFmtId="0" fontId="0" fillId="0" borderId="0" xfId="0" applyAlignment="1">
      <alignment horizontal="left"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xf>
    <xf numFmtId="0" fontId="7" fillId="0" borderId="0" xfId="0" applyFont="1" applyAlignment="1">
      <alignment horizontal="right"/>
    </xf>
    <xf numFmtId="0" fontId="0" fillId="0" borderId="2" xfId="0" applyBorder="1" applyAlignment="1">
      <alignment horizontal="center"/>
    </xf>
    <xf numFmtId="0" fontId="7" fillId="0" borderId="0" xfId="0" applyFont="1" applyAlignment="1">
      <alignment horizontal="right"/>
    </xf>
    <xf numFmtId="165" fontId="1" fillId="0" borderId="0" xfId="1" applyNumberFormat="1" applyFont="1" applyAlignment="1">
      <alignment wrapText="1"/>
    </xf>
    <xf numFmtId="165" fontId="0" fillId="0" borderId="0" xfId="1" applyNumberFormat="1" applyFont="1" applyAlignment="1">
      <alignment wrapText="1"/>
    </xf>
    <xf numFmtId="165" fontId="0" fillId="0" borderId="0" xfId="1" applyNumberFormat="1" applyFont="1"/>
    <xf numFmtId="0" fontId="7" fillId="0" borderId="0" xfId="0" applyFont="1" applyBorder="1" applyAlignment="1">
      <alignment horizontal="right"/>
    </xf>
    <xf numFmtId="0" fontId="7" fillId="0" borderId="0" xfId="0" applyFont="1" applyBorder="1" applyAlignment="1">
      <alignment horizontal="center" wrapText="1"/>
    </xf>
    <xf numFmtId="0" fontId="0" fillId="0" borderId="0" xfId="0" applyBorder="1" applyAlignment="1"/>
    <xf numFmtId="165" fontId="1" fillId="0" borderId="0" xfId="1" applyNumberFormat="1" applyFont="1"/>
    <xf numFmtId="0" fontId="0" fillId="0" borderId="2" xfId="0" applyFill="1" applyBorder="1"/>
    <xf numFmtId="0" fontId="0" fillId="0" borderId="2" xfId="0" applyBorder="1" applyAlignment="1">
      <alignment vertical="top" wrapText="1"/>
    </xf>
    <xf numFmtId="0" fontId="13" fillId="0" borderId="0" xfId="0" applyFont="1"/>
    <xf numFmtId="0" fontId="13" fillId="0" borderId="0" xfId="0" applyFont="1" applyAlignment="1"/>
    <xf numFmtId="0" fontId="14" fillId="0" borderId="0" xfId="0" applyFont="1" applyAlignment="1">
      <alignment vertical="center"/>
    </xf>
    <xf numFmtId="0" fontId="13" fillId="0" borderId="13" xfId="0" applyFont="1" applyBorder="1"/>
    <xf numFmtId="0" fontId="13" fillId="0" borderId="2" xfId="0" applyFont="1" applyBorder="1" applyAlignment="1">
      <alignment horizontal="center"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5" xfId="0" applyFont="1" applyBorder="1" applyAlignment="1">
      <alignment horizontal="center" vertical="center"/>
    </xf>
    <xf numFmtId="0" fontId="13" fillId="0" borderId="2" xfId="0" applyFont="1" applyBorder="1" applyAlignment="1">
      <alignmen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2" xfId="0" applyFont="1" applyBorder="1" applyAlignment="1">
      <alignment vertical="center"/>
    </xf>
    <xf numFmtId="0" fontId="13" fillId="0" borderId="0" xfId="0" applyFont="1" applyBorder="1" applyAlignment="1">
      <alignment vertical="center"/>
    </xf>
    <xf numFmtId="0" fontId="13" fillId="0" borderId="0" xfId="0" applyFont="1" applyBorder="1" applyAlignment="1">
      <alignment horizontal="left" vertical="center" wrapText="1"/>
    </xf>
    <xf numFmtId="0" fontId="13" fillId="0" borderId="0" xfId="0" applyFont="1" applyBorder="1" applyAlignment="1">
      <alignment horizontal="center" vertical="center"/>
    </xf>
    <xf numFmtId="0" fontId="13" fillId="0" borderId="2" xfId="0" applyFont="1" applyBorder="1" applyAlignment="1">
      <alignment vertical="center"/>
    </xf>
    <xf numFmtId="0" fontId="13" fillId="0" borderId="0" xfId="0" applyFont="1" applyAlignment="1"/>
    <xf numFmtId="0" fontId="0" fillId="0" borderId="0" xfId="0" applyAlignment="1">
      <alignment horizontal="left" vertical="top"/>
    </xf>
    <xf numFmtId="0" fontId="0" fillId="0" borderId="0" xfId="0" applyAlignment="1">
      <alignment horizontal="center"/>
    </xf>
    <xf numFmtId="0" fontId="13" fillId="0" borderId="3" xfId="0" applyFont="1" applyBorder="1" applyAlignment="1">
      <alignment vertical="center"/>
    </xf>
    <xf numFmtId="0" fontId="13" fillId="0" borderId="5" xfId="0" applyFont="1" applyBorder="1" applyAlignment="1">
      <alignment horizontal="center" vertical="center"/>
    </xf>
    <xf numFmtId="0" fontId="13" fillId="0" borderId="0" xfId="0" applyFont="1" applyBorder="1" applyAlignment="1">
      <alignment horizontal="left" vertical="center"/>
    </xf>
    <xf numFmtId="0" fontId="13" fillId="0" borderId="10" xfId="0" applyFont="1" applyBorder="1" applyAlignment="1">
      <alignment vertical="center"/>
    </xf>
    <xf numFmtId="0" fontId="13" fillId="0" borderId="11" xfId="0" applyFont="1" applyBorder="1" applyAlignment="1">
      <alignment vertical="center"/>
    </xf>
    <xf numFmtId="0" fontId="2" fillId="0" borderId="0" xfId="0" applyFont="1" applyAlignment="1">
      <alignment horizontal="center"/>
    </xf>
    <xf numFmtId="165" fontId="0" fillId="0" borderId="0" xfId="1" applyNumberFormat="1" applyFont="1" applyAlignment="1"/>
    <xf numFmtId="165" fontId="3" fillId="0" borderId="0" xfId="1" applyNumberFormat="1" applyFont="1" applyBorder="1" applyAlignment="1"/>
    <xf numFmtId="165" fontId="3" fillId="0" borderId="0" xfId="1" applyNumberFormat="1" applyFont="1"/>
    <xf numFmtId="165" fontId="13" fillId="0" borderId="0" xfId="1" applyNumberFormat="1" applyFont="1"/>
    <xf numFmtId="0" fontId="2" fillId="0" borderId="0" xfId="0" applyFont="1" applyAlignment="1">
      <alignment horizontal="center"/>
    </xf>
    <xf numFmtId="0" fontId="2" fillId="0" borderId="0" xfId="0" applyFont="1" applyAlignment="1">
      <alignment horizontal="left" wrapText="1"/>
    </xf>
    <xf numFmtId="0" fontId="0" fillId="0" borderId="0" xfId="0" applyAlignment="1">
      <alignment horizontal="center" vertical="top" wrapText="1"/>
    </xf>
    <xf numFmtId="0" fontId="13" fillId="0" borderId="0" xfId="0" applyFont="1" applyAlignment="1"/>
    <xf numFmtId="0" fontId="4" fillId="0" borderId="0" xfId="0" applyFont="1" applyAlignment="1">
      <alignment horizontal="center"/>
    </xf>
    <xf numFmtId="0" fontId="0" fillId="0" borderId="0" xfId="0" applyAlignment="1">
      <alignment horizontal="left" wrapText="1"/>
    </xf>
    <xf numFmtId="0" fontId="0" fillId="0" borderId="0" xfId="0" applyBorder="1" applyAlignment="1">
      <alignment horizontal="center"/>
    </xf>
    <xf numFmtId="2" fontId="7" fillId="0" borderId="16" xfId="0" applyNumberFormat="1" applyFont="1" applyBorder="1" applyAlignment="1">
      <alignment horizontal="center"/>
    </xf>
    <xf numFmtId="2" fontId="7" fillId="0" borderId="0" xfId="0" applyNumberFormat="1" applyFont="1" applyBorder="1" applyAlignment="1">
      <alignment horizontal="center"/>
    </xf>
    <xf numFmtId="0" fontId="7" fillId="0" borderId="0" xfId="0" applyFont="1" applyBorder="1" applyAlignment="1">
      <alignment horizontal="center" wrapText="1"/>
    </xf>
    <xf numFmtId="0" fontId="7" fillId="0" borderId="0" xfId="0" applyFont="1" applyAlignment="1">
      <alignment horizontal="right"/>
    </xf>
    <xf numFmtId="0" fontId="0" fillId="0" borderId="0" xfId="0" applyAlignment="1">
      <alignment horizontal="left"/>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horizontal="left" vertical="top"/>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top"/>
    </xf>
    <xf numFmtId="0" fontId="0" fillId="0" borderId="0" xfId="0" applyFont="1" applyAlignment="1">
      <alignment horizontal="left" vertical="top" wrapText="1"/>
    </xf>
    <xf numFmtId="0" fontId="5" fillId="0" borderId="0" xfId="0" applyFont="1" applyAlignment="1">
      <alignment horizontal="center" wrapText="1"/>
    </xf>
    <xf numFmtId="0" fontId="6" fillId="0" borderId="0" xfId="0" applyFont="1" applyAlignment="1">
      <alignment horizontal="left" vertical="top" wrapText="1"/>
    </xf>
    <xf numFmtId="0" fontId="0" fillId="0" borderId="0" xfId="0" applyAlignment="1">
      <alignment horizontal="center" vertical="center" wrapText="1"/>
    </xf>
    <xf numFmtId="0" fontId="1" fillId="0" borderId="0" xfId="0" applyFont="1" applyAlignment="1">
      <alignment horizontal="center"/>
    </xf>
    <xf numFmtId="0" fontId="0" fillId="0" borderId="0" xfId="0" applyBorder="1" applyAlignment="1">
      <alignment horizontal="center" vertical="top" wrapText="1"/>
    </xf>
    <xf numFmtId="0" fontId="0" fillId="0" borderId="0" xfId="0" applyBorder="1" applyAlignment="1">
      <alignment horizontal="center" wrapText="1"/>
    </xf>
    <xf numFmtId="0" fontId="9" fillId="0" borderId="0" xfId="0" applyFont="1" applyAlignment="1">
      <alignment horizontal="left" vertical="top"/>
    </xf>
    <xf numFmtId="0" fontId="1" fillId="0" borderId="0" xfId="0" applyFont="1" applyAlignment="1">
      <alignment horizontal="left" vertical="top"/>
    </xf>
    <xf numFmtId="0" fontId="1" fillId="0" borderId="1" xfId="0" applyFont="1" applyBorder="1" applyAlignment="1">
      <alignment horizontal="center"/>
    </xf>
    <xf numFmtId="0" fontId="11" fillId="0" borderId="0" xfId="0" applyFont="1" applyAlignment="1">
      <alignment horizontal="center" vertical="top" wrapText="1"/>
    </xf>
    <xf numFmtId="0" fontId="0" fillId="0" borderId="0" xfId="0" applyBorder="1" applyAlignment="1">
      <alignment horizontal="center" vertical="center"/>
    </xf>
    <xf numFmtId="0" fontId="0" fillId="0" borderId="0" xfId="0" applyFont="1" applyAlignment="1">
      <alignment horizontal="left" vertical="center"/>
    </xf>
    <xf numFmtId="0" fontId="1" fillId="0" borderId="0" xfId="0" applyFont="1" applyAlignment="1">
      <alignment horizontal="left" vertical="center"/>
    </xf>
    <xf numFmtId="2" fontId="0" fillId="0" borderId="0" xfId="0" applyNumberFormat="1" applyAlignment="1">
      <alignment horizontal="right" vertical="center"/>
    </xf>
    <xf numFmtId="164" fontId="6" fillId="0" borderId="0" xfId="0" applyNumberFormat="1" applyFont="1" applyAlignment="1">
      <alignment horizontal="center" vertical="top" wrapText="1"/>
    </xf>
    <xf numFmtId="0" fontId="0" fillId="0" borderId="0" xfId="0" applyBorder="1" applyAlignment="1">
      <alignment horizontal="left" wrapText="1"/>
    </xf>
    <xf numFmtId="1" fontId="3" fillId="0" borderId="2"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1" fontId="3" fillId="0" borderId="3"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15" xfId="0" applyNumberFormat="1" applyFont="1" applyBorder="1" applyAlignment="1">
      <alignment horizontal="center" vertical="center" wrapText="1"/>
    </xf>
    <xf numFmtId="1" fontId="3" fillId="0" borderId="14" xfId="0" applyNumberFormat="1" applyFont="1" applyBorder="1" applyAlignment="1">
      <alignment horizontal="center" vertical="center" wrapText="1"/>
    </xf>
    <xf numFmtId="0" fontId="1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13" fillId="0" borderId="3" xfId="0" applyFont="1" applyBorder="1" applyAlignment="1">
      <alignmen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1" fontId="3" fillId="0" borderId="6"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13" fillId="0" borderId="2" xfId="0" applyFont="1" applyBorder="1" applyAlignment="1">
      <alignment vertical="center"/>
    </xf>
    <xf numFmtId="0" fontId="13" fillId="0" borderId="6" xfId="0" applyFont="1" applyBorder="1" applyAlignment="1">
      <alignment vertical="center" wrapText="1"/>
    </xf>
    <xf numFmtId="0" fontId="13" fillId="0" borderId="1" xfId="0" applyFont="1" applyBorder="1" applyAlignment="1">
      <alignment vertical="center" wrapText="1"/>
    </xf>
    <xf numFmtId="0" fontId="13" fillId="0" borderId="2" xfId="0" applyFont="1" applyBorder="1" applyAlignment="1">
      <alignment horizontal="center" vertical="center"/>
    </xf>
    <xf numFmtId="0" fontId="3" fillId="0" borderId="14" xfId="0" applyFont="1" applyBorder="1" applyAlignment="1">
      <alignment horizontal="left" vertical="center"/>
    </xf>
    <xf numFmtId="0" fontId="13" fillId="0" borderId="15" xfId="0" applyFont="1" applyBorder="1" applyAlignment="1">
      <alignment horizontal="left" vertical="center"/>
    </xf>
    <xf numFmtId="0" fontId="7" fillId="0" borderId="0" xfId="0" applyFont="1" applyAlignment="1">
      <alignment horizont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1" fontId="3" fillId="0" borderId="1" xfId="0" applyNumberFormat="1" applyFont="1" applyBorder="1" applyAlignment="1">
      <alignment horizontal="center" vertical="center" wrapText="1"/>
    </xf>
    <xf numFmtId="2" fontId="7" fillId="0" borderId="17" xfId="0" applyNumberFormat="1" applyFont="1" applyBorder="1" applyAlignment="1">
      <alignment horizontal="center"/>
    </xf>
    <xf numFmtId="164" fontId="3" fillId="0" borderId="2" xfId="0" applyNumberFormat="1"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258754</xdr:colOff>
      <xdr:row>1</xdr:row>
      <xdr:rowOff>299604</xdr:rowOff>
    </xdr:from>
    <xdr:to>
      <xdr:col>11</xdr:col>
      <xdr:colOff>198783</xdr:colOff>
      <xdr:row>5</xdr:row>
      <xdr:rowOff>115956</xdr:rowOff>
    </xdr:to>
    <xdr:sp macro="" textlink="">
      <xdr:nvSpPr>
        <xdr:cNvPr id="6" name="Title 1"/>
        <xdr:cNvSpPr>
          <a:spLocks noGrp="1"/>
        </xdr:cNvSpPr>
      </xdr:nvSpPr>
      <xdr:spPr>
        <a:xfrm>
          <a:off x="258754" y="490104"/>
          <a:ext cx="5778854" cy="1073652"/>
        </a:xfrm>
        <a:prstGeom prst="rect">
          <a:avLst/>
        </a:prstGeom>
      </xdr:spPr>
      <xdr:txBody>
        <a:bodyPr spcFirstLastPara="1" vert="horz" wrap="square" lIns="91440" tIns="45720" rIns="91440" bIns="45720" numCol="1" rtlCol="0" anchor="ctr">
          <a:prstTxWarp prst="textArchUp">
            <a:avLst>
              <a:gd name="adj" fmla="val 10801520"/>
            </a:avLst>
          </a:prstTxWarp>
          <a:normAutofit/>
        </a:bodyPr>
        <a:lstStyle>
          <a:lvl1pPr algn="ctr" defTabSz="914400" rtl="0" eaLnBrk="1" latinLnBrk="0" hangingPunct="1">
            <a:spcBef>
              <a:spcPct val="0"/>
            </a:spcBef>
            <a:buNone/>
            <a:defRPr sz="4400" kern="1200">
              <a:solidFill>
                <a:schemeClr val="tx1"/>
              </a:solidFill>
              <a:latin typeface="+mj-lt"/>
              <a:ea typeface="+mj-ea"/>
              <a:cs typeface="+mj-cs"/>
            </a:defRPr>
          </a:lvl1pPr>
        </a:lstStyle>
        <a:p>
          <a:r>
            <a:rPr lang="en-US"/>
            <a:t>Gorakh Hills Development Authority </a:t>
          </a:r>
        </a:p>
      </xdr:txBody>
    </xdr:sp>
    <xdr:clientData/>
  </xdr:twoCellAnchor>
  <xdr:twoCellAnchor editAs="oneCell">
    <xdr:from>
      <xdr:col>7</xdr:col>
      <xdr:colOff>505239</xdr:colOff>
      <xdr:row>4</xdr:row>
      <xdr:rowOff>16563</xdr:rowOff>
    </xdr:from>
    <xdr:to>
      <xdr:col>9</xdr:col>
      <xdr:colOff>612913</xdr:colOff>
      <xdr:row>11</xdr:row>
      <xdr:rowOff>122582</xdr:rowOff>
    </xdr:to>
    <xdr:pic>
      <xdr:nvPicPr>
        <xdr:cNvPr id="7" name="Picture 6" descr="Description: Description: Gorakh logo new"/>
        <xdr:cNvPicPr/>
      </xdr:nvPicPr>
      <xdr:blipFill>
        <a:blip xmlns:r="http://schemas.openxmlformats.org/officeDocument/2006/relationships" r:embed="rId1">
          <a:clrChange>
            <a:clrFrom>
              <a:srgbClr val="FDFDFD"/>
            </a:clrFrom>
            <a:clrTo>
              <a:srgbClr val="FDFDFD">
                <a:alpha val="0"/>
              </a:srgbClr>
            </a:clrTo>
          </a:clrChange>
          <a:lum bright="-12000"/>
          <a:grayscl/>
          <a:extLst>
            <a:ext uri="{28A0092B-C50C-407E-A947-70E740481C1C}">
              <a14:useLocalDpi xmlns:a14="http://schemas.microsoft.com/office/drawing/2010/main" val="0"/>
            </a:ext>
          </a:extLst>
        </a:blip>
        <a:srcRect/>
        <a:stretch>
          <a:fillRect/>
        </a:stretch>
      </xdr:blipFill>
      <xdr:spPr bwMode="auto">
        <a:xfrm>
          <a:off x="3791364" y="1226238"/>
          <a:ext cx="1374499" cy="1630019"/>
        </a:xfrm>
        <a:prstGeom prst="rect">
          <a:avLst/>
        </a:prstGeom>
        <a:solidFill>
          <a:sysClr val="window" lastClr="FFFFFF"/>
        </a:solidFill>
        <a:ln>
          <a:noFill/>
        </a:ln>
      </xdr:spPr>
    </xdr:pic>
    <xdr:clientData/>
  </xdr:twoCellAnchor>
  <xdr:twoCellAnchor editAs="oneCell">
    <xdr:from>
      <xdr:col>0</xdr:col>
      <xdr:colOff>496957</xdr:colOff>
      <xdr:row>3</xdr:row>
      <xdr:rowOff>124240</xdr:rowOff>
    </xdr:from>
    <xdr:to>
      <xdr:col>4</xdr:col>
      <xdr:colOff>281371</xdr:colOff>
      <xdr:row>12</xdr:row>
      <xdr:rowOff>187778</xdr:rowOff>
    </xdr:to>
    <xdr:pic>
      <xdr:nvPicPr>
        <xdr:cNvPr id="8" name="Picture 7"/>
        <xdr:cNvPicPr>
          <a:picLocks noChangeAspect="1"/>
        </xdr:cNvPicPr>
      </xdr:nvPicPr>
      <xdr:blipFill>
        <a:blip xmlns:r="http://schemas.openxmlformats.org/officeDocument/2006/relationships" r:embed="rId2"/>
        <a:stretch>
          <a:fillRect/>
        </a:stretch>
      </xdr:blipFill>
      <xdr:spPr>
        <a:xfrm>
          <a:off x="496957" y="1095790"/>
          <a:ext cx="1708464" cy="20161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10%20bedded%20hospit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s>
    <sheetDataSet>
      <sheetData sheetId="0"/>
      <sheetData sheetId="1"/>
      <sheetData sheetId="2">
        <row r="26">
          <cell r="C26">
            <v>971.5</v>
          </cell>
        </row>
        <row r="111">
          <cell r="C111">
            <v>11102</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37"/>
  <sheetViews>
    <sheetView topLeftCell="A10" workbookViewId="0">
      <selection activeCell="C22" sqref="C22:K23"/>
    </sheetView>
  </sheetViews>
  <sheetFormatPr defaultRowHeight="15" x14ac:dyDescent="0.25"/>
  <cols>
    <col min="2" max="2" width="2" bestFit="1" customWidth="1"/>
    <col min="4" max="4" width="8.5703125" bestFit="1" customWidth="1"/>
    <col min="5" max="5" width="12.42578125" bestFit="1" customWidth="1"/>
    <col min="6" max="7" width="4" bestFit="1" customWidth="1"/>
    <col min="8" max="8" width="9" bestFit="1" customWidth="1"/>
    <col min="9" max="9" width="10" customWidth="1"/>
    <col min="10" max="10" width="13.85546875" customWidth="1"/>
    <col min="11" max="11" width="5.42578125" customWidth="1"/>
    <col min="12" max="12" width="7.5703125" customWidth="1"/>
    <col min="13" max="13" width="4.140625" bestFit="1" customWidth="1"/>
    <col min="14" max="14" width="9" bestFit="1" customWidth="1"/>
    <col min="15" max="15" width="2.85546875" bestFit="1" customWidth="1"/>
  </cols>
  <sheetData>
    <row r="2" ht="39.75" customHeight="1" x14ac:dyDescent="0.25"/>
    <row r="3" ht="39.75" customHeight="1" x14ac:dyDescent="0.25"/>
    <row r="4" ht="21.75" customHeight="1" x14ac:dyDescent="0.25"/>
    <row r="5" ht="21.75" customHeight="1" x14ac:dyDescent="0.25"/>
    <row r="6" ht="21.75" customHeight="1" x14ac:dyDescent="0.25"/>
    <row r="7" ht="21.75" customHeight="1" x14ac:dyDescent="0.25"/>
    <row r="8" ht="21.75" customHeight="1" x14ac:dyDescent="0.25"/>
    <row r="9" ht="21.75" customHeight="1" x14ac:dyDescent="0.25"/>
    <row r="10" ht="21.75" customHeight="1" x14ac:dyDescent="0.25"/>
    <row r="11" ht="18.75" customHeight="1" x14ac:dyDescent="0.25"/>
    <row r="12" ht="18.75" customHeight="1" x14ac:dyDescent="0.25"/>
    <row r="13" ht="18.75" customHeight="1" x14ac:dyDescent="0.25"/>
    <row r="14" ht="18.75" customHeight="1" x14ac:dyDescent="0.25"/>
    <row r="15" ht="18.75" customHeight="1" x14ac:dyDescent="0.25"/>
    <row r="18" spans="3:13" ht="19.5" x14ac:dyDescent="0.3">
      <c r="C18" s="126" t="s">
        <v>257</v>
      </c>
      <c r="D18" s="126"/>
      <c r="E18" s="126"/>
      <c r="F18" s="126"/>
      <c r="G18" s="126"/>
      <c r="H18" s="126"/>
      <c r="I18" s="126"/>
      <c r="J18" s="126"/>
    </row>
    <row r="19" spans="3:13" ht="19.5" x14ac:dyDescent="0.3">
      <c r="D19" s="121"/>
      <c r="E19" s="121"/>
      <c r="F19" s="121"/>
      <c r="G19" s="121"/>
      <c r="H19" s="121"/>
      <c r="I19" s="121"/>
      <c r="J19" s="121"/>
    </row>
    <row r="20" spans="3:13" ht="19.5" x14ac:dyDescent="0.3">
      <c r="D20" s="121"/>
      <c r="E20" s="121"/>
      <c r="F20" s="121"/>
      <c r="G20" s="121"/>
      <c r="H20" s="121"/>
      <c r="I20" s="121"/>
      <c r="J20" s="121"/>
    </row>
    <row r="21" spans="3:13" ht="19.5" x14ac:dyDescent="0.3">
      <c r="D21" s="121"/>
      <c r="E21" s="121"/>
      <c r="F21" s="121"/>
      <c r="G21" s="121"/>
      <c r="H21" s="121"/>
      <c r="I21" s="121"/>
      <c r="J21" s="121"/>
    </row>
    <row r="22" spans="3:13" ht="21" customHeight="1" x14ac:dyDescent="0.25">
      <c r="C22" s="127" t="s">
        <v>119</v>
      </c>
      <c r="D22" s="127"/>
      <c r="E22" s="127"/>
      <c r="F22" s="127"/>
      <c r="G22" s="127"/>
      <c r="H22" s="127"/>
      <c r="I22" s="127"/>
      <c r="J22" s="127"/>
      <c r="K22" s="127"/>
      <c r="L22" s="1"/>
      <c r="M22" s="1"/>
    </row>
    <row r="23" spans="3:13" ht="21" customHeight="1" x14ac:dyDescent="0.25">
      <c r="C23" s="127"/>
      <c r="D23" s="127"/>
      <c r="E23" s="127"/>
      <c r="F23" s="127"/>
      <c r="G23" s="127"/>
      <c r="H23" s="127"/>
      <c r="I23" s="127"/>
      <c r="J23" s="127"/>
      <c r="K23" s="127"/>
      <c r="L23" s="1"/>
      <c r="M23" s="1"/>
    </row>
    <row r="24" spans="3:13" x14ac:dyDescent="0.25">
      <c r="C24" s="1"/>
      <c r="D24" s="1"/>
      <c r="E24" s="1"/>
      <c r="F24" s="1"/>
      <c r="G24" s="1"/>
      <c r="H24" s="1"/>
      <c r="I24" s="1"/>
      <c r="J24" s="1"/>
      <c r="K24" s="1"/>
      <c r="L24" s="1"/>
      <c r="M24" s="1"/>
    </row>
    <row r="25" spans="3:13" ht="17.25" x14ac:dyDescent="0.3">
      <c r="H25" s="2" t="s">
        <v>0</v>
      </c>
      <c r="I25" s="2"/>
      <c r="J25" s="60" t="str">
        <f>Sheet2!H17</f>
        <v>30 Million</v>
      </c>
      <c r="K25" s="2"/>
    </row>
    <row r="26" spans="3:13" ht="15" customHeight="1" x14ac:dyDescent="0.25"/>
    <row r="30" spans="3:13" ht="15" customHeight="1" x14ac:dyDescent="0.25">
      <c r="C30" s="128" t="s">
        <v>57</v>
      </c>
      <c r="D30" s="128"/>
      <c r="E30" s="128"/>
      <c r="F30" s="27"/>
      <c r="G30" s="27"/>
      <c r="H30" s="128" t="s">
        <v>58</v>
      </c>
      <c r="I30" s="128"/>
      <c r="J30" s="128"/>
    </row>
    <row r="31" spans="3:13" ht="9" customHeight="1" x14ac:dyDescent="0.25">
      <c r="C31" s="128"/>
      <c r="D31" s="128"/>
      <c r="E31" s="128"/>
      <c r="F31" s="27"/>
      <c r="G31" s="27"/>
      <c r="H31" s="128"/>
      <c r="I31" s="128"/>
      <c r="J31" s="128"/>
    </row>
    <row r="32" spans="3:13" ht="27.75" customHeight="1" x14ac:dyDescent="0.25">
      <c r="C32" s="128"/>
      <c r="D32" s="128"/>
      <c r="E32" s="128"/>
      <c r="F32" s="27"/>
      <c r="G32" s="27"/>
      <c r="H32" s="128"/>
      <c r="I32" s="128"/>
      <c r="J32" s="128"/>
    </row>
    <row r="37" ht="30" customHeight="1" x14ac:dyDescent="0.25"/>
  </sheetData>
  <mergeCells count="4">
    <mergeCell ref="C22:K23"/>
    <mergeCell ref="C30:E32"/>
    <mergeCell ref="H30:J32"/>
    <mergeCell ref="C18:J18"/>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4"/>
  <sheetViews>
    <sheetView view="pageBreakPreview" topLeftCell="A4" zoomScaleSheetLayoutView="100" workbookViewId="0">
      <selection activeCell="H17" sqref="H17"/>
    </sheetView>
  </sheetViews>
  <sheetFormatPr defaultRowHeight="15" x14ac:dyDescent="0.25"/>
  <cols>
    <col min="1" max="1" width="2" bestFit="1" customWidth="1"/>
    <col min="3" max="3" width="11.140625" customWidth="1"/>
    <col min="4" max="4" width="10.140625" bestFit="1" customWidth="1"/>
    <col min="5" max="6" width="4" bestFit="1" customWidth="1"/>
    <col min="7" max="7" width="9" bestFit="1" customWidth="1"/>
    <col min="8" max="8" width="19.140625" customWidth="1"/>
    <col min="9" max="9" width="13.140625" bestFit="1" customWidth="1"/>
    <col min="10" max="10" width="5" bestFit="1" customWidth="1"/>
    <col min="11" max="11" width="4" customWidth="1"/>
    <col min="12" max="12" width="7.5703125" bestFit="1" customWidth="1"/>
    <col min="13" max="13" width="9" bestFit="1" customWidth="1"/>
    <col min="14" max="14" width="2.5703125" bestFit="1" customWidth="1"/>
  </cols>
  <sheetData>
    <row r="2" spans="2:11" ht="15" customHeight="1" x14ac:dyDescent="0.25">
      <c r="D2" s="130" t="s">
        <v>1</v>
      </c>
      <c r="E2" s="130"/>
      <c r="F2" s="130"/>
      <c r="G2" s="130"/>
      <c r="H2" s="130"/>
      <c r="I2" s="130"/>
    </row>
    <row r="3" spans="2:11" ht="13.5" customHeight="1" x14ac:dyDescent="0.25"/>
    <row r="4" spans="2:11" x14ac:dyDescent="0.25">
      <c r="B4" s="131" t="str">
        <f>Sheet1!C22</f>
        <v>Name of work:   Development of Gorakh Hills Construction of 10 beded hospital at Gorakh Hills</v>
      </c>
      <c r="C4" s="131"/>
      <c r="D4" s="131"/>
      <c r="E4" s="131"/>
      <c r="F4" s="131"/>
      <c r="G4" s="131"/>
      <c r="H4" s="131"/>
      <c r="I4" s="131"/>
      <c r="J4" s="131"/>
      <c r="K4" s="131"/>
    </row>
    <row r="5" spans="2:11" x14ac:dyDescent="0.25">
      <c r="B5" s="131"/>
      <c r="C5" s="131"/>
      <c r="D5" s="131"/>
      <c r="E5" s="131"/>
      <c r="F5" s="131"/>
      <c r="G5" s="131"/>
      <c r="H5" s="131"/>
      <c r="I5" s="131"/>
      <c r="J5" s="131"/>
      <c r="K5" s="131"/>
    </row>
    <row r="7" spans="2:11" ht="17.25" x14ac:dyDescent="0.3">
      <c r="B7" s="129" t="s">
        <v>250</v>
      </c>
      <c r="C7" s="129"/>
      <c r="D7" s="129"/>
      <c r="E7" s="129"/>
      <c r="F7" s="129"/>
      <c r="G7" s="96" t="s">
        <v>2</v>
      </c>
      <c r="H7" s="123">
        <f ca="1">Sheet3!O317</f>
        <v>11621033.322365286</v>
      </c>
      <c r="I7" s="3"/>
    </row>
    <row r="8" spans="2:11" ht="17.25" x14ac:dyDescent="0.3">
      <c r="B8" s="113" t="s">
        <v>251</v>
      </c>
      <c r="C8" s="113"/>
      <c r="D8" s="113"/>
      <c r="E8" s="113"/>
      <c r="F8" s="113"/>
      <c r="G8" s="96" t="s">
        <v>2</v>
      </c>
      <c r="H8" s="123">
        <f>Sheet3!O327</f>
        <v>5500000</v>
      </c>
      <c r="I8" s="3"/>
    </row>
    <row r="9" spans="2:11" ht="17.25" x14ac:dyDescent="0.3">
      <c r="B9" s="113" t="s">
        <v>232</v>
      </c>
      <c r="C9" s="113"/>
      <c r="D9" s="113"/>
      <c r="E9" s="113"/>
      <c r="F9" s="113"/>
      <c r="G9" s="96" t="s">
        <v>2</v>
      </c>
      <c r="H9" s="123">
        <f>Sheet3!O81*0.1</f>
        <v>142331.96005152879</v>
      </c>
      <c r="I9" s="3"/>
    </row>
    <row r="10" spans="2:11" ht="17.25" x14ac:dyDescent="0.3">
      <c r="B10" s="113" t="s">
        <v>253</v>
      </c>
      <c r="C10" s="113"/>
      <c r="D10" s="113"/>
      <c r="E10" s="113"/>
      <c r="F10" s="113"/>
      <c r="G10" s="96" t="s">
        <v>2</v>
      </c>
      <c r="H10" s="123">
        <f>(Sheet3!O96+Sheet3!O170+Sheet3!O178)</f>
        <v>1857599.9</v>
      </c>
      <c r="I10" s="3"/>
    </row>
    <row r="11" spans="2:11" ht="17.25" x14ac:dyDescent="0.3">
      <c r="B11" s="129" t="s">
        <v>3</v>
      </c>
      <c r="C11" s="129"/>
      <c r="D11" s="129"/>
      <c r="E11" s="129"/>
      <c r="F11" s="129"/>
      <c r="G11" s="96" t="s">
        <v>2</v>
      </c>
      <c r="H11" s="124">
        <f>Sheet6!I18</f>
        <v>2891876.1897796998</v>
      </c>
    </row>
    <row r="12" spans="2:11" ht="17.25" x14ac:dyDescent="0.3">
      <c r="B12" s="129" t="s">
        <v>233</v>
      </c>
      <c r="C12" s="129"/>
      <c r="D12" s="129"/>
      <c r="E12" s="129"/>
      <c r="F12" s="129"/>
      <c r="G12" s="96" t="s">
        <v>2</v>
      </c>
      <c r="H12" s="124">
        <f ca="1">H7*1</f>
        <v>11621033.322365286</v>
      </c>
    </row>
    <row r="13" spans="2:11" ht="17.25" x14ac:dyDescent="0.3">
      <c r="B13" s="129" t="s">
        <v>255</v>
      </c>
      <c r="C13" s="129"/>
      <c r="D13" s="129"/>
      <c r="E13" s="129"/>
      <c r="F13" s="129"/>
      <c r="G13" s="96" t="s">
        <v>2</v>
      </c>
      <c r="H13" s="124">
        <f ca="1">H7*0.005</f>
        <v>58105.166611826433</v>
      </c>
    </row>
    <row r="14" spans="2:11" ht="33.75" customHeight="1" x14ac:dyDescent="0.3">
      <c r="B14" s="96"/>
      <c r="C14" s="96"/>
      <c r="D14" s="96"/>
      <c r="E14" s="97"/>
      <c r="F14" s="97" t="s">
        <v>4</v>
      </c>
      <c r="G14" s="97"/>
      <c r="H14" s="124">
        <f ca="1">H7+H8+H9-H10+H11+H12+H13</f>
        <v>29976780.061173625</v>
      </c>
    </row>
    <row r="15" spans="2:11" ht="17.25" x14ac:dyDescent="0.3">
      <c r="B15" s="96"/>
      <c r="C15" s="96"/>
      <c r="D15" s="96"/>
      <c r="E15" s="96"/>
      <c r="F15" s="96"/>
      <c r="G15" s="96"/>
      <c r="H15" s="125"/>
    </row>
    <row r="16" spans="2:11" ht="17.25" x14ac:dyDescent="0.3">
      <c r="B16" s="96"/>
      <c r="C16" s="96"/>
      <c r="D16" s="96"/>
      <c r="E16" s="96"/>
      <c r="F16" s="96"/>
      <c r="G16" s="96"/>
      <c r="H16" s="125"/>
    </row>
    <row r="17" spans="2:9" ht="17.25" x14ac:dyDescent="0.3">
      <c r="B17" s="96"/>
      <c r="C17" s="96"/>
      <c r="D17" s="96"/>
      <c r="E17" s="96"/>
      <c r="F17" s="96"/>
      <c r="G17" s="96" t="s">
        <v>5</v>
      </c>
      <c r="H17" s="124" t="s">
        <v>256</v>
      </c>
    </row>
    <row r="22" spans="2:9" x14ac:dyDescent="0.25">
      <c r="B22" s="128" t="s">
        <v>57</v>
      </c>
      <c r="C22" s="128"/>
      <c r="D22" s="128"/>
      <c r="E22" s="27"/>
      <c r="F22" s="27"/>
      <c r="G22" s="128" t="s">
        <v>58</v>
      </c>
      <c r="H22" s="128"/>
      <c r="I22" s="128"/>
    </row>
    <row r="23" spans="2:9" x14ac:dyDescent="0.25">
      <c r="B23" s="128"/>
      <c r="C23" s="128"/>
      <c r="D23" s="128"/>
      <c r="E23" s="27"/>
      <c r="F23" s="27"/>
      <c r="G23" s="128"/>
      <c r="H23" s="128"/>
      <c r="I23" s="128"/>
    </row>
    <row r="24" spans="2:9" x14ac:dyDescent="0.25">
      <c r="B24" s="128"/>
      <c r="C24" s="128"/>
      <c r="D24" s="128"/>
      <c r="E24" s="27"/>
      <c r="F24" s="27"/>
      <c r="G24" s="128"/>
      <c r="H24" s="128"/>
      <c r="I24" s="128"/>
    </row>
  </sheetData>
  <mergeCells count="8">
    <mergeCell ref="B22:D24"/>
    <mergeCell ref="G22:I24"/>
    <mergeCell ref="B13:F13"/>
    <mergeCell ref="D2:I2"/>
    <mergeCell ref="B4:K5"/>
    <mergeCell ref="B7:F7"/>
    <mergeCell ref="B11:F11"/>
    <mergeCell ref="B12:F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3"/>
  <sheetViews>
    <sheetView tabSelected="1" view="pageBreakPreview" topLeftCell="A321" zoomScale="115" zoomScaleSheetLayoutView="115" workbookViewId="0">
      <selection activeCell="D280" sqref="D280"/>
    </sheetView>
  </sheetViews>
  <sheetFormatPr defaultRowHeight="15" x14ac:dyDescent="0.25"/>
  <cols>
    <col min="1" max="1" width="3.5703125" style="10" customWidth="1"/>
    <col min="2" max="2" width="6.85546875" customWidth="1"/>
    <col min="3" max="3" width="7.42578125" customWidth="1"/>
    <col min="4" max="4" width="8.7109375" customWidth="1"/>
    <col min="5" max="5" width="6.85546875" customWidth="1"/>
    <col min="6" max="6" width="9.5703125" customWidth="1"/>
    <col min="7" max="7" width="7.28515625" customWidth="1"/>
    <col min="8" max="8" width="8.85546875" customWidth="1"/>
    <col min="9" max="9" width="5.42578125" customWidth="1"/>
    <col min="10" max="10" width="7.7109375" customWidth="1"/>
    <col min="11" max="11" width="8.42578125" bestFit="1" customWidth="1"/>
    <col min="12" max="12" width="5.5703125" customWidth="1"/>
    <col min="13" max="13" width="9" bestFit="1" customWidth="1"/>
    <col min="14" max="14" width="4" customWidth="1"/>
    <col min="15" max="15" width="12.42578125" style="89" customWidth="1"/>
  </cols>
  <sheetData>
    <row r="1" spans="1:15" ht="17.25" x14ac:dyDescent="0.3">
      <c r="E1" s="147" t="s">
        <v>6</v>
      </c>
      <c r="F1" s="147"/>
      <c r="G1" s="147"/>
      <c r="H1" s="147"/>
      <c r="I1" s="147"/>
      <c r="J1" s="147"/>
      <c r="K1" s="147"/>
      <c r="L1" s="6"/>
    </row>
    <row r="2" spans="1:15" ht="16.5" customHeight="1" x14ac:dyDescent="0.25">
      <c r="B2" s="148" t="str">
        <f>Sheet2!B4</f>
        <v>Name of work:   Development of Gorakh Hills Construction of 10 beded hospital at Gorakh Hills</v>
      </c>
      <c r="C2" s="148"/>
      <c r="D2" s="148"/>
      <c r="E2" s="148"/>
      <c r="F2" s="148"/>
      <c r="G2" s="148"/>
      <c r="H2" s="148"/>
      <c r="I2" s="148"/>
      <c r="J2" s="148"/>
      <c r="K2" s="148"/>
      <c r="L2" s="148"/>
      <c r="M2" s="148"/>
      <c r="N2" s="148"/>
      <c r="O2" s="148"/>
    </row>
    <row r="3" spans="1:15" ht="2.25" customHeight="1" x14ac:dyDescent="0.25">
      <c r="B3" s="148"/>
      <c r="C3" s="148"/>
      <c r="D3" s="148"/>
      <c r="E3" s="148"/>
      <c r="F3" s="148"/>
      <c r="G3" s="148"/>
      <c r="H3" s="148"/>
      <c r="I3" s="148"/>
      <c r="J3" s="148"/>
      <c r="K3" s="148"/>
      <c r="L3" s="148"/>
      <c r="M3" s="148"/>
      <c r="N3" s="148"/>
      <c r="O3" s="148"/>
    </row>
    <row r="4" spans="1:15" hidden="1" x14ac:dyDescent="0.25">
      <c r="B4" s="148"/>
      <c r="C4" s="148"/>
      <c r="D4" s="148"/>
      <c r="E4" s="148"/>
      <c r="F4" s="148"/>
      <c r="G4" s="148"/>
      <c r="H4" s="148"/>
      <c r="I4" s="148"/>
      <c r="J4" s="148"/>
      <c r="K4" s="148"/>
      <c r="L4" s="148"/>
      <c r="M4" s="148"/>
      <c r="N4" s="148"/>
      <c r="O4" s="148"/>
    </row>
    <row r="5" spans="1:15" ht="15" customHeight="1" x14ac:dyDescent="0.25">
      <c r="A5" s="77">
        <v>1</v>
      </c>
      <c r="B5" s="131" t="s">
        <v>89</v>
      </c>
      <c r="C5" s="131"/>
      <c r="D5" s="131"/>
      <c r="E5" s="131"/>
      <c r="F5" s="131"/>
      <c r="G5" s="131"/>
      <c r="H5" s="131"/>
      <c r="I5" s="131"/>
      <c r="J5" s="131"/>
      <c r="K5" s="131"/>
      <c r="L5" s="131"/>
    </row>
    <row r="6" spans="1:15" x14ac:dyDescent="0.25">
      <c r="B6" s="131"/>
      <c r="C6" s="131"/>
      <c r="D6" s="131"/>
      <c r="E6" s="131"/>
      <c r="F6" s="131"/>
      <c r="G6" s="131"/>
      <c r="H6" s="131"/>
      <c r="I6" s="131"/>
      <c r="J6" s="131"/>
      <c r="K6" s="131"/>
      <c r="L6" s="131"/>
    </row>
    <row r="7" spans="1:15" x14ac:dyDescent="0.25">
      <c r="B7" s="8"/>
      <c r="C7" s="8"/>
      <c r="D7" s="8"/>
      <c r="E7" s="149"/>
      <c r="F7" s="149"/>
      <c r="G7" s="149"/>
      <c r="H7" s="8"/>
      <c r="I7" s="8"/>
      <c r="J7" s="8"/>
      <c r="O7" s="87" t="s">
        <v>7</v>
      </c>
    </row>
    <row r="8" spans="1:15" ht="6.75" customHeight="1" x14ac:dyDescent="0.25">
      <c r="B8" s="54"/>
      <c r="C8" s="54"/>
      <c r="D8" s="54"/>
      <c r="E8" s="56"/>
      <c r="F8" s="56"/>
      <c r="G8" s="56"/>
      <c r="H8" s="54"/>
      <c r="I8" s="54"/>
      <c r="J8" s="54"/>
      <c r="O8" s="87"/>
    </row>
    <row r="9" spans="1:15" x14ac:dyDescent="0.25">
      <c r="B9" s="143" t="s">
        <v>97</v>
      </c>
      <c r="C9" s="143"/>
      <c r="D9" s="143"/>
      <c r="E9" s="1">
        <v>26</v>
      </c>
      <c r="F9" s="1" t="s">
        <v>8</v>
      </c>
      <c r="G9" s="1">
        <v>5</v>
      </c>
      <c r="H9" s="1" t="s">
        <v>8</v>
      </c>
      <c r="I9" s="1">
        <v>5</v>
      </c>
      <c r="J9" s="1" t="s">
        <v>8</v>
      </c>
      <c r="K9" s="1">
        <v>4</v>
      </c>
      <c r="L9" s="1" t="s">
        <v>9</v>
      </c>
      <c r="M9" s="1">
        <f t="shared" ref="M9:M10" si="0">E9*G9*I9*K9</f>
        <v>2600</v>
      </c>
    </row>
    <row r="10" spans="1:15" x14ac:dyDescent="0.25">
      <c r="B10" s="55"/>
      <c r="C10" s="55"/>
      <c r="D10" s="55"/>
      <c r="E10" s="1">
        <v>3</v>
      </c>
      <c r="F10" s="1" t="s">
        <v>8</v>
      </c>
      <c r="G10" s="1">
        <v>47</v>
      </c>
      <c r="H10" s="1" t="s">
        <v>8</v>
      </c>
      <c r="I10" s="1">
        <v>3</v>
      </c>
      <c r="J10" s="1" t="s">
        <v>8</v>
      </c>
      <c r="K10" s="1">
        <v>2.5</v>
      </c>
      <c r="L10" s="1" t="s">
        <v>9</v>
      </c>
      <c r="M10" s="1">
        <f t="shared" si="0"/>
        <v>1057.5</v>
      </c>
    </row>
    <row r="11" spans="1:15" x14ac:dyDescent="0.25">
      <c r="B11" s="64"/>
      <c r="C11" s="64" t="s">
        <v>117</v>
      </c>
      <c r="D11" s="64"/>
      <c r="E11" s="1">
        <v>3</v>
      </c>
      <c r="F11" s="1" t="s">
        <v>8</v>
      </c>
      <c r="G11" s="1">
        <v>70</v>
      </c>
      <c r="H11" s="1" t="s">
        <v>8</v>
      </c>
      <c r="I11" s="1">
        <v>3</v>
      </c>
      <c r="J11" s="1" t="s">
        <v>8</v>
      </c>
      <c r="K11" s="1">
        <v>2.5</v>
      </c>
      <c r="L11" s="1" t="s">
        <v>9</v>
      </c>
      <c r="M11" s="1">
        <f t="shared" ref="M11:M14" si="1">E11*G11*I11*K11</f>
        <v>1575</v>
      </c>
    </row>
    <row r="12" spans="1:15" x14ac:dyDescent="0.25">
      <c r="B12" s="64"/>
      <c r="C12" s="64" t="s">
        <v>118</v>
      </c>
      <c r="D12" s="64"/>
      <c r="E12" s="1">
        <v>2</v>
      </c>
      <c r="F12" s="1" t="s">
        <v>8</v>
      </c>
      <c r="G12" s="1">
        <v>40</v>
      </c>
      <c r="H12" s="1" t="s">
        <v>8</v>
      </c>
      <c r="I12" s="1">
        <v>3</v>
      </c>
      <c r="J12" s="1" t="s">
        <v>8</v>
      </c>
      <c r="K12" s="1">
        <v>2.5</v>
      </c>
      <c r="L12" s="1" t="s">
        <v>9</v>
      </c>
      <c r="M12" s="1">
        <f t="shared" si="1"/>
        <v>600</v>
      </c>
    </row>
    <row r="13" spans="1:15" x14ac:dyDescent="0.25">
      <c r="B13" s="64"/>
      <c r="C13" s="64"/>
      <c r="D13" s="64"/>
      <c r="E13" s="1">
        <v>4</v>
      </c>
      <c r="F13" s="1" t="s">
        <v>8</v>
      </c>
      <c r="G13" s="1">
        <v>3</v>
      </c>
      <c r="H13" s="1" t="s">
        <v>8</v>
      </c>
      <c r="I13" s="1">
        <v>5</v>
      </c>
      <c r="J13" s="1" t="s">
        <v>8</v>
      </c>
      <c r="K13" s="1">
        <v>2.5</v>
      </c>
      <c r="L13" s="1" t="s">
        <v>9</v>
      </c>
      <c r="M13" s="1">
        <f t="shared" si="1"/>
        <v>150</v>
      </c>
    </row>
    <row r="14" spans="1:15" x14ac:dyDescent="0.25">
      <c r="B14" s="55"/>
      <c r="C14" s="55"/>
      <c r="D14" s="55"/>
      <c r="E14" s="1">
        <v>12</v>
      </c>
      <c r="F14" s="1" t="s">
        <v>8</v>
      </c>
      <c r="G14" s="1">
        <v>3</v>
      </c>
      <c r="H14" s="1" t="s">
        <v>8</v>
      </c>
      <c r="I14" s="1">
        <v>5</v>
      </c>
      <c r="J14" s="1" t="s">
        <v>8</v>
      </c>
      <c r="K14" s="1">
        <v>2.5</v>
      </c>
      <c r="L14" s="1" t="s">
        <v>9</v>
      </c>
      <c r="M14" s="1">
        <f t="shared" si="1"/>
        <v>450</v>
      </c>
    </row>
    <row r="15" spans="1:15" x14ac:dyDescent="0.25">
      <c r="B15" s="12"/>
      <c r="C15" s="12"/>
      <c r="D15" s="12"/>
      <c r="E15" s="11"/>
      <c r="F15" s="11"/>
      <c r="G15" s="11"/>
      <c r="H15" s="11"/>
      <c r="I15" s="1"/>
      <c r="J15" s="9" t="s">
        <v>11</v>
      </c>
      <c r="K15" s="1"/>
      <c r="L15" s="1"/>
      <c r="M15" s="9">
        <f>SUM(M9:M14)</f>
        <v>6432.5</v>
      </c>
      <c r="N15" s="1"/>
      <c r="O15" s="88"/>
    </row>
    <row r="16" spans="1:15" x14ac:dyDescent="0.25">
      <c r="B16" s="12"/>
      <c r="C16">
        <f>M15</f>
        <v>6432.5</v>
      </c>
      <c r="D16" t="s">
        <v>8</v>
      </c>
      <c r="E16" t="s">
        <v>12</v>
      </c>
      <c r="F16">
        <v>25936</v>
      </c>
      <c r="G16" t="s">
        <v>99</v>
      </c>
      <c r="H16" s="11"/>
      <c r="I16" s="1"/>
      <c r="J16" s="1"/>
      <c r="K16" s="1"/>
      <c r="L16" s="1"/>
      <c r="M16" s="9"/>
      <c r="N16" s="1"/>
      <c r="O16" s="87">
        <f>C16*F16/1000</f>
        <v>166833.32</v>
      </c>
    </row>
    <row r="17" spans="1:15" ht="7.5" customHeight="1" x14ac:dyDescent="0.25">
      <c r="B17" s="143"/>
      <c r="C17" s="143"/>
      <c r="D17" s="143"/>
      <c r="E17" s="143"/>
      <c r="F17" s="143"/>
      <c r="G17" s="1"/>
      <c r="H17" s="1"/>
      <c r="I17" s="1"/>
      <c r="J17" s="1"/>
      <c r="K17" s="1"/>
      <c r="L17" s="1"/>
      <c r="M17" s="1"/>
      <c r="N17" s="1"/>
      <c r="O17" s="88"/>
    </row>
    <row r="18" spans="1:15" x14ac:dyDescent="0.25">
      <c r="A18" s="10">
        <v>2</v>
      </c>
      <c r="B18" s="142" t="s">
        <v>91</v>
      </c>
      <c r="C18" s="142"/>
      <c r="D18" s="142"/>
      <c r="E18" s="142"/>
      <c r="F18" s="142"/>
      <c r="G18" s="142"/>
      <c r="H18" s="142"/>
      <c r="I18" s="142"/>
      <c r="J18" s="142"/>
      <c r="K18" s="142"/>
      <c r="L18" s="13"/>
      <c r="M18" s="1"/>
      <c r="N18" s="1"/>
      <c r="O18" s="88"/>
    </row>
    <row r="19" spans="1:15" ht="7.5" customHeight="1" x14ac:dyDescent="0.25">
      <c r="B19" s="140"/>
      <c r="C19" s="140"/>
      <c r="D19" s="140"/>
      <c r="E19" s="140"/>
      <c r="F19" s="7"/>
      <c r="G19" s="7"/>
    </row>
    <row r="20" spans="1:15" x14ac:dyDescent="0.25">
      <c r="B20" s="51"/>
      <c r="C20" s="51"/>
      <c r="D20" s="51"/>
      <c r="E20" s="49">
        <v>26</v>
      </c>
      <c r="F20" s="49" t="s">
        <v>8</v>
      </c>
      <c r="G20" s="49">
        <v>5</v>
      </c>
      <c r="H20" s="49" t="s">
        <v>8</v>
      </c>
      <c r="I20" s="1">
        <v>5</v>
      </c>
      <c r="J20" t="s">
        <v>8</v>
      </c>
      <c r="K20">
        <v>0.5</v>
      </c>
      <c r="L20" s="1" t="s">
        <v>9</v>
      </c>
      <c r="M20">
        <f t="shared" ref="M20" si="2">E20*G20*I20*K20</f>
        <v>325</v>
      </c>
    </row>
    <row r="21" spans="1:15" x14ac:dyDescent="0.25">
      <c r="B21" s="62"/>
      <c r="C21" s="62"/>
      <c r="D21" s="62"/>
      <c r="E21" s="61">
        <v>3</v>
      </c>
      <c r="F21" s="61" t="s">
        <v>8</v>
      </c>
      <c r="G21" s="61">
        <v>47</v>
      </c>
      <c r="H21" s="61" t="s">
        <v>8</v>
      </c>
      <c r="I21" s="1">
        <v>3</v>
      </c>
      <c r="J21" t="s">
        <v>8</v>
      </c>
      <c r="K21">
        <v>0.5</v>
      </c>
      <c r="L21" s="1" t="s">
        <v>9</v>
      </c>
      <c r="M21">
        <f t="shared" ref="M21:M23" si="3">E21*G21*I21*K21</f>
        <v>211.5</v>
      </c>
    </row>
    <row r="22" spans="1:15" x14ac:dyDescent="0.25">
      <c r="B22" s="62"/>
      <c r="C22" s="62"/>
      <c r="D22" s="62"/>
      <c r="E22" s="61">
        <v>3</v>
      </c>
      <c r="F22" s="61" t="s">
        <v>8</v>
      </c>
      <c r="G22" s="61">
        <v>70</v>
      </c>
      <c r="H22" s="61" t="s">
        <v>8</v>
      </c>
      <c r="I22" s="1">
        <v>3</v>
      </c>
      <c r="J22" t="s">
        <v>8</v>
      </c>
      <c r="K22">
        <v>0.5</v>
      </c>
      <c r="L22" s="1" t="s">
        <v>9</v>
      </c>
      <c r="M22">
        <f t="shared" si="3"/>
        <v>315</v>
      </c>
    </row>
    <row r="23" spans="1:15" x14ac:dyDescent="0.25">
      <c r="B23" s="62"/>
      <c r="C23" s="62"/>
      <c r="D23" s="62"/>
      <c r="E23" s="61">
        <v>4</v>
      </c>
      <c r="F23" s="61" t="s">
        <v>8</v>
      </c>
      <c r="G23" s="61">
        <v>3</v>
      </c>
      <c r="H23" s="61" t="s">
        <v>8</v>
      </c>
      <c r="I23" s="1">
        <v>5</v>
      </c>
      <c r="J23" t="s">
        <v>8</v>
      </c>
      <c r="K23">
        <v>0.5</v>
      </c>
      <c r="L23" s="1" t="s">
        <v>9</v>
      </c>
      <c r="M23">
        <f t="shared" si="3"/>
        <v>30</v>
      </c>
    </row>
    <row r="24" spans="1:15" x14ac:dyDescent="0.25">
      <c r="B24" s="62"/>
      <c r="C24" s="62"/>
      <c r="D24" s="62"/>
      <c r="E24" s="61">
        <v>12</v>
      </c>
      <c r="F24" s="61" t="s">
        <v>8</v>
      </c>
      <c r="G24" s="61">
        <v>3</v>
      </c>
      <c r="H24" s="61" t="s">
        <v>8</v>
      </c>
      <c r="I24" s="1">
        <v>5</v>
      </c>
      <c r="J24" t="s">
        <v>8</v>
      </c>
      <c r="K24">
        <v>0.5</v>
      </c>
      <c r="L24" s="1" t="s">
        <v>9</v>
      </c>
      <c r="M24">
        <f t="shared" ref="M24" si="4">E24*G24*I24*K24</f>
        <v>90</v>
      </c>
    </row>
    <row r="25" spans="1:15" x14ac:dyDescent="0.25">
      <c r="B25" s="114"/>
      <c r="C25" s="114"/>
      <c r="D25" s="114"/>
      <c r="E25" s="79">
        <v>1</v>
      </c>
      <c r="F25" s="79" t="s">
        <v>8</v>
      </c>
      <c r="G25" s="79">
        <v>450</v>
      </c>
      <c r="H25" s="79" t="s">
        <v>8</v>
      </c>
      <c r="I25" s="1">
        <v>12</v>
      </c>
      <c r="J25" t="s">
        <v>8</v>
      </c>
      <c r="K25">
        <v>0.5</v>
      </c>
      <c r="L25" s="1" t="s">
        <v>9</v>
      </c>
      <c r="M25">
        <f t="shared" ref="M25" si="5">E25*G25*I25*K25</f>
        <v>2700</v>
      </c>
    </row>
    <row r="26" spans="1:15" x14ac:dyDescent="0.25">
      <c r="B26" s="51"/>
      <c r="C26" s="51"/>
      <c r="D26" s="51"/>
      <c r="E26" s="11"/>
      <c r="F26" s="11"/>
      <c r="G26" s="11"/>
      <c r="H26" s="11"/>
      <c r="I26" s="1"/>
      <c r="J26" s="9" t="s">
        <v>11</v>
      </c>
      <c r="K26" s="1"/>
      <c r="L26" s="1"/>
      <c r="M26" s="4">
        <f>SUM(M20:M24)</f>
        <v>971.5</v>
      </c>
    </row>
    <row r="27" spans="1:15" x14ac:dyDescent="0.25">
      <c r="B27" s="5"/>
      <c r="C27">
        <f>M26</f>
        <v>971.5</v>
      </c>
      <c r="D27" t="s">
        <v>8</v>
      </c>
      <c r="E27" t="s">
        <v>12</v>
      </c>
      <c r="F27">
        <v>9416.2800000000007</v>
      </c>
      <c r="G27" t="s">
        <v>100</v>
      </c>
      <c r="H27" s="11"/>
      <c r="I27" s="1"/>
      <c r="J27" s="1"/>
      <c r="K27" s="1"/>
      <c r="L27" s="1"/>
      <c r="M27" s="9"/>
      <c r="N27" s="1"/>
      <c r="O27" s="87">
        <f>C27*F27/100</f>
        <v>91479.160200000013</v>
      </c>
    </row>
    <row r="28" spans="1:15" ht="6.75" customHeight="1" x14ac:dyDescent="0.25">
      <c r="B28" s="61"/>
      <c r="H28" s="11"/>
      <c r="I28" s="1"/>
      <c r="J28" s="1"/>
      <c r="K28" s="1"/>
      <c r="L28" s="1"/>
      <c r="M28" s="9"/>
      <c r="N28" s="1"/>
      <c r="O28" s="87"/>
    </row>
    <row r="29" spans="1:15" ht="18.75" customHeight="1" x14ac:dyDescent="0.25">
      <c r="B29" s="142" t="s">
        <v>90</v>
      </c>
      <c r="C29" s="142"/>
      <c r="D29" s="142"/>
      <c r="E29" s="142"/>
      <c r="F29" s="142"/>
      <c r="G29" s="142"/>
      <c r="H29" s="142"/>
      <c r="I29" s="142"/>
      <c r="J29" s="142"/>
      <c r="K29" s="5"/>
      <c r="L29" s="5"/>
      <c r="M29" s="5"/>
      <c r="N29" s="5"/>
    </row>
    <row r="30" spans="1:15" ht="10.5" customHeight="1" x14ac:dyDescent="0.25">
      <c r="A30" s="77">
        <v>3</v>
      </c>
      <c r="B30" s="142"/>
      <c r="C30" s="142"/>
      <c r="D30" s="142"/>
      <c r="E30" s="142"/>
      <c r="F30" s="142"/>
      <c r="G30" s="142"/>
      <c r="H30" s="142"/>
      <c r="I30" s="142"/>
      <c r="J30" s="142"/>
      <c r="K30" s="49"/>
      <c r="L30" s="49"/>
      <c r="M30" s="49"/>
      <c r="N30" s="49"/>
    </row>
    <row r="31" spans="1:15" x14ac:dyDescent="0.25">
      <c r="A31" s="77"/>
      <c r="B31" s="137" t="s">
        <v>98</v>
      </c>
      <c r="C31" s="137"/>
      <c r="D31" s="137"/>
      <c r="E31" s="5"/>
      <c r="F31" s="5"/>
      <c r="G31" s="5"/>
      <c r="H31" s="5"/>
      <c r="O31" s="87"/>
    </row>
    <row r="32" spans="1:15" ht="15" customHeight="1" x14ac:dyDescent="0.25">
      <c r="B32" s="5" t="s">
        <v>120</v>
      </c>
      <c r="C32" s="5"/>
      <c r="D32" s="5"/>
      <c r="E32" s="1">
        <v>1</v>
      </c>
      <c r="F32" s="1" t="s">
        <v>8</v>
      </c>
      <c r="G32" s="1">
        <v>20</v>
      </c>
      <c r="H32" s="1" t="s">
        <v>8</v>
      </c>
      <c r="I32" s="1">
        <v>40</v>
      </c>
      <c r="J32" s="1" t="s">
        <v>8</v>
      </c>
      <c r="K32" s="68">
        <v>3.5</v>
      </c>
      <c r="L32" s="1" t="s">
        <v>9</v>
      </c>
      <c r="M32">
        <f>E32*G32*I32*K32</f>
        <v>2800</v>
      </c>
    </row>
    <row r="33" spans="1:15" x14ac:dyDescent="0.25">
      <c r="B33" s="5" t="s">
        <v>121</v>
      </c>
      <c r="C33" s="5"/>
      <c r="D33" s="5"/>
      <c r="E33" s="5">
        <v>1</v>
      </c>
      <c r="F33" s="5" t="s">
        <v>8</v>
      </c>
      <c r="G33" s="5">
        <v>20</v>
      </c>
      <c r="H33" s="5" t="s">
        <v>8</v>
      </c>
      <c r="I33" s="1">
        <v>40</v>
      </c>
      <c r="J33" t="s">
        <v>8</v>
      </c>
      <c r="K33" s="42">
        <v>3.5</v>
      </c>
      <c r="L33" s="1" t="s">
        <v>9</v>
      </c>
      <c r="M33">
        <f t="shared" ref="M33" si="6">E33*G33*I33*K33</f>
        <v>2800</v>
      </c>
    </row>
    <row r="34" spans="1:15" x14ac:dyDescent="0.25">
      <c r="B34" s="61" t="s">
        <v>122</v>
      </c>
      <c r="C34" s="61"/>
      <c r="D34" s="61"/>
      <c r="E34" s="61">
        <v>1</v>
      </c>
      <c r="F34" s="61" t="s">
        <v>8</v>
      </c>
      <c r="G34" s="61">
        <v>19</v>
      </c>
      <c r="H34" s="61" t="s">
        <v>8</v>
      </c>
      <c r="I34" s="1">
        <v>30</v>
      </c>
      <c r="J34" t="s">
        <v>8</v>
      </c>
      <c r="K34" s="42">
        <v>3.5</v>
      </c>
      <c r="L34" s="1" t="s">
        <v>9</v>
      </c>
      <c r="M34">
        <f t="shared" ref="M34:M36" si="7">E34*G34*I34*K34</f>
        <v>1995</v>
      </c>
    </row>
    <row r="35" spans="1:15" x14ac:dyDescent="0.25">
      <c r="B35" s="61" t="s">
        <v>123</v>
      </c>
      <c r="C35" s="61"/>
      <c r="D35" s="61"/>
      <c r="E35" s="61">
        <v>2</v>
      </c>
      <c r="F35" s="61" t="s">
        <v>8</v>
      </c>
      <c r="G35" s="61">
        <v>12</v>
      </c>
      <c r="H35" s="61" t="s">
        <v>8</v>
      </c>
      <c r="I35" s="1">
        <v>12</v>
      </c>
      <c r="J35" t="s">
        <v>8</v>
      </c>
      <c r="K35" s="42">
        <v>3.5</v>
      </c>
      <c r="L35" s="1" t="s">
        <v>9</v>
      </c>
      <c r="M35">
        <f t="shared" si="7"/>
        <v>1008</v>
      </c>
    </row>
    <row r="36" spans="1:15" x14ac:dyDescent="0.25">
      <c r="B36" s="61" t="s">
        <v>124</v>
      </c>
      <c r="C36" s="61"/>
      <c r="D36" s="61"/>
      <c r="E36" s="61">
        <v>1</v>
      </c>
      <c r="F36" s="61" t="s">
        <v>8</v>
      </c>
      <c r="G36" s="61">
        <v>10</v>
      </c>
      <c r="H36" s="61" t="s">
        <v>8</v>
      </c>
      <c r="I36" s="1">
        <v>15</v>
      </c>
      <c r="J36" t="s">
        <v>8</v>
      </c>
      <c r="K36" s="42">
        <v>3.5</v>
      </c>
      <c r="L36" s="1" t="s">
        <v>9</v>
      </c>
      <c r="M36">
        <f t="shared" si="7"/>
        <v>525</v>
      </c>
    </row>
    <row r="37" spans="1:15" x14ac:dyDescent="0.25">
      <c r="B37" s="5"/>
      <c r="C37" s="5"/>
      <c r="D37" s="5"/>
      <c r="E37" s="11"/>
      <c r="F37" s="11"/>
      <c r="G37" s="11"/>
      <c r="H37" s="11"/>
      <c r="I37" s="1"/>
      <c r="J37" s="9" t="s">
        <v>11</v>
      </c>
      <c r="K37" s="1"/>
      <c r="L37" s="1"/>
      <c r="M37">
        <f>SUM(M32:N36)</f>
        <v>9128</v>
      </c>
    </row>
    <row r="38" spans="1:15" x14ac:dyDescent="0.25">
      <c r="C38">
        <f>M37</f>
        <v>9128</v>
      </c>
      <c r="D38" t="s">
        <v>8</v>
      </c>
      <c r="E38" t="s">
        <v>12</v>
      </c>
      <c r="F38">
        <v>2684</v>
      </c>
      <c r="G38" t="s">
        <v>100</v>
      </c>
      <c r="H38" s="11"/>
      <c r="I38" s="1"/>
      <c r="J38" s="1"/>
      <c r="K38" s="1"/>
      <c r="L38" s="1"/>
      <c r="M38" s="9"/>
      <c r="N38" s="1"/>
      <c r="O38" s="87">
        <f>C38*F38/100</f>
        <v>244995.52</v>
      </c>
    </row>
    <row r="39" spans="1:15" ht="6" customHeight="1" x14ac:dyDescent="0.25">
      <c r="B39" s="5"/>
      <c r="C39" s="5"/>
      <c r="D39" s="5"/>
      <c r="E39" s="5"/>
      <c r="F39" s="5"/>
      <c r="G39" s="5"/>
      <c r="H39" s="5"/>
      <c r="I39" s="5"/>
      <c r="J39" s="5"/>
      <c r="K39" s="5"/>
      <c r="L39" s="5"/>
      <c r="M39" s="5"/>
      <c r="N39" s="5"/>
      <c r="O39" s="122"/>
    </row>
    <row r="40" spans="1:15" ht="18.75" customHeight="1" x14ac:dyDescent="0.25">
      <c r="A40" s="10">
        <v>4</v>
      </c>
      <c r="B40" s="10" t="s">
        <v>125</v>
      </c>
      <c r="C40" s="61"/>
      <c r="D40" s="61"/>
      <c r="E40" s="61"/>
      <c r="F40" s="61"/>
      <c r="G40" s="61"/>
      <c r="H40" s="61"/>
      <c r="I40" s="61"/>
      <c r="J40" s="61"/>
      <c r="K40" s="61"/>
      <c r="L40" s="61"/>
      <c r="M40" s="61"/>
      <c r="N40" s="61"/>
      <c r="O40" s="122"/>
    </row>
    <row r="41" spans="1:15" x14ac:dyDescent="0.25">
      <c r="B41" s="61"/>
      <c r="C41" s="61"/>
      <c r="D41" s="61"/>
      <c r="E41" s="61"/>
      <c r="F41" s="61"/>
      <c r="G41" s="61"/>
      <c r="H41" s="61"/>
      <c r="I41" s="61"/>
      <c r="J41" s="61"/>
      <c r="K41" s="61"/>
      <c r="L41" s="61"/>
      <c r="M41" s="61"/>
      <c r="N41" s="61"/>
      <c r="O41" s="122"/>
    </row>
    <row r="42" spans="1:15" x14ac:dyDescent="0.25">
      <c r="B42" s="61"/>
      <c r="C42" s="61" t="s">
        <v>127</v>
      </c>
      <c r="D42" s="61"/>
      <c r="E42" s="61">
        <v>3</v>
      </c>
      <c r="F42" s="61" t="s">
        <v>8</v>
      </c>
      <c r="G42" s="61">
        <v>70</v>
      </c>
      <c r="H42" s="61" t="s">
        <v>8</v>
      </c>
      <c r="I42" s="1">
        <v>0.75</v>
      </c>
      <c r="J42" t="s">
        <v>8</v>
      </c>
      <c r="K42" s="42">
        <v>11</v>
      </c>
      <c r="L42" s="1" t="s">
        <v>9</v>
      </c>
      <c r="M42">
        <f t="shared" ref="M42" si="8">E42*G42*I42*K42</f>
        <v>1732.5</v>
      </c>
    </row>
    <row r="43" spans="1:15" x14ac:dyDescent="0.25">
      <c r="B43" s="61"/>
      <c r="C43" s="61" t="s">
        <v>126</v>
      </c>
      <c r="D43" s="61"/>
      <c r="E43" s="61">
        <v>3</v>
      </c>
      <c r="F43" s="61" t="s">
        <v>8</v>
      </c>
      <c r="G43" s="61">
        <v>47</v>
      </c>
      <c r="H43" s="61" t="s">
        <v>8</v>
      </c>
      <c r="I43" s="1">
        <v>0.75</v>
      </c>
      <c r="J43" t="s">
        <v>8</v>
      </c>
      <c r="K43" s="42">
        <v>11</v>
      </c>
      <c r="L43" s="1" t="s">
        <v>9</v>
      </c>
      <c r="M43">
        <f t="shared" ref="M43:M46" si="9">E43*G43*I43*K43</f>
        <v>1163.25</v>
      </c>
    </row>
    <row r="44" spans="1:15" x14ac:dyDescent="0.25">
      <c r="B44" s="61"/>
      <c r="C44" s="61"/>
      <c r="D44" s="61"/>
      <c r="E44" s="61">
        <v>1</v>
      </c>
      <c r="F44" s="61" t="s">
        <v>8</v>
      </c>
      <c r="G44" s="61">
        <v>40</v>
      </c>
      <c r="H44" s="61" t="s">
        <v>8</v>
      </c>
      <c r="I44" s="1">
        <v>0.75</v>
      </c>
      <c r="J44" t="s">
        <v>8</v>
      </c>
      <c r="K44" s="42">
        <v>11</v>
      </c>
      <c r="L44" s="1" t="s">
        <v>9</v>
      </c>
      <c r="M44">
        <f t="shared" si="9"/>
        <v>330</v>
      </c>
    </row>
    <row r="45" spans="1:15" x14ac:dyDescent="0.25">
      <c r="B45" s="61"/>
      <c r="C45" s="61" t="s">
        <v>116</v>
      </c>
      <c r="D45" s="61"/>
      <c r="E45" s="61">
        <v>1</v>
      </c>
      <c r="F45" s="61" t="s">
        <v>8</v>
      </c>
      <c r="G45" s="61">
        <v>22</v>
      </c>
      <c r="H45" s="61" t="s">
        <v>8</v>
      </c>
      <c r="I45" s="1">
        <v>0.75</v>
      </c>
      <c r="J45" t="s">
        <v>8</v>
      </c>
      <c r="K45" s="42">
        <v>11</v>
      </c>
      <c r="L45" s="1" t="s">
        <v>9</v>
      </c>
      <c r="M45">
        <f t="shared" si="9"/>
        <v>181.5</v>
      </c>
    </row>
    <row r="46" spans="1:15" ht="14.25" customHeight="1" x14ac:dyDescent="0.25">
      <c r="B46" s="61" t="s">
        <v>128</v>
      </c>
      <c r="C46" s="61"/>
      <c r="D46" s="61"/>
      <c r="E46" s="61">
        <v>1</v>
      </c>
      <c r="F46" s="61" t="s">
        <v>8</v>
      </c>
      <c r="G46" s="61">
        <v>12</v>
      </c>
      <c r="H46" s="61" t="s">
        <v>8</v>
      </c>
      <c r="I46" s="1">
        <v>0.75</v>
      </c>
      <c r="J46" t="s">
        <v>8</v>
      </c>
      <c r="K46" s="42">
        <v>11</v>
      </c>
      <c r="L46" s="1" t="s">
        <v>9</v>
      </c>
      <c r="M46">
        <f t="shared" si="9"/>
        <v>99</v>
      </c>
    </row>
    <row r="47" spans="1:15" ht="14.25" customHeight="1" x14ac:dyDescent="0.25">
      <c r="B47" s="61" t="s">
        <v>124</v>
      </c>
      <c r="C47" s="61"/>
      <c r="D47" s="61"/>
      <c r="E47" s="61">
        <v>1</v>
      </c>
      <c r="F47" s="61" t="s">
        <v>8</v>
      </c>
      <c r="G47" s="61">
        <v>15</v>
      </c>
      <c r="H47" s="61" t="s">
        <v>8</v>
      </c>
      <c r="I47" s="1">
        <v>0.75</v>
      </c>
      <c r="J47" t="s">
        <v>8</v>
      </c>
      <c r="K47" s="42">
        <v>11</v>
      </c>
      <c r="L47" s="1" t="s">
        <v>9</v>
      </c>
      <c r="M47">
        <f t="shared" ref="M47:M48" si="10">E47*G47*I47*K47</f>
        <v>123.75</v>
      </c>
    </row>
    <row r="48" spans="1:15" ht="14.25" customHeight="1" x14ac:dyDescent="0.25">
      <c r="B48" s="61" t="s">
        <v>129</v>
      </c>
      <c r="C48" s="61"/>
      <c r="D48" s="61"/>
      <c r="E48" s="61">
        <v>3</v>
      </c>
      <c r="F48" s="61" t="s">
        <v>8</v>
      </c>
      <c r="G48" s="61">
        <v>30</v>
      </c>
      <c r="H48" s="61" t="s">
        <v>8</v>
      </c>
      <c r="I48" s="1">
        <v>0.75</v>
      </c>
      <c r="J48" t="s">
        <v>8</v>
      </c>
      <c r="K48" s="42">
        <v>11</v>
      </c>
      <c r="L48" s="1" t="s">
        <v>9</v>
      </c>
      <c r="M48">
        <f t="shared" si="10"/>
        <v>742.5</v>
      </c>
    </row>
    <row r="49" spans="1:15" x14ac:dyDescent="0.25">
      <c r="B49" s="61"/>
      <c r="C49" s="61"/>
      <c r="D49" s="61"/>
      <c r="E49" s="11"/>
      <c r="F49" s="11"/>
      <c r="G49" s="11"/>
      <c r="H49" s="11"/>
      <c r="I49" s="1"/>
      <c r="J49" s="9" t="s">
        <v>11</v>
      </c>
      <c r="K49" s="1"/>
      <c r="L49" s="1"/>
      <c r="M49">
        <f>SUM(M42:N48)</f>
        <v>4372.5</v>
      </c>
    </row>
    <row r="50" spans="1:15" x14ac:dyDescent="0.25">
      <c r="C50">
        <f>M49</f>
        <v>4372.5</v>
      </c>
      <c r="D50" t="s">
        <v>8</v>
      </c>
      <c r="E50" t="s">
        <v>12</v>
      </c>
      <c r="F50">
        <v>26475</v>
      </c>
      <c r="G50" t="s">
        <v>100</v>
      </c>
      <c r="H50" s="11"/>
      <c r="I50" s="1"/>
      <c r="J50" s="1"/>
      <c r="K50" s="1"/>
      <c r="L50" s="1"/>
      <c r="M50" s="9"/>
      <c r="N50" s="1"/>
      <c r="O50" s="87">
        <f>C50*F50/100</f>
        <v>1157619.375</v>
      </c>
    </row>
    <row r="51" spans="1:15" ht="7.5" customHeight="1" x14ac:dyDescent="0.25">
      <c r="B51" s="61"/>
      <c r="C51" s="61"/>
      <c r="D51" s="61"/>
      <c r="E51" s="61"/>
      <c r="F51" s="61"/>
      <c r="G51" s="61"/>
      <c r="H51" s="61"/>
      <c r="I51" s="61"/>
      <c r="J51" s="61"/>
      <c r="K51" s="61"/>
      <c r="L51" s="61"/>
      <c r="M51" s="61"/>
      <c r="N51" s="61"/>
      <c r="O51" s="122"/>
    </row>
    <row r="52" spans="1:15" ht="27.75" customHeight="1" x14ac:dyDescent="0.25">
      <c r="A52">
        <v>5</v>
      </c>
      <c r="B52" s="146" t="s">
        <v>92</v>
      </c>
      <c r="C52" s="146"/>
      <c r="D52" s="146"/>
      <c r="E52" s="146"/>
      <c r="F52" s="146"/>
      <c r="G52" s="146"/>
      <c r="H52" s="146"/>
      <c r="I52" s="146"/>
      <c r="J52" s="146"/>
      <c r="K52" s="146"/>
      <c r="L52" s="146"/>
      <c r="M52" s="146"/>
    </row>
    <row r="53" spans="1:15" ht="22.5" customHeight="1" x14ac:dyDescent="0.25">
      <c r="A53"/>
      <c r="B53" s="146"/>
      <c r="C53" s="146"/>
      <c r="D53" s="146"/>
      <c r="E53" s="146"/>
      <c r="F53" s="146"/>
      <c r="G53" s="146"/>
      <c r="H53" s="146"/>
      <c r="I53" s="146"/>
      <c r="J53" s="146"/>
      <c r="K53" s="146"/>
      <c r="L53" s="146"/>
      <c r="M53" s="146"/>
      <c r="N53" s="1"/>
      <c r="O53" s="88"/>
    </row>
    <row r="54" spans="1:15" ht="11.25" customHeight="1" x14ac:dyDescent="0.25">
      <c r="A54"/>
      <c r="B54" s="146"/>
      <c r="C54" s="146"/>
      <c r="D54" s="146"/>
      <c r="E54" s="146"/>
      <c r="F54" s="146"/>
      <c r="G54" s="146"/>
      <c r="H54" s="146"/>
      <c r="I54" s="146"/>
      <c r="J54" s="146"/>
      <c r="K54" s="146"/>
      <c r="L54" s="146"/>
      <c r="M54" s="146"/>
      <c r="N54" s="1"/>
      <c r="O54" s="88"/>
    </row>
    <row r="55" spans="1:15" ht="15" customHeight="1" x14ac:dyDescent="0.25">
      <c r="A55"/>
      <c r="B55" s="143" t="s">
        <v>130</v>
      </c>
      <c r="C55" s="143"/>
      <c r="D55" s="80"/>
      <c r="E55" s="1">
        <v>26</v>
      </c>
      <c r="F55" s="1" t="s">
        <v>8</v>
      </c>
      <c r="G55" s="1">
        <v>4</v>
      </c>
      <c r="H55" s="1" t="s">
        <v>8</v>
      </c>
      <c r="I55" s="1">
        <v>4</v>
      </c>
      <c r="J55" s="1" t="s">
        <v>8</v>
      </c>
      <c r="K55" s="68">
        <v>3.5</v>
      </c>
      <c r="L55" s="1" t="s">
        <v>9</v>
      </c>
      <c r="M55" s="1">
        <f>E55*G55*I55*K55</f>
        <v>1456</v>
      </c>
      <c r="N55" s="1"/>
      <c r="O55" s="88"/>
    </row>
    <row r="56" spans="1:15" x14ac:dyDescent="0.25">
      <c r="A56"/>
      <c r="B56" s="82"/>
      <c r="C56" s="82"/>
      <c r="D56" s="80"/>
      <c r="E56" s="1">
        <v>26</v>
      </c>
      <c r="F56" s="1" t="s">
        <v>8</v>
      </c>
      <c r="G56" s="1">
        <v>3</v>
      </c>
      <c r="H56" s="1" t="s">
        <v>8</v>
      </c>
      <c r="I56" s="1">
        <v>3</v>
      </c>
      <c r="J56" s="1" t="s">
        <v>8</v>
      </c>
      <c r="K56" s="68">
        <v>2</v>
      </c>
      <c r="L56" s="1" t="s">
        <v>9</v>
      </c>
      <c r="M56" s="1">
        <f>E56*G56*I56*K56</f>
        <v>468</v>
      </c>
      <c r="N56" s="1"/>
      <c r="O56" s="88"/>
    </row>
    <row r="57" spans="1:15" x14ac:dyDescent="0.25">
      <c r="A57"/>
      <c r="B57" s="144" t="s">
        <v>131</v>
      </c>
      <c r="C57" s="144"/>
      <c r="D57" s="80"/>
      <c r="E57" s="1">
        <v>3</v>
      </c>
      <c r="F57" s="1" t="s">
        <v>8</v>
      </c>
      <c r="G57" s="1">
        <v>20</v>
      </c>
      <c r="H57" s="1" t="s">
        <v>8</v>
      </c>
      <c r="I57" s="1">
        <v>0.75</v>
      </c>
      <c r="J57" s="1" t="s">
        <v>8</v>
      </c>
      <c r="K57" s="68">
        <v>2</v>
      </c>
      <c r="L57" s="1" t="s">
        <v>9</v>
      </c>
      <c r="M57" s="1">
        <f>E57*G57*I57*K57</f>
        <v>90</v>
      </c>
      <c r="N57" s="1"/>
      <c r="O57" s="88"/>
    </row>
    <row r="58" spans="1:15" x14ac:dyDescent="0.25">
      <c r="A58"/>
      <c r="B58" t="s">
        <v>126</v>
      </c>
      <c r="D58" s="80"/>
      <c r="E58" s="1">
        <v>3</v>
      </c>
      <c r="F58" s="1" t="s">
        <v>8</v>
      </c>
      <c r="G58" s="1">
        <v>47</v>
      </c>
      <c r="H58" s="1" t="s">
        <v>8</v>
      </c>
      <c r="I58" s="1">
        <v>0.75</v>
      </c>
      <c r="J58" s="1" t="s">
        <v>8</v>
      </c>
      <c r="K58" s="68">
        <v>2</v>
      </c>
      <c r="L58" s="1" t="s">
        <v>9</v>
      </c>
      <c r="M58" s="1">
        <f>E58*G58*I58*K58</f>
        <v>211.5</v>
      </c>
      <c r="N58" s="1"/>
      <c r="O58" s="88"/>
    </row>
    <row r="59" spans="1:15" x14ac:dyDescent="0.25">
      <c r="A59"/>
      <c r="B59" t="s">
        <v>126</v>
      </c>
      <c r="C59" s="80"/>
      <c r="D59" s="80"/>
      <c r="E59" s="1">
        <v>1</v>
      </c>
      <c r="F59" s="1" t="s">
        <v>8</v>
      </c>
      <c r="G59" s="1">
        <v>40</v>
      </c>
      <c r="H59" s="1" t="s">
        <v>8</v>
      </c>
      <c r="I59" s="1">
        <v>0.75</v>
      </c>
      <c r="J59" s="1" t="s">
        <v>8</v>
      </c>
      <c r="K59" s="68">
        <v>2</v>
      </c>
      <c r="L59" s="1" t="s">
        <v>9</v>
      </c>
      <c r="M59" s="1">
        <f t="shared" ref="M59:M60" si="11">E59*G59*I59*K59</f>
        <v>60</v>
      </c>
      <c r="N59" s="1"/>
      <c r="O59" s="88"/>
    </row>
    <row r="60" spans="1:15" x14ac:dyDescent="0.25">
      <c r="A60"/>
      <c r="B60" s="81" t="s">
        <v>132</v>
      </c>
      <c r="C60" s="81"/>
      <c r="D60" s="80"/>
      <c r="E60" s="1">
        <v>2</v>
      </c>
      <c r="F60" s="1" t="s">
        <v>8</v>
      </c>
      <c r="G60" s="1">
        <v>9</v>
      </c>
      <c r="H60" s="1" t="s">
        <v>8</v>
      </c>
      <c r="I60" s="1">
        <v>0.75</v>
      </c>
      <c r="J60" s="1" t="s">
        <v>8</v>
      </c>
      <c r="K60" s="68">
        <v>2</v>
      </c>
      <c r="L60" s="1" t="s">
        <v>9</v>
      </c>
      <c r="M60" s="1">
        <f t="shared" si="11"/>
        <v>27</v>
      </c>
      <c r="N60" s="1"/>
      <c r="O60" s="88"/>
    </row>
    <row r="61" spans="1:15" x14ac:dyDescent="0.25">
      <c r="A61"/>
      <c r="B61" s="80"/>
      <c r="C61" s="80"/>
      <c r="D61" s="80"/>
      <c r="E61" s="1">
        <v>2</v>
      </c>
      <c r="F61" s="1" t="s">
        <v>8</v>
      </c>
      <c r="G61" s="1">
        <v>6</v>
      </c>
      <c r="H61" s="1" t="s">
        <v>8</v>
      </c>
      <c r="I61" s="1">
        <v>0.75</v>
      </c>
      <c r="J61" s="1" t="s">
        <v>8</v>
      </c>
      <c r="K61" s="68">
        <v>2</v>
      </c>
      <c r="L61" s="1" t="s">
        <v>9</v>
      </c>
      <c r="M61" s="1">
        <f>E61*G61*I61*K61</f>
        <v>18</v>
      </c>
      <c r="N61" s="1"/>
      <c r="O61" s="88"/>
    </row>
    <row r="62" spans="1:15" x14ac:dyDescent="0.25">
      <c r="A62"/>
      <c r="B62" s="80"/>
      <c r="C62" s="80"/>
      <c r="D62" s="80"/>
      <c r="E62" s="1">
        <v>2</v>
      </c>
      <c r="F62" s="1" t="s">
        <v>8</v>
      </c>
      <c r="G62" s="1">
        <v>5</v>
      </c>
      <c r="H62" s="1" t="s">
        <v>8</v>
      </c>
      <c r="I62" s="1">
        <v>0.75</v>
      </c>
      <c r="J62" s="1" t="s">
        <v>8</v>
      </c>
      <c r="K62" s="68">
        <v>2</v>
      </c>
      <c r="L62" s="1"/>
      <c r="M62" s="1">
        <f>E62*G62*I62*K62</f>
        <v>15</v>
      </c>
      <c r="N62" s="1"/>
      <c r="O62" s="88"/>
    </row>
    <row r="63" spans="1:15" x14ac:dyDescent="0.25">
      <c r="A63"/>
      <c r="B63" s="80"/>
      <c r="C63" s="80"/>
      <c r="D63" s="80"/>
      <c r="E63" s="1">
        <v>1</v>
      </c>
      <c r="F63" s="1" t="s">
        <v>8</v>
      </c>
      <c r="G63" s="1">
        <v>12</v>
      </c>
      <c r="H63" s="1" t="s">
        <v>8</v>
      </c>
      <c r="I63" s="1">
        <v>0.75</v>
      </c>
      <c r="J63" s="1" t="s">
        <v>8</v>
      </c>
      <c r="K63" s="68">
        <v>2</v>
      </c>
      <c r="L63" s="1" t="s">
        <v>9</v>
      </c>
      <c r="M63" s="1">
        <f>E63*G63*I63*K63</f>
        <v>18</v>
      </c>
      <c r="N63" s="1"/>
      <c r="O63" s="88"/>
    </row>
    <row r="64" spans="1:15" x14ac:dyDescent="0.25">
      <c r="A64"/>
      <c r="B64" s="81" t="s">
        <v>133</v>
      </c>
      <c r="C64" s="80"/>
      <c r="D64" s="80"/>
      <c r="E64" s="1">
        <v>26</v>
      </c>
      <c r="F64" s="1" t="s">
        <v>8</v>
      </c>
      <c r="G64" s="1">
        <v>0.75</v>
      </c>
      <c r="H64" s="1" t="s">
        <v>8</v>
      </c>
      <c r="I64" s="1">
        <v>2</v>
      </c>
      <c r="J64" s="1" t="s">
        <v>8</v>
      </c>
      <c r="K64" s="68">
        <v>11</v>
      </c>
      <c r="L64" s="1" t="s">
        <v>9</v>
      </c>
      <c r="M64" s="1">
        <f>E64*G64*I64*K64</f>
        <v>429</v>
      </c>
      <c r="N64" s="1"/>
      <c r="O64" s="88"/>
    </row>
    <row r="65" spans="1:15" x14ac:dyDescent="0.25">
      <c r="A65"/>
      <c r="B65" s="81"/>
      <c r="C65" s="80"/>
      <c r="D65" s="80"/>
      <c r="E65" s="1">
        <v>3</v>
      </c>
      <c r="F65" s="1" t="s">
        <v>8</v>
      </c>
      <c r="G65" s="1">
        <v>70</v>
      </c>
      <c r="H65" s="1" t="s">
        <v>8</v>
      </c>
      <c r="I65" s="1">
        <v>0.75</v>
      </c>
      <c r="J65" s="1" t="s">
        <v>8</v>
      </c>
      <c r="K65" s="68">
        <v>2</v>
      </c>
      <c r="L65" s="1" t="s">
        <v>9</v>
      </c>
      <c r="M65" s="1">
        <f t="shared" ref="M65:M71" si="12">E65*G65*I65*K65</f>
        <v>315</v>
      </c>
      <c r="N65" s="1"/>
      <c r="O65" s="88"/>
    </row>
    <row r="66" spans="1:15" x14ac:dyDescent="0.25">
      <c r="A66"/>
      <c r="B66" s="81"/>
      <c r="C66" s="80"/>
      <c r="D66" s="80"/>
      <c r="E66" s="1">
        <v>3</v>
      </c>
      <c r="F66" s="1" t="s">
        <v>8</v>
      </c>
      <c r="G66" s="1">
        <v>47</v>
      </c>
      <c r="H66" s="1" t="s">
        <v>8</v>
      </c>
      <c r="I66" s="1">
        <v>0.75</v>
      </c>
      <c r="J66" s="1" t="s">
        <v>8</v>
      </c>
      <c r="K66" s="68">
        <v>2</v>
      </c>
      <c r="L66" s="1" t="s">
        <v>9</v>
      </c>
      <c r="M66" s="1">
        <f t="shared" si="12"/>
        <v>211.5</v>
      </c>
      <c r="N66" s="1"/>
      <c r="O66" s="88"/>
    </row>
    <row r="67" spans="1:15" x14ac:dyDescent="0.25">
      <c r="A67"/>
      <c r="B67" s="81"/>
      <c r="C67" s="80"/>
      <c r="D67" s="80"/>
      <c r="E67" s="1">
        <v>1</v>
      </c>
      <c r="F67" s="1" t="s">
        <v>8</v>
      </c>
      <c r="G67" s="1">
        <v>40</v>
      </c>
      <c r="H67" s="1" t="s">
        <v>8</v>
      </c>
      <c r="I67" s="1">
        <v>0.75</v>
      </c>
      <c r="J67" s="1" t="s">
        <v>8</v>
      </c>
      <c r="K67" s="68">
        <v>2</v>
      </c>
      <c r="L67" s="1" t="s">
        <v>9</v>
      </c>
      <c r="M67" s="1">
        <f t="shared" si="12"/>
        <v>60</v>
      </c>
      <c r="N67" s="1"/>
      <c r="O67" s="88"/>
    </row>
    <row r="68" spans="1:15" x14ac:dyDescent="0.25">
      <c r="A68"/>
      <c r="B68" s="81" t="s">
        <v>116</v>
      </c>
      <c r="C68" s="80"/>
      <c r="D68" s="80"/>
      <c r="E68" s="1">
        <v>2</v>
      </c>
      <c r="F68" s="1" t="s">
        <v>8</v>
      </c>
      <c r="G68" s="1">
        <v>9</v>
      </c>
      <c r="H68" s="1" t="s">
        <v>8</v>
      </c>
      <c r="I68" s="1">
        <v>0.75</v>
      </c>
      <c r="J68" s="1" t="s">
        <v>8</v>
      </c>
      <c r="K68" s="68">
        <v>2</v>
      </c>
      <c r="L68" s="1" t="s">
        <v>9</v>
      </c>
      <c r="M68" s="1">
        <f t="shared" si="12"/>
        <v>27</v>
      </c>
      <c r="N68" s="1"/>
      <c r="O68" s="88"/>
    </row>
    <row r="69" spans="1:15" x14ac:dyDescent="0.25">
      <c r="A69"/>
      <c r="B69" s="81"/>
      <c r="C69" s="80"/>
      <c r="D69" s="80"/>
      <c r="E69" s="1">
        <v>2</v>
      </c>
      <c r="F69" s="1" t="s">
        <v>8</v>
      </c>
      <c r="G69" s="1">
        <v>5</v>
      </c>
      <c r="H69" s="1" t="s">
        <v>8</v>
      </c>
      <c r="I69" s="1">
        <v>0.75</v>
      </c>
      <c r="J69" s="1" t="s">
        <v>8</v>
      </c>
      <c r="K69" s="68">
        <v>2</v>
      </c>
      <c r="L69" s="1" t="s">
        <v>9</v>
      </c>
      <c r="M69" s="1">
        <f t="shared" si="12"/>
        <v>15</v>
      </c>
      <c r="N69" s="1"/>
      <c r="O69" s="88"/>
    </row>
    <row r="70" spans="1:15" x14ac:dyDescent="0.25">
      <c r="A70"/>
      <c r="B70" s="81"/>
      <c r="C70" s="80"/>
      <c r="D70" s="80"/>
      <c r="E70" s="1">
        <v>1</v>
      </c>
      <c r="F70" s="1" t="s">
        <v>8</v>
      </c>
      <c r="G70" s="1">
        <v>12</v>
      </c>
      <c r="H70" s="1" t="s">
        <v>8</v>
      </c>
      <c r="I70" s="1">
        <v>0.75</v>
      </c>
      <c r="J70" s="1" t="s">
        <v>8</v>
      </c>
      <c r="K70" s="68">
        <v>2</v>
      </c>
      <c r="L70" s="1" t="s">
        <v>9</v>
      </c>
      <c r="M70" s="1">
        <f t="shared" si="12"/>
        <v>18</v>
      </c>
      <c r="N70" s="1"/>
      <c r="O70" s="88"/>
    </row>
    <row r="71" spans="1:15" x14ac:dyDescent="0.25">
      <c r="A71"/>
      <c r="B71" s="81"/>
      <c r="C71" s="80"/>
      <c r="D71" s="80"/>
      <c r="E71" s="1">
        <v>1</v>
      </c>
      <c r="F71" s="1" t="s">
        <v>8</v>
      </c>
      <c r="G71" s="1">
        <v>48</v>
      </c>
      <c r="H71" s="1" t="s">
        <v>8</v>
      </c>
      <c r="I71" s="1">
        <v>70</v>
      </c>
      <c r="J71" s="1" t="s">
        <v>8</v>
      </c>
      <c r="K71" s="68">
        <v>0.5</v>
      </c>
      <c r="L71" s="1" t="s">
        <v>9</v>
      </c>
      <c r="M71" s="1">
        <f t="shared" si="12"/>
        <v>1680</v>
      </c>
      <c r="N71" s="1"/>
      <c r="O71" s="88"/>
    </row>
    <row r="72" spans="1:15" ht="15" customHeight="1" x14ac:dyDescent="0.25">
      <c r="A72"/>
      <c r="B72" s="79"/>
      <c r="C72" s="1"/>
      <c r="D72" s="1"/>
      <c r="E72" s="143"/>
      <c r="F72" s="143"/>
      <c r="G72" s="1"/>
      <c r="H72" s="1"/>
      <c r="I72" s="1"/>
      <c r="J72" s="9" t="s">
        <v>11</v>
      </c>
      <c r="K72" s="1"/>
      <c r="L72" s="1"/>
      <c r="M72" s="9">
        <f>SUM(M55:M70)</f>
        <v>3439</v>
      </c>
      <c r="N72" s="1"/>
      <c r="O72" s="88"/>
    </row>
    <row r="73" spans="1:15" x14ac:dyDescent="0.25">
      <c r="A73"/>
      <c r="B73" s="1"/>
      <c r="C73">
        <f>M72</f>
        <v>3439</v>
      </c>
      <c r="D73" t="s">
        <v>8</v>
      </c>
      <c r="E73" t="s">
        <v>12</v>
      </c>
      <c r="F73">
        <v>337</v>
      </c>
      <c r="G73" t="s">
        <v>101</v>
      </c>
      <c r="H73" s="11"/>
      <c r="I73" s="1"/>
      <c r="J73" s="1"/>
      <c r="K73" s="1"/>
      <c r="L73" s="1"/>
      <c r="M73" s="9"/>
      <c r="N73" s="1"/>
      <c r="O73" s="87">
        <f>C73*F73</f>
        <v>1158943</v>
      </c>
    </row>
    <row r="74" spans="1:15" ht="15" customHeight="1" x14ac:dyDescent="0.25">
      <c r="A74" s="79">
        <v>6</v>
      </c>
      <c r="B74" s="142" t="s">
        <v>93</v>
      </c>
      <c r="C74" s="142"/>
      <c r="D74" s="142"/>
      <c r="E74" s="142"/>
      <c r="F74" s="142"/>
      <c r="G74" s="142"/>
      <c r="H74" s="142"/>
      <c r="I74" s="142"/>
      <c r="J74" s="142"/>
      <c r="K74" s="142"/>
      <c r="L74" s="142"/>
      <c r="M74" s="142"/>
      <c r="N74" s="1"/>
      <c r="O74" s="87"/>
    </row>
    <row r="75" spans="1:15" ht="15" customHeight="1" x14ac:dyDescent="0.25">
      <c r="A75" s="79"/>
      <c r="B75" s="142"/>
      <c r="C75" s="142"/>
      <c r="D75" s="142"/>
      <c r="E75" s="142"/>
      <c r="F75" s="142"/>
      <c r="G75" s="142"/>
      <c r="H75" s="142"/>
      <c r="I75" s="142"/>
      <c r="J75" s="142"/>
      <c r="K75" s="142"/>
      <c r="L75" s="142"/>
      <c r="M75" s="142"/>
      <c r="N75" s="1"/>
      <c r="O75" s="87"/>
    </row>
    <row r="76" spans="1:15" x14ac:dyDescent="0.25">
      <c r="A76"/>
      <c r="E76" s="1"/>
      <c r="F76" s="1"/>
      <c r="G76" s="1"/>
      <c r="H76" s="1"/>
      <c r="I76" s="1"/>
      <c r="J76" s="9"/>
      <c r="K76" s="9"/>
      <c r="M76" s="1"/>
      <c r="N76" s="1"/>
      <c r="O76" s="88"/>
    </row>
    <row r="77" spans="1:15" ht="15" customHeight="1" x14ac:dyDescent="0.25">
      <c r="A77"/>
      <c r="B77" s="144" t="s">
        <v>224</v>
      </c>
      <c r="C77" s="144"/>
      <c r="D77" t="s">
        <v>9</v>
      </c>
      <c r="E77">
        <f>C73*8/100</f>
        <v>275.12</v>
      </c>
      <c r="F77">
        <v>5001.7</v>
      </c>
      <c r="G77" t="s">
        <v>102</v>
      </c>
      <c r="H77" s="11"/>
      <c r="I77" s="1"/>
      <c r="J77" s="1"/>
      <c r="K77" s="1"/>
      <c r="L77" s="1">
        <f>E77</f>
        <v>275.12</v>
      </c>
      <c r="M77" s="9" t="s">
        <v>242</v>
      </c>
      <c r="N77" s="1"/>
      <c r="O77" s="87"/>
    </row>
    <row r="78" spans="1:15" ht="15" customHeight="1" x14ac:dyDescent="0.25">
      <c r="A78"/>
      <c r="B78" s="115" t="s">
        <v>239</v>
      </c>
      <c r="C78" s="115"/>
      <c r="D78">
        <v>450</v>
      </c>
      <c r="E78" t="s">
        <v>8</v>
      </c>
      <c r="F78">
        <v>15</v>
      </c>
      <c r="G78" t="s">
        <v>8</v>
      </c>
      <c r="H78" s="11">
        <v>0.66700000000000004</v>
      </c>
      <c r="I78" s="1"/>
      <c r="J78" s="1"/>
      <c r="K78" s="1">
        <f>D78*F78*H78</f>
        <v>4502.25</v>
      </c>
      <c r="L78" s="1">
        <f>K78/1112</f>
        <v>4.0487859712230216</v>
      </c>
      <c r="M78" s="9" t="s">
        <v>9</v>
      </c>
      <c r="N78" s="1"/>
      <c r="O78" s="87"/>
    </row>
    <row r="79" spans="1:15" ht="15" customHeight="1" x14ac:dyDescent="0.25">
      <c r="A79"/>
      <c r="B79" s="115"/>
      <c r="C79" s="115"/>
      <c r="D79">
        <v>15</v>
      </c>
      <c r="E79" t="s">
        <v>8</v>
      </c>
      <c r="F79">
        <v>600</v>
      </c>
      <c r="G79" t="s">
        <v>8</v>
      </c>
      <c r="H79" s="11">
        <v>0.66700000000000004</v>
      </c>
      <c r="I79" s="1"/>
      <c r="J79" s="1"/>
      <c r="K79" s="1">
        <f>D79*F79*H79</f>
        <v>6003</v>
      </c>
      <c r="L79" s="1">
        <f>K79/1112</f>
        <v>5.3983812949640289</v>
      </c>
      <c r="M79" s="9" t="s">
        <v>9</v>
      </c>
      <c r="N79" s="1"/>
      <c r="O79" s="87"/>
    </row>
    <row r="80" spans="1:15" ht="15" customHeight="1" x14ac:dyDescent="0.25">
      <c r="A80"/>
      <c r="B80" s="115"/>
      <c r="C80" s="115"/>
      <c r="H80" s="11"/>
      <c r="I80" s="1"/>
      <c r="J80" s="1"/>
      <c r="K80" s="1"/>
      <c r="L80" s="1">
        <f>L77+L78+L79</f>
        <v>284.56716726618708</v>
      </c>
      <c r="M80" s="9" t="s">
        <v>242</v>
      </c>
      <c r="N80" s="1"/>
      <c r="O80" s="87"/>
    </row>
    <row r="81" spans="1:15" ht="15" customHeight="1" x14ac:dyDescent="0.25">
      <c r="A81"/>
      <c r="B81" s="115"/>
      <c r="C81" s="115"/>
      <c r="D81">
        <f>L80</f>
        <v>284.56716726618708</v>
      </c>
      <c r="E81" t="s">
        <v>240</v>
      </c>
      <c r="F81">
        <v>5001.7</v>
      </c>
      <c r="G81" t="s">
        <v>241</v>
      </c>
      <c r="H81" s="11"/>
      <c r="I81" s="1"/>
      <c r="J81" s="1"/>
      <c r="K81" s="1"/>
      <c r="L81" s="1"/>
      <c r="M81" s="9"/>
      <c r="N81" s="1"/>
      <c r="O81" s="87">
        <f>D81*F81</f>
        <v>1423319.6005152878</v>
      </c>
    </row>
    <row r="82" spans="1:15" ht="21" customHeight="1" x14ac:dyDescent="0.25">
      <c r="A82" s="10">
        <v>7</v>
      </c>
      <c r="B82" s="138" t="s">
        <v>234</v>
      </c>
      <c r="C82" s="138"/>
      <c r="D82" s="138"/>
      <c r="E82" s="138"/>
      <c r="F82" s="138"/>
      <c r="G82" s="138"/>
      <c r="H82" s="138"/>
      <c r="I82" s="138"/>
      <c r="J82" s="138"/>
      <c r="K82" s="138"/>
      <c r="L82" s="138"/>
      <c r="M82" s="138"/>
      <c r="N82" s="1"/>
      <c r="O82" s="87"/>
    </row>
    <row r="83" spans="1:15" ht="15" customHeight="1" x14ac:dyDescent="0.25">
      <c r="A83"/>
      <c r="B83" s="115"/>
      <c r="C83" s="115"/>
      <c r="H83" s="11"/>
      <c r="I83" s="1"/>
      <c r="J83" s="1"/>
      <c r="K83" s="1"/>
      <c r="L83" s="1"/>
      <c r="M83" s="9"/>
      <c r="N83" s="1"/>
      <c r="O83" s="87"/>
    </row>
    <row r="84" spans="1:15" ht="15" customHeight="1" x14ac:dyDescent="0.25">
      <c r="A84"/>
      <c r="B84" s="115"/>
      <c r="C84" s="115"/>
      <c r="H84" s="11"/>
      <c r="I84" s="1"/>
      <c r="J84" s="1"/>
      <c r="K84" s="1"/>
      <c r="L84" s="1"/>
      <c r="M84" s="9"/>
      <c r="N84" s="1"/>
      <c r="O84" s="87"/>
    </row>
    <row r="85" spans="1:15" ht="15" customHeight="1" x14ac:dyDescent="0.25">
      <c r="A85"/>
      <c r="B85" s="115"/>
      <c r="C85" s="115"/>
      <c r="H85" s="11"/>
      <c r="I85" s="1"/>
      <c r="J85" s="1"/>
      <c r="K85" s="1"/>
      <c r="L85" s="1"/>
      <c r="M85" s="9"/>
      <c r="N85" s="1"/>
      <c r="O85" s="87"/>
    </row>
    <row r="86" spans="1:15" ht="15" customHeight="1" x14ac:dyDescent="0.25">
      <c r="A86"/>
      <c r="B86" s="115" t="s">
        <v>235</v>
      </c>
      <c r="C86" s="115"/>
      <c r="D86">
        <v>100</v>
      </c>
      <c r="E86" t="s">
        <v>8</v>
      </c>
      <c r="F86">
        <v>40</v>
      </c>
      <c r="G86" t="s">
        <v>8</v>
      </c>
      <c r="H86" s="11">
        <v>0.33</v>
      </c>
      <c r="I86" s="1" t="s">
        <v>9</v>
      </c>
      <c r="J86" s="1"/>
      <c r="K86" s="1">
        <f>D86*F86*H86</f>
        <v>1320</v>
      </c>
      <c r="L86" s="1" t="s">
        <v>10</v>
      </c>
      <c r="M86" s="9"/>
      <c r="N86" s="1"/>
      <c r="O86" s="87"/>
    </row>
    <row r="87" spans="1:15" ht="15" customHeight="1" x14ac:dyDescent="0.25">
      <c r="A87"/>
      <c r="B87" s="115"/>
      <c r="C87" s="115"/>
      <c r="D87">
        <v>70</v>
      </c>
      <c r="E87" t="s">
        <v>8</v>
      </c>
      <c r="F87">
        <v>6</v>
      </c>
      <c r="G87" t="s">
        <v>8</v>
      </c>
      <c r="H87" s="11">
        <v>0.33</v>
      </c>
      <c r="I87" s="1" t="s">
        <v>9</v>
      </c>
      <c r="J87" s="1"/>
      <c r="K87" s="1">
        <f>D87*F87*H87</f>
        <v>138.6</v>
      </c>
      <c r="L87" s="1" t="s">
        <v>10</v>
      </c>
      <c r="M87" s="9"/>
      <c r="N87" s="1"/>
      <c r="O87" s="87"/>
    </row>
    <row r="88" spans="1:15" ht="15" customHeight="1" x14ac:dyDescent="0.25">
      <c r="A88"/>
      <c r="B88" s="115"/>
      <c r="C88" s="115"/>
      <c r="H88" s="11"/>
      <c r="I88" s="1"/>
      <c r="J88" s="1"/>
      <c r="K88" s="1">
        <f>K86+K87</f>
        <v>1458.6</v>
      </c>
      <c r="L88" s="1"/>
      <c r="M88" s="9"/>
      <c r="N88" s="1"/>
      <c r="O88" s="87"/>
    </row>
    <row r="89" spans="1:15" ht="15" customHeight="1" x14ac:dyDescent="0.25">
      <c r="A89"/>
      <c r="B89" s="115"/>
      <c r="C89" s="115"/>
      <c r="D89">
        <f>K88</f>
        <v>1458.6</v>
      </c>
      <c r="E89" t="s">
        <v>227</v>
      </c>
      <c r="H89" s="11">
        <v>2425</v>
      </c>
      <c r="I89" s="1"/>
      <c r="J89" s="1" t="s">
        <v>236</v>
      </c>
      <c r="K89" s="1"/>
      <c r="L89" s="1"/>
      <c r="M89" s="9"/>
      <c r="N89" s="1"/>
      <c r="O89" s="87">
        <f>D89*H89/100</f>
        <v>35371.050000000003</v>
      </c>
    </row>
    <row r="90" spans="1:15" ht="15" customHeight="1" x14ac:dyDescent="0.25">
      <c r="A90"/>
      <c r="B90" s="115"/>
      <c r="C90" s="115"/>
      <c r="H90" s="11"/>
      <c r="I90" s="1"/>
      <c r="J90" s="1"/>
      <c r="K90" s="1"/>
      <c r="L90" s="1"/>
      <c r="M90" s="9"/>
      <c r="N90" s="1"/>
      <c r="O90" s="87"/>
    </row>
    <row r="91" spans="1:15" ht="36.75" customHeight="1" x14ac:dyDescent="0.25">
      <c r="A91" s="10">
        <v>8</v>
      </c>
      <c r="B91" s="138" t="s">
        <v>237</v>
      </c>
      <c r="C91" s="138"/>
      <c r="D91" s="138"/>
      <c r="E91" s="138"/>
      <c r="F91" s="138"/>
      <c r="G91" s="138"/>
      <c r="H91" s="138"/>
      <c r="I91" s="138"/>
      <c r="J91" s="138"/>
      <c r="K91" s="138"/>
      <c r="L91" s="138"/>
      <c r="M91" s="138"/>
      <c r="N91" s="1"/>
      <c r="O91" s="87"/>
    </row>
    <row r="92" spans="1:15" ht="15" customHeight="1" x14ac:dyDescent="0.25">
      <c r="A92"/>
      <c r="B92" s="115"/>
      <c r="C92" s="115"/>
      <c r="H92" s="11"/>
      <c r="I92" s="1"/>
      <c r="J92" s="1"/>
      <c r="K92" s="1"/>
      <c r="L92" s="1"/>
      <c r="M92" s="9"/>
      <c r="N92" s="1"/>
      <c r="O92" s="87"/>
    </row>
    <row r="93" spans="1:15" ht="15" customHeight="1" x14ac:dyDescent="0.25">
      <c r="A93"/>
      <c r="B93" s="115" t="s">
        <v>235</v>
      </c>
      <c r="C93" s="115"/>
      <c r="D93">
        <v>100</v>
      </c>
      <c r="E93" t="s">
        <v>8</v>
      </c>
      <c r="F93">
        <v>40</v>
      </c>
      <c r="G93" t="s">
        <v>9</v>
      </c>
      <c r="H93" s="11"/>
      <c r="I93" s="1"/>
      <c r="J93" s="1"/>
      <c r="K93" s="1">
        <f>D93*F93</f>
        <v>4000</v>
      </c>
      <c r="L93" s="1" t="s">
        <v>65</v>
      </c>
      <c r="M93" s="9"/>
      <c r="N93" s="1"/>
      <c r="O93" s="87"/>
    </row>
    <row r="94" spans="1:15" ht="15" customHeight="1" x14ac:dyDescent="0.25">
      <c r="A94"/>
      <c r="B94" s="115"/>
      <c r="C94" s="115"/>
      <c r="D94">
        <v>70</v>
      </c>
      <c r="E94" t="s">
        <v>8</v>
      </c>
      <c r="F94">
        <v>6</v>
      </c>
      <c r="G94" t="s">
        <v>9</v>
      </c>
      <c r="H94" s="11"/>
      <c r="I94" s="1"/>
      <c r="J94" s="1"/>
      <c r="K94" s="1">
        <f>D94*F94</f>
        <v>420</v>
      </c>
      <c r="L94" s="1"/>
      <c r="M94" s="9"/>
      <c r="N94" s="1"/>
      <c r="O94" s="87"/>
    </row>
    <row r="95" spans="1:15" ht="15" customHeight="1" x14ac:dyDescent="0.25">
      <c r="A95"/>
      <c r="B95" s="115"/>
      <c r="C95" s="115"/>
      <c r="H95" s="11"/>
      <c r="I95" s="1"/>
      <c r="J95" s="1"/>
      <c r="K95" s="1">
        <f>K93+K94</f>
        <v>4420</v>
      </c>
      <c r="L95" s="1"/>
      <c r="M95" s="9"/>
      <c r="N95" s="1"/>
      <c r="O95" s="87"/>
    </row>
    <row r="96" spans="1:15" ht="15" customHeight="1" x14ac:dyDescent="0.25">
      <c r="A96"/>
      <c r="B96" s="115"/>
      <c r="C96" s="115"/>
      <c r="E96">
        <f>K95</f>
        <v>4420</v>
      </c>
      <c r="F96" t="s">
        <v>227</v>
      </c>
      <c r="H96" s="11">
        <v>223.97</v>
      </c>
      <c r="I96" s="1"/>
      <c r="J96" s="1" t="s">
        <v>225</v>
      </c>
      <c r="K96" s="1"/>
      <c r="L96" s="1"/>
      <c r="M96" s="9"/>
      <c r="N96" s="1"/>
      <c r="O96" s="87">
        <f>E96*H96</f>
        <v>989947.4</v>
      </c>
    </row>
    <row r="97" spans="1:15" ht="24" customHeight="1" x14ac:dyDescent="0.25">
      <c r="A97" s="10">
        <v>9</v>
      </c>
      <c r="B97" s="138" t="s">
        <v>238</v>
      </c>
      <c r="C97" s="138"/>
      <c r="D97" s="138"/>
      <c r="E97" s="138"/>
      <c r="F97" s="138"/>
      <c r="G97" s="138"/>
      <c r="H97" s="138"/>
      <c r="I97" s="138"/>
      <c r="J97" s="138"/>
      <c r="K97" s="138"/>
      <c r="L97" s="138"/>
      <c r="M97" s="138"/>
      <c r="N97" s="1"/>
      <c r="O97" s="87"/>
    </row>
    <row r="98" spans="1:15" ht="15" customHeight="1" x14ac:dyDescent="0.25">
      <c r="A98"/>
      <c r="B98" s="115"/>
      <c r="C98" s="115"/>
      <c r="D98">
        <v>100</v>
      </c>
      <c r="E98" t="s">
        <v>8</v>
      </c>
      <c r="F98">
        <v>40</v>
      </c>
      <c r="G98" t="s">
        <v>8</v>
      </c>
      <c r="H98" s="11">
        <v>0.5</v>
      </c>
      <c r="I98" s="1" t="s">
        <v>9</v>
      </c>
      <c r="J98" s="1"/>
      <c r="K98" s="1">
        <f>D98*F98*H98</f>
        <v>2000</v>
      </c>
      <c r="L98" s="1" t="s">
        <v>10</v>
      </c>
      <c r="M98" s="9"/>
      <c r="N98" s="1"/>
      <c r="O98" s="87"/>
    </row>
    <row r="99" spans="1:15" x14ac:dyDescent="0.25">
      <c r="B99" s="83"/>
      <c r="C99" s="83"/>
      <c r="D99">
        <v>100</v>
      </c>
      <c r="E99" t="s">
        <v>8</v>
      </c>
      <c r="F99">
        <v>6</v>
      </c>
      <c r="G99" t="s">
        <v>8</v>
      </c>
      <c r="H99" s="11">
        <v>0.5</v>
      </c>
      <c r="I99" s="1" t="s">
        <v>9</v>
      </c>
      <c r="J99" s="1"/>
      <c r="K99" s="1">
        <f>D99*F99*H99</f>
        <v>300</v>
      </c>
      <c r="L99" s="1" t="s">
        <v>10</v>
      </c>
      <c r="M99" s="9"/>
      <c r="N99" s="1"/>
      <c r="O99" s="87"/>
    </row>
    <row r="100" spans="1:15" x14ac:dyDescent="0.25">
      <c r="B100" s="115" t="s">
        <v>239</v>
      </c>
      <c r="C100" s="115"/>
      <c r="D100">
        <v>450</v>
      </c>
      <c r="E100" t="s">
        <v>8</v>
      </c>
      <c r="F100">
        <v>12</v>
      </c>
      <c r="G100" t="s">
        <v>8</v>
      </c>
      <c r="H100" s="11">
        <v>0.5</v>
      </c>
      <c r="I100" s="1" t="s">
        <v>9</v>
      </c>
      <c r="J100" s="1"/>
      <c r="K100" s="1">
        <f>D100*F100*H100</f>
        <v>2700</v>
      </c>
      <c r="L100" s="1" t="s">
        <v>10</v>
      </c>
      <c r="M100" s="9"/>
      <c r="N100" s="1"/>
      <c r="O100" s="87"/>
    </row>
    <row r="101" spans="1:15" x14ac:dyDescent="0.25">
      <c r="B101" s="115"/>
      <c r="C101" s="115"/>
      <c r="H101" s="11"/>
      <c r="I101" s="1"/>
      <c r="J101" s="1"/>
      <c r="K101" s="1">
        <f>K98+K99+K100</f>
        <v>5000</v>
      </c>
      <c r="L101" s="1"/>
      <c r="M101" s="9"/>
      <c r="N101" s="1"/>
      <c r="O101" s="87"/>
    </row>
    <row r="102" spans="1:15" x14ac:dyDescent="0.25">
      <c r="B102" s="115"/>
      <c r="C102" s="115"/>
      <c r="E102">
        <f>K101</f>
        <v>5000</v>
      </c>
      <c r="F102" t="s">
        <v>227</v>
      </c>
      <c r="G102">
        <v>14429.25</v>
      </c>
      <c r="H102" s="11"/>
      <c r="I102" s="1"/>
      <c r="J102" s="1" t="s">
        <v>231</v>
      </c>
      <c r="K102" s="1"/>
      <c r="L102" s="1"/>
      <c r="M102" s="9"/>
      <c r="N102" s="1"/>
      <c r="O102" s="87">
        <f>E102*G102/100</f>
        <v>721462.5</v>
      </c>
    </row>
    <row r="103" spans="1:15" ht="39" customHeight="1" x14ac:dyDescent="0.25">
      <c r="A103" s="141">
        <v>10</v>
      </c>
      <c r="B103" s="138" t="s">
        <v>94</v>
      </c>
      <c r="C103" s="138"/>
      <c r="D103" s="138"/>
      <c r="E103" s="138"/>
      <c r="F103" s="138"/>
      <c r="G103" s="138"/>
      <c r="H103" s="138"/>
      <c r="I103" s="138"/>
      <c r="J103" s="138"/>
      <c r="K103" s="138"/>
      <c r="L103" s="138"/>
      <c r="M103" s="138"/>
      <c r="N103" s="1"/>
      <c r="O103" s="87"/>
    </row>
    <row r="104" spans="1:15" ht="21.75" customHeight="1" x14ac:dyDescent="0.25">
      <c r="A104" s="141"/>
      <c r="B104" s="138"/>
      <c r="C104" s="138"/>
      <c r="D104" s="138"/>
      <c r="E104" s="138"/>
      <c r="F104" s="138"/>
      <c r="G104" s="138"/>
      <c r="H104" s="138"/>
      <c r="I104" s="138"/>
      <c r="J104" s="138"/>
      <c r="K104" s="138"/>
      <c r="L104" s="138"/>
      <c r="M104" s="138"/>
      <c r="N104" s="1"/>
      <c r="O104" s="87"/>
    </row>
    <row r="105" spans="1:15" x14ac:dyDescent="0.25">
      <c r="A105" s="76"/>
      <c r="B105" s="66"/>
      <c r="C105" s="66"/>
      <c r="D105" s="66"/>
      <c r="E105" s="66"/>
      <c r="F105" s="66"/>
      <c r="G105" s="66"/>
      <c r="H105" s="66"/>
      <c r="I105" s="66"/>
      <c r="J105" s="66"/>
      <c r="K105" s="66"/>
      <c r="L105" s="66"/>
      <c r="M105" s="66"/>
      <c r="N105" s="1"/>
      <c r="O105" s="87"/>
    </row>
    <row r="106" spans="1:15" x14ac:dyDescent="0.25">
      <c r="B106" s="145"/>
      <c r="C106" s="145"/>
      <c r="E106" s="1">
        <v>1</v>
      </c>
      <c r="F106" s="1" t="s">
        <v>8</v>
      </c>
      <c r="G106" s="1">
        <v>5</v>
      </c>
      <c r="H106" s="1" t="s">
        <v>8</v>
      </c>
      <c r="I106" s="1">
        <v>2</v>
      </c>
      <c r="J106" s="1" t="s">
        <v>8</v>
      </c>
      <c r="K106" s="14">
        <v>7.25</v>
      </c>
      <c r="L106" s="1" t="s">
        <v>9</v>
      </c>
      <c r="M106" s="1">
        <f t="shared" ref="M106" si="13">E106*G106*I106*K106</f>
        <v>72.5</v>
      </c>
      <c r="N106" s="1"/>
      <c r="O106" s="87"/>
    </row>
    <row r="107" spans="1:15" x14ac:dyDescent="0.25">
      <c r="B107" s="65"/>
      <c r="C107" s="65"/>
      <c r="E107" s="1">
        <v>1</v>
      </c>
      <c r="F107" s="1" t="s">
        <v>8</v>
      </c>
      <c r="G107" s="1">
        <v>5</v>
      </c>
      <c r="H107" s="1" t="s">
        <v>8</v>
      </c>
      <c r="I107" s="1">
        <v>1</v>
      </c>
      <c r="J107" s="1" t="s">
        <v>8</v>
      </c>
      <c r="K107" s="68">
        <v>3.1</v>
      </c>
      <c r="L107" s="1" t="s">
        <v>9</v>
      </c>
      <c r="M107" s="1">
        <f t="shared" ref="M107:M108" si="14">E107*G107*I107*K107</f>
        <v>15.5</v>
      </c>
      <c r="N107" s="1"/>
      <c r="O107" s="87"/>
    </row>
    <row r="108" spans="1:15" x14ac:dyDescent="0.25">
      <c r="B108" s="65"/>
      <c r="C108" s="65"/>
      <c r="E108" s="1">
        <v>2</v>
      </c>
      <c r="F108" s="1" t="s">
        <v>8</v>
      </c>
      <c r="G108" s="1">
        <v>1</v>
      </c>
      <c r="H108" s="1" t="s">
        <v>8</v>
      </c>
      <c r="I108" s="1">
        <v>4</v>
      </c>
      <c r="J108" s="1" t="s">
        <v>8</v>
      </c>
      <c r="K108" s="69">
        <v>2.08</v>
      </c>
      <c r="L108" s="1" t="s">
        <v>9</v>
      </c>
      <c r="M108" s="1">
        <f t="shared" si="14"/>
        <v>16.64</v>
      </c>
      <c r="N108" s="1"/>
      <c r="O108" s="87"/>
    </row>
    <row r="109" spans="1:15" x14ac:dyDescent="0.25">
      <c r="A109" s="76"/>
      <c r="B109" s="52"/>
      <c r="E109" s="1"/>
      <c r="F109" s="1"/>
      <c r="G109" s="1"/>
      <c r="J109" s="9" t="s">
        <v>11</v>
      </c>
      <c r="K109" s="9"/>
      <c r="L109" s="52"/>
      <c r="M109" s="70">
        <f>SUM(M106:M108)</f>
        <v>104.64</v>
      </c>
      <c r="N109" s="1"/>
      <c r="O109" s="87"/>
    </row>
    <row r="110" spans="1:15" x14ac:dyDescent="0.25">
      <c r="A110" s="76"/>
      <c r="C110">
        <f>M109</f>
        <v>104.64</v>
      </c>
      <c r="D110" t="s">
        <v>8</v>
      </c>
      <c r="E110" t="s">
        <v>12</v>
      </c>
      <c r="F110">
        <v>240.5</v>
      </c>
      <c r="G110" t="s">
        <v>103</v>
      </c>
      <c r="H110" s="11"/>
      <c r="I110" s="1"/>
      <c r="J110" s="1"/>
      <c r="K110" s="1"/>
      <c r="L110" s="1"/>
      <c r="M110" s="9"/>
      <c r="N110" s="1"/>
      <c r="O110" s="87">
        <f>C110*F110</f>
        <v>25165.920000000002</v>
      </c>
    </row>
    <row r="111" spans="1:15" x14ac:dyDescent="0.25">
      <c r="H111" s="11"/>
      <c r="I111" s="1"/>
      <c r="J111" s="1"/>
      <c r="K111" s="1"/>
      <c r="L111" s="1"/>
      <c r="M111" s="9"/>
      <c r="N111" s="1"/>
      <c r="O111" s="87"/>
    </row>
    <row r="112" spans="1:15" ht="20.25" customHeight="1" x14ac:dyDescent="0.25">
      <c r="A112" s="10">
        <v>8</v>
      </c>
      <c r="B112" s="138" t="s">
        <v>96</v>
      </c>
      <c r="C112" s="138"/>
      <c r="D112" s="138"/>
      <c r="E112" s="138"/>
      <c r="F112" s="138"/>
      <c r="G112" s="138"/>
      <c r="H112" s="138"/>
      <c r="I112" s="138"/>
      <c r="J112" s="138"/>
      <c r="K112" s="138"/>
      <c r="L112" s="138"/>
      <c r="M112" s="138"/>
      <c r="N112" s="1"/>
      <c r="O112" s="87"/>
    </row>
    <row r="113" spans="1:15" x14ac:dyDescent="0.25">
      <c r="A113" s="141"/>
      <c r="B113" s="138"/>
      <c r="C113" s="138"/>
      <c r="D113" s="138"/>
      <c r="E113" s="138"/>
      <c r="F113" s="138"/>
      <c r="G113" s="138"/>
      <c r="H113" s="138"/>
      <c r="I113" s="138"/>
      <c r="J113" s="138"/>
      <c r="K113" s="138"/>
      <c r="L113" s="138"/>
      <c r="M113" s="138"/>
      <c r="N113" s="1"/>
      <c r="O113" s="87"/>
    </row>
    <row r="114" spans="1:15" x14ac:dyDescent="0.25">
      <c r="A114" s="141"/>
      <c r="B114" t="s">
        <v>134</v>
      </c>
      <c r="E114" s="15">
        <v>5</v>
      </c>
      <c r="F114" s="15" t="s">
        <v>8</v>
      </c>
      <c r="G114" s="15">
        <v>7</v>
      </c>
      <c r="H114" s="15" t="s">
        <v>8</v>
      </c>
      <c r="I114" s="16">
        <v>7</v>
      </c>
      <c r="J114" s="1" t="s">
        <v>9</v>
      </c>
      <c r="K114">
        <f>E114*G114*I114</f>
        <v>245</v>
      </c>
      <c r="L114" s="1"/>
      <c r="M114" s="9"/>
      <c r="N114" s="1"/>
      <c r="O114" s="87"/>
    </row>
    <row r="115" spans="1:15" x14ac:dyDescent="0.25">
      <c r="E115" s="15">
        <v>2</v>
      </c>
      <c r="F115" s="15" t="s">
        <v>8</v>
      </c>
      <c r="G115" s="15">
        <v>8</v>
      </c>
      <c r="H115" s="15" t="s">
        <v>8</v>
      </c>
      <c r="I115" s="16">
        <v>8</v>
      </c>
      <c r="J115" s="1" t="s">
        <v>9</v>
      </c>
      <c r="K115">
        <f>E115*G115*I115</f>
        <v>128</v>
      </c>
      <c r="L115" s="1"/>
      <c r="M115" s="9"/>
      <c r="N115" s="1"/>
      <c r="O115" s="87"/>
    </row>
    <row r="116" spans="1:15" x14ac:dyDescent="0.25">
      <c r="E116" s="15">
        <v>2</v>
      </c>
      <c r="F116" s="15" t="s">
        <v>8</v>
      </c>
      <c r="G116" s="15">
        <v>5</v>
      </c>
      <c r="H116" s="15" t="s">
        <v>8</v>
      </c>
      <c r="I116" s="16">
        <v>4</v>
      </c>
      <c r="J116" s="1" t="s">
        <v>9</v>
      </c>
      <c r="K116">
        <f>E116*G116*I116</f>
        <v>40</v>
      </c>
      <c r="L116" s="1"/>
      <c r="M116" s="9"/>
      <c r="N116" s="1"/>
      <c r="O116" s="87"/>
    </row>
    <row r="117" spans="1:15" x14ac:dyDescent="0.25">
      <c r="E117" s="1"/>
      <c r="F117" s="1"/>
      <c r="G117" s="1"/>
      <c r="H117" s="1"/>
      <c r="I117" s="1"/>
      <c r="J117" s="9" t="s">
        <v>11</v>
      </c>
      <c r="K117" s="9">
        <f>SUM(K114:K116)</f>
        <v>413</v>
      </c>
      <c r="M117" s="1"/>
      <c r="N117" s="1"/>
      <c r="O117" s="88"/>
    </row>
    <row r="118" spans="1:15" x14ac:dyDescent="0.25">
      <c r="C118">
        <f>K117</f>
        <v>413</v>
      </c>
      <c r="D118" t="s">
        <v>8</v>
      </c>
      <c r="E118" t="s">
        <v>12</v>
      </c>
      <c r="F118">
        <v>1647.69</v>
      </c>
      <c r="G118" t="s">
        <v>104</v>
      </c>
      <c r="H118" s="11"/>
      <c r="I118" s="1"/>
      <c r="J118" s="1"/>
      <c r="K118" s="1"/>
      <c r="L118" s="1"/>
      <c r="M118" s="9"/>
      <c r="N118" s="1"/>
      <c r="O118" s="87">
        <f>C118*F118</f>
        <v>680495.97</v>
      </c>
    </row>
    <row r="119" spans="1:15" x14ac:dyDescent="0.25">
      <c r="H119" s="11"/>
      <c r="I119" s="1"/>
      <c r="J119" s="1"/>
      <c r="K119" s="1"/>
      <c r="L119" s="1"/>
      <c r="M119" s="9"/>
      <c r="N119" s="1"/>
      <c r="O119" s="87"/>
    </row>
    <row r="120" spans="1:15" x14ac:dyDescent="0.25">
      <c r="A120" s="10">
        <v>9</v>
      </c>
      <c r="B120" s="140" t="s">
        <v>135</v>
      </c>
      <c r="C120" s="140"/>
      <c r="D120" s="140"/>
      <c r="E120" s="140"/>
      <c r="F120" s="140"/>
      <c r="G120" s="140"/>
      <c r="H120" s="140"/>
      <c r="I120" s="1"/>
      <c r="J120" s="1"/>
      <c r="K120" s="1"/>
      <c r="L120" s="1"/>
      <c r="M120" s="9"/>
      <c r="N120" s="1"/>
      <c r="O120" s="87"/>
    </row>
    <row r="121" spans="1:15" x14ac:dyDescent="0.25">
      <c r="B121" s="61" t="s">
        <v>127</v>
      </c>
      <c r="C121" t="s">
        <v>136</v>
      </c>
      <c r="E121" s="15">
        <v>4</v>
      </c>
      <c r="F121" s="15" t="s">
        <v>8</v>
      </c>
      <c r="G121" s="15">
        <v>70</v>
      </c>
      <c r="H121" s="15" t="s">
        <v>8</v>
      </c>
      <c r="I121" s="57">
        <v>11</v>
      </c>
      <c r="J121" s="1" t="s">
        <v>9</v>
      </c>
      <c r="K121">
        <f>E121*G121*I121</f>
        <v>3080</v>
      </c>
      <c r="L121" s="1"/>
      <c r="M121" s="9"/>
      <c r="N121" s="1"/>
      <c r="O121" s="87"/>
    </row>
    <row r="122" spans="1:15" x14ac:dyDescent="0.25">
      <c r="C122" t="s">
        <v>137</v>
      </c>
      <c r="E122" s="15">
        <v>4</v>
      </c>
      <c r="F122" s="15" t="s">
        <v>8</v>
      </c>
      <c r="G122" s="15">
        <v>70</v>
      </c>
      <c r="H122" s="15" t="s">
        <v>8</v>
      </c>
      <c r="I122" s="57">
        <v>11</v>
      </c>
      <c r="J122" s="1" t="s">
        <v>9</v>
      </c>
      <c r="K122">
        <f>E122*G122*I122</f>
        <v>3080</v>
      </c>
      <c r="L122" s="1"/>
      <c r="M122" s="9"/>
      <c r="N122" s="1"/>
      <c r="O122" s="87"/>
    </row>
    <row r="123" spans="1:15" x14ac:dyDescent="0.25">
      <c r="B123" s="63" t="s">
        <v>126</v>
      </c>
      <c r="C123" t="s">
        <v>136</v>
      </c>
      <c r="E123" s="15">
        <v>3</v>
      </c>
      <c r="F123" s="15" t="s">
        <v>8</v>
      </c>
      <c r="G123" s="15">
        <v>47</v>
      </c>
      <c r="H123" s="15" t="s">
        <v>8</v>
      </c>
      <c r="I123" s="57">
        <v>11</v>
      </c>
      <c r="J123" s="1" t="s">
        <v>9</v>
      </c>
      <c r="K123">
        <f>E123*G123*I123</f>
        <v>1551</v>
      </c>
      <c r="L123" s="1"/>
      <c r="M123" s="9"/>
      <c r="N123" s="1"/>
      <c r="O123" s="87"/>
    </row>
    <row r="124" spans="1:15" x14ac:dyDescent="0.25">
      <c r="A124" s="76"/>
      <c r="B124" s="64"/>
      <c r="C124" t="s">
        <v>137</v>
      </c>
      <c r="E124" s="15">
        <v>3</v>
      </c>
      <c r="F124" s="15" t="s">
        <v>8</v>
      </c>
      <c r="G124" s="58">
        <v>47</v>
      </c>
      <c r="H124" s="15" t="s">
        <v>8</v>
      </c>
      <c r="I124" s="57">
        <v>11</v>
      </c>
      <c r="J124" s="1" t="s">
        <v>9</v>
      </c>
      <c r="K124">
        <f>E124*G124*I124</f>
        <v>1551</v>
      </c>
      <c r="L124" s="1"/>
      <c r="M124" s="9"/>
      <c r="N124" s="1"/>
      <c r="O124" s="87"/>
    </row>
    <row r="125" spans="1:15" ht="15" customHeight="1" x14ac:dyDescent="0.25">
      <c r="A125" s="143" t="s">
        <v>132</v>
      </c>
      <c r="B125" s="143"/>
      <c r="C125" s="63">
        <v>2</v>
      </c>
      <c r="D125" s="63" t="s">
        <v>8</v>
      </c>
      <c r="E125" s="1">
        <v>4</v>
      </c>
      <c r="F125" s="1" t="s">
        <v>8</v>
      </c>
      <c r="G125" s="1">
        <v>6</v>
      </c>
      <c r="H125" s="1" t="s">
        <v>8</v>
      </c>
      <c r="I125" s="1">
        <v>11</v>
      </c>
      <c r="J125" s="1" t="s">
        <v>9</v>
      </c>
      <c r="K125">
        <f t="shared" ref="K125:K126" si="15">C125*E125*G125*I125</f>
        <v>528</v>
      </c>
      <c r="M125" s="1"/>
      <c r="N125" s="1"/>
      <c r="O125" s="88"/>
    </row>
    <row r="126" spans="1:15" x14ac:dyDescent="0.25">
      <c r="A126" s="74"/>
      <c r="B126" s="55"/>
      <c r="C126" s="63">
        <v>2</v>
      </c>
      <c r="D126" t="s">
        <v>8</v>
      </c>
      <c r="E126" s="1">
        <v>4</v>
      </c>
      <c r="F126" s="1" t="s">
        <v>8</v>
      </c>
      <c r="G126" s="1">
        <v>9</v>
      </c>
      <c r="H126" s="1" t="s">
        <v>8</v>
      </c>
      <c r="I126" s="1">
        <v>11</v>
      </c>
      <c r="J126" s="1" t="s">
        <v>9</v>
      </c>
      <c r="K126">
        <f t="shared" si="15"/>
        <v>792</v>
      </c>
      <c r="M126" s="1"/>
      <c r="N126" s="1"/>
      <c r="O126" s="88"/>
    </row>
    <row r="127" spans="1:15" x14ac:dyDescent="0.25">
      <c r="A127" s="143" t="s">
        <v>138</v>
      </c>
      <c r="B127" s="143"/>
      <c r="C127" s="63">
        <v>2</v>
      </c>
      <c r="D127" t="s">
        <v>8</v>
      </c>
      <c r="E127" s="1">
        <v>5</v>
      </c>
      <c r="F127" s="1" t="s">
        <v>8</v>
      </c>
      <c r="G127" s="1">
        <v>4</v>
      </c>
      <c r="H127" s="1" t="s">
        <v>8</v>
      </c>
      <c r="I127" s="1">
        <v>5</v>
      </c>
      <c r="J127" s="1" t="s">
        <v>9</v>
      </c>
      <c r="K127">
        <f t="shared" ref="K127:K128" si="16">C127*E127*G127*I127</f>
        <v>200</v>
      </c>
      <c r="M127" s="1"/>
      <c r="N127" s="1"/>
      <c r="O127" s="88"/>
    </row>
    <row r="128" spans="1:15" x14ac:dyDescent="0.25">
      <c r="A128" s="143" t="s">
        <v>139</v>
      </c>
      <c r="B128" s="143"/>
      <c r="C128" s="63">
        <v>2</v>
      </c>
      <c r="D128" t="s">
        <v>8</v>
      </c>
      <c r="E128" s="1">
        <v>8</v>
      </c>
      <c r="F128" s="1" t="s">
        <v>8</v>
      </c>
      <c r="G128" s="1">
        <v>5</v>
      </c>
      <c r="H128" s="1" t="s">
        <v>8</v>
      </c>
      <c r="I128" s="1">
        <v>4</v>
      </c>
      <c r="J128" s="1" t="s">
        <v>9</v>
      </c>
      <c r="K128">
        <f t="shared" si="16"/>
        <v>320</v>
      </c>
      <c r="M128" s="1"/>
      <c r="N128" s="1"/>
      <c r="O128" s="88"/>
    </row>
    <row r="129" spans="1:15" x14ac:dyDescent="0.25">
      <c r="A129" s="74"/>
      <c r="B129" s="50"/>
      <c r="E129" s="1"/>
      <c r="F129" s="1"/>
      <c r="G129" s="1"/>
      <c r="H129" s="1"/>
      <c r="I129" s="1"/>
      <c r="J129" s="9" t="s">
        <v>11</v>
      </c>
      <c r="K129" s="9">
        <f>SUM(K121:K128)</f>
        <v>11102</v>
      </c>
      <c r="M129" s="1"/>
      <c r="N129" s="1"/>
      <c r="O129" s="88"/>
    </row>
    <row r="130" spans="1:15" ht="15" customHeight="1" x14ac:dyDescent="0.25">
      <c r="A130" s="74"/>
      <c r="C130">
        <f>K129</f>
        <v>11102</v>
      </c>
      <c r="D130" t="s">
        <v>8</v>
      </c>
      <c r="E130" t="s">
        <v>12</v>
      </c>
      <c r="F130">
        <v>3015.8</v>
      </c>
      <c r="G130" t="s">
        <v>105</v>
      </c>
      <c r="H130" s="11"/>
      <c r="I130" s="1"/>
      <c r="J130" s="1"/>
      <c r="K130" s="1"/>
      <c r="L130" s="1"/>
      <c r="M130" s="9"/>
      <c r="N130" s="1"/>
      <c r="O130" s="87">
        <f>C130*F130/100</f>
        <v>334814.11600000004</v>
      </c>
    </row>
    <row r="131" spans="1:15" x14ac:dyDescent="0.25">
      <c r="A131" s="74"/>
      <c r="H131" s="11"/>
      <c r="I131" s="1"/>
      <c r="J131" s="1"/>
      <c r="K131" s="1"/>
      <c r="L131" s="1"/>
      <c r="M131" s="9"/>
      <c r="N131" s="1"/>
      <c r="O131" s="87"/>
    </row>
    <row r="132" spans="1:15" x14ac:dyDescent="0.25">
      <c r="A132" s="10">
        <v>10</v>
      </c>
      <c r="B132" s="137" t="s">
        <v>140</v>
      </c>
      <c r="C132" s="137"/>
      <c r="D132" s="137"/>
      <c r="E132" s="137"/>
      <c r="F132" s="137"/>
      <c r="G132" s="137"/>
      <c r="H132" s="137"/>
      <c r="I132" s="137"/>
      <c r="J132" s="137"/>
      <c r="K132" s="137"/>
      <c r="L132" s="1"/>
      <c r="M132" s="9"/>
      <c r="N132" s="1"/>
      <c r="O132" s="87"/>
    </row>
    <row r="133" spans="1:15" x14ac:dyDescent="0.25">
      <c r="B133" t="s">
        <v>203</v>
      </c>
      <c r="E133" s="15"/>
      <c r="F133" s="15"/>
      <c r="G133" s="15"/>
      <c r="H133" s="15"/>
      <c r="I133" s="57"/>
      <c r="J133" s="1"/>
      <c r="L133" s="1"/>
      <c r="M133" s="9"/>
      <c r="N133" s="1"/>
      <c r="O133" s="87"/>
    </row>
    <row r="134" spans="1:15" x14ac:dyDescent="0.25">
      <c r="C134">
        <v>11102</v>
      </c>
      <c r="D134" t="s">
        <v>8</v>
      </c>
      <c r="E134" s="15" t="s">
        <v>2</v>
      </c>
      <c r="F134" s="15">
        <v>2195.5</v>
      </c>
      <c r="G134" s="15" t="s">
        <v>107</v>
      </c>
      <c r="H134" s="15"/>
      <c r="I134" s="57"/>
      <c r="J134" s="1"/>
      <c r="L134" s="1"/>
      <c r="M134" s="9"/>
      <c r="N134" s="1"/>
      <c r="O134" s="87">
        <f>C134*F134/100</f>
        <v>243744.41</v>
      </c>
    </row>
    <row r="135" spans="1:15" x14ac:dyDescent="0.25">
      <c r="E135" s="1"/>
      <c r="F135" s="1"/>
      <c r="G135" s="1"/>
      <c r="H135" s="1"/>
      <c r="I135" s="1"/>
      <c r="J135" s="9"/>
      <c r="K135" s="9"/>
      <c r="L135" s="1"/>
      <c r="M135" s="9"/>
      <c r="N135" s="1"/>
      <c r="O135" s="87"/>
    </row>
    <row r="136" spans="1:15" ht="46.5" customHeight="1" x14ac:dyDescent="0.25">
      <c r="A136" s="10">
        <v>11</v>
      </c>
      <c r="B136" s="142" t="s">
        <v>95</v>
      </c>
      <c r="C136" s="142"/>
      <c r="D136" s="142"/>
      <c r="E136" s="142"/>
      <c r="F136" s="142"/>
      <c r="G136" s="142"/>
      <c r="H136" s="142"/>
      <c r="I136" s="142"/>
      <c r="J136" s="142"/>
      <c r="K136" s="142"/>
      <c r="L136" s="1"/>
      <c r="M136" s="9"/>
      <c r="N136" s="1"/>
      <c r="O136" s="87"/>
    </row>
    <row r="137" spans="1:15" x14ac:dyDescent="0.25">
      <c r="B137" t="s">
        <v>141</v>
      </c>
      <c r="E137" s="15">
        <v>2</v>
      </c>
      <c r="F137" s="15" t="s">
        <v>8</v>
      </c>
      <c r="G137" s="15">
        <v>4.5</v>
      </c>
      <c r="H137" s="15" t="s">
        <v>8</v>
      </c>
      <c r="I137" s="57">
        <v>8</v>
      </c>
      <c r="J137" s="1" t="s">
        <v>9</v>
      </c>
      <c r="K137">
        <f>E137*G137*I137</f>
        <v>72</v>
      </c>
      <c r="L137" s="1"/>
      <c r="M137" s="9"/>
      <c r="N137" s="1"/>
      <c r="O137" s="87"/>
    </row>
    <row r="138" spans="1:15" x14ac:dyDescent="0.25">
      <c r="B138" t="s">
        <v>139</v>
      </c>
      <c r="E138" s="15">
        <v>4</v>
      </c>
      <c r="F138" s="15" t="s">
        <v>8</v>
      </c>
      <c r="G138" s="15">
        <v>3.5</v>
      </c>
      <c r="H138" s="15" t="s">
        <v>8</v>
      </c>
      <c r="I138" s="57">
        <v>7</v>
      </c>
      <c r="J138" s="1" t="s">
        <v>9</v>
      </c>
      <c r="K138">
        <f>E138*G138*I138</f>
        <v>98</v>
      </c>
      <c r="L138" s="1"/>
      <c r="M138" s="9"/>
      <c r="N138" s="1"/>
      <c r="O138" s="87"/>
    </row>
    <row r="139" spans="1:15" x14ac:dyDescent="0.25">
      <c r="E139" s="15">
        <v>4</v>
      </c>
      <c r="F139" s="15" t="s">
        <v>8</v>
      </c>
      <c r="G139" s="15">
        <v>3</v>
      </c>
      <c r="H139" s="15" t="s">
        <v>8</v>
      </c>
      <c r="I139" s="57">
        <v>7</v>
      </c>
      <c r="J139" s="1" t="s">
        <v>9</v>
      </c>
      <c r="K139">
        <f>E139*G139*I139</f>
        <v>84</v>
      </c>
      <c r="L139" s="1"/>
      <c r="M139" s="9"/>
      <c r="N139" s="1"/>
      <c r="O139" s="87"/>
    </row>
    <row r="140" spans="1:15" x14ac:dyDescent="0.25">
      <c r="E140" s="15"/>
      <c r="F140" s="15"/>
      <c r="G140" s="15"/>
      <c r="H140" s="15"/>
      <c r="I140" s="57"/>
      <c r="J140" s="9" t="s">
        <v>11</v>
      </c>
      <c r="K140" s="9">
        <f>SUM(K137:K139)</f>
        <v>254</v>
      </c>
      <c r="M140" s="1"/>
      <c r="N140" s="1"/>
      <c r="O140" s="88"/>
    </row>
    <row r="141" spans="1:15" x14ac:dyDescent="0.25">
      <c r="C141">
        <f>K140</f>
        <v>254</v>
      </c>
      <c r="D141" t="s">
        <v>8</v>
      </c>
      <c r="E141" t="s">
        <v>12</v>
      </c>
      <c r="F141">
        <v>1182.56</v>
      </c>
      <c r="G141" t="s">
        <v>106</v>
      </c>
      <c r="H141" s="11"/>
      <c r="I141" s="1"/>
      <c r="J141" s="1"/>
      <c r="K141" s="1"/>
      <c r="L141" s="1"/>
      <c r="M141" s="9"/>
      <c r="N141" s="1"/>
      <c r="O141" s="87">
        <f>C141*F141</f>
        <v>300370.24</v>
      </c>
    </row>
    <row r="142" spans="1:15" x14ac:dyDescent="0.25">
      <c r="H142" s="11"/>
      <c r="I142" s="1"/>
      <c r="J142" s="1"/>
      <c r="K142" s="1"/>
      <c r="L142" s="1"/>
      <c r="M142" s="9"/>
      <c r="N142" s="1"/>
      <c r="O142" s="87"/>
    </row>
    <row r="143" spans="1:15" ht="22.5" customHeight="1" x14ac:dyDescent="0.25">
      <c r="A143" s="141">
        <v>12</v>
      </c>
      <c r="B143" s="142" t="s">
        <v>199</v>
      </c>
      <c r="C143" s="142"/>
      <c r="D143" s="142"/>
      <c r="E143" s="142"/>
      <c r="F143" s="142"/>
      <c r="G143" s="142"/>
      <c r="H143" s="142"/>
      <c r="I143" s="142"/>
      <c r="J143" s="142"/>
      <c r="K143" s="142"/>
      <c r="L143" s="142"/>
      <c r="M143" s="9"/>
      <c r="N143" s="1"/>
      <c r="O143" s="87"/>
    </row>
    <row r="144" spans="1:15" ht="23.25" customHeight="1" x14ac:dyDescent="0.25">
      <c r="A144" s="141"/>
      <c r="B144" s="142"/>
      <c r="C144" s="142"/>
      <c r="D144" s="142"/>
      <c r="E144" s="142"/>
      <c r="F144" s="142"/>
      <c r="G144" s="142"/>
      <c r="H144" s="142"/>
      <c r="I144" s="142"/>
      <c r="J144" s="142"/>
      <c r="K144" s="142"/>
      <c r="L144" s="142"/>
      <c r="M144" s="9"/>
      <c r="N144" s="1"/>
      <c r="O144" s="87"/>
    </row>
    <row r="145" spans="1:15" x14ac:dyDescent="0.25">
      <c r="A145" s="10" t="s">
        <v>142</v>
      </c>
      <c r="B145" s="67"/>
      <c r="C145">
        <v>1</v>
      </c>
      <c r="D145" t="s">
        <v>8</v>
      </c>
      <c r="E145" s="15">
        <v>5</v>
      </c>
      <c r="F145" s="15" t="s">
        <v>8</v>
      </c>
      <c r="G145" s="15">
        <v>5</v>
      </c>
      <c r="H145" s="15" t="s">
        <v>8</v>
      </c>
      <c r="I145" s="59">
        <v>6.5</v>
      </c>
      <c r="J145" s="1" t="s">
        <v>9</v>
      </c>
      <c r="K145">
        <f>C145*E145*G145*I145</f>
        <v>162.5</v>
      </c>
      <c r="L145" s="1"/>
      <c r="M145" s="9"/>
      <c r="N145" s="1"/>
      <c r="O145" s="87"/>
    </row>
    <row r="146" spans="1:15" x14ac:dyDescent="0.25">
      <c r="B146" t="s">
        <v>143</v>
      </c>
      <c r="C146">
        <v>1</v>
      </c>
      <c r="D146" t="s">
        <v>8</v>
      </c>
      <c r="E146" s="15">
        <v>5</v>
      </c>
      <c r="F146" s="15" t="s">
        <v>8</v>
      </c>
      <c r="G146" s="15">
        <v>4</v>
      </c>
      <c r="H146" s="15" t="s">
        <v>8</v>
      </c>
      <c r="I146" s="59">
        <v>2</v>
      </c>
      <c r="J146" s="1" t="s">
        <v>9</v>
      </c>
      <c r="K146">
        <f>C146*E146*G146*I146</f>
        <v>40</v>
      </c>
      <c r="L146" s="1"/>
      <c r="M146" s="9"/>
      <c r="N146" s="1"/>
      <c r="O146" s="87"/>
    </row>
    <row r="147" spans="1:15" x14ac:dyDescent="0.25">
      <c r="E147" s="1"/>
      <c r="F147" s="1"/>
      <c r="G147" s="1"/>
      <c r="H147" s="1"/>
      <c r="I147" s="1"/>
      <c r="J147" s="9" t="s">
        <v>11</v>
      </c>
      <c r="K147" s="9">
        <f>SUM(K145:K146)</f>
        <v>202.5</v>
      </c>
      <c r="M147" s="1"/>
      <c r="N147" s="1"/>
      <c r="O147" s="88"/>
    </row>
    <row r="148" spans="1:15" x14ac:dyDescent="0.25">
      <c r="C148">
        <f>K147</f>
        <v>202.5</v>
      </c>
      <c r="D148" t="s">
        <v>8</v>
      </c>
      <c r="E148" t="s">
        <v>12</v>
      </c>
      <c r="F148">
        <v>1647.7</v>
      </c>
      <c r="G148" t="s">
        <v>225</v>
      </c>
      <c r="H148" s="11"/>
      <c r="I148" s="1"/>
      <c r="J148" s="1"/>
      <c r="K148" s="1"/>
      <c r="L148" s="1"/>
      <c r="M148" s="9"/>
      <c r="N148" s="1"/>
      <c r="O148" s="87">
        <f>C148*F148</f>
        <v>333659.25</v>
      </c>
    </row>
    <row r="149" spans="1:15" x14ac:dyDescent="0.25">
      <c r="H149" s="11"/>
      <c r="I149" s="1"/>
      <c r="J149" s="1"/>
      <c r="K149" s="1"/>
      <c r="L149" s="1"/>
      <c r="M149" s="9"/>
      <c r="N149" s="1"/>
      <c r="O149" s="87"/>
    </row>
    <row r="150" spans="1:15" ht="29.25" customHeight="1" x14ac:dyDescent="0.25">
      <c r="A150" s="10">
        <v>13</v>
      </c>
      <c r="B150" s="142" t="s">
        <v>198</v>
      </c>
      <c r="C150" s="142"/>
      <c r="D150" s="142"/>
      <c r="E150" s="142"/>
      <c r="F150" s="142"/>
      <c r="G150" s="142"/>
      <c r="H150" s="142"/>
      <c r="I150" s="142"/>
      <c r="J150" s="142"/>
      <c r="K150" s="142"/>
      <c r="L150" s="27"/>
      <c r="M150" s="9"/>
      <c r="N150" s="1"/>
      <c r="O150" s="87"/>
    </row>
    <row r="151" spans="1:15" x14ac:dyDescent="0.25">
      <c r="B151" s="27"/>
      <c r="C151" s="27"/>
      <c r="D151" s="27"/>
      <c r="E151" s="27"/>
      <c r="F151" s="27"/>
      <c r="G151" s="27"/>
      <c r="H151" s="27"/>
      <c r="I151" s="27"/>
      <c r="J151" s="27"/>
      <c r="K151" s="27"/>
      <c r="L151" s="27"/>
      <c r="M151" s="9"/>
      <c r="N151" s="1"/>
      <c r="O151" s="87"/>
    </row>
    <row r="152" spans="1:15" x14ac:dyDescent="0.25">
      <c r="E152" s="15">
        <v>1</v>
      </c>
      <c r="F152" s="15" t="s">
        <v>8</v>
      </c>
      <c r="G152" s="15">
        <v>47</v>
      </c>
      <c r="H152" s="15" t="s">
        <v>8</v>
      </c>
      <c r="I152" s="57">
        <v>70</v>
      </c>
      <c r="J152" s="1" t="s">
        <v>9</v>
      </c>
      <c r="K152">
        <f>E152*G152*I152</f>
        <v>3290</v>
      </c>
      <c r="L152" s="1"/>
      <c r="M152" s="9"/>
      <c r="N152" s="1"/>
      <c r="O152" s="87"/>
    </row>
    <row r="153" spans="1:15" x14ac:dyDescent="0.25">
      <c r="B153" t="s">
        <v>144</v>
      </c>
      <c r="D153" t="s">
        <v>127</v>
      </c>
      <c r="E153" s="15">
        <v>3</v>
      </c>
      <c r="F153" s="15" t="s">
        <v>8</v>
      </c>
      <c r="G153" s="15">
        <v>70</v>
      </c>
      <c r="H153" s="15" t="s">
        <v>8</v>
      </c>
      <c r="I153" s="59">
        <v>0.75</v>
      </c>
      <c r="J153" s="1" t="s">
        <v>9</v>
      </c>
      <c r="K153">
        <f>E153*G153*I153</f>
        <v>157.5</v>
      </c>
      <c r="L153" s="1"/>
      <c r="M153" s="9"/>
      <c r="N153" s="1"/>
      <c r="O153" s="87"/>
    </row>
    <row r="154" spans="1:15" x14ac:dyDescent="0.25">
      <c r="D154" t="s">
        <v>126</v>
      </c>
      <c r="E154" s="15">
        <v>3</v>
      </c>
      <c r="F154" s="15" t="s">
        <v>8</v>
      </c>
      <c r="G154" s="15">
        <v>73</v>
      </c>
      <c r="H154" s="15" t="s">
        <v>8</v>
      </c>
      <c r="I154" s="59">
        <v>0.75</v>
      </c>
      <c r="J154" s="1" t="s">
        <v>9</v>
      </c>
      <c r="K154">
        <f>E154*G154*I154</f>
        <v>164.25</v>
      </c>
      <c r="L154" s="1"/>
      <c r="M154" s="9"/>
      <c r="N154" s="1"/>
      <c r="O154" s="87"/>
    </row>
    <row r="155" spans="1:15" x14ac:dyDescent="0.25">
      <c r="E155" s="1"/>
      <c r="F155" s="1"/>
      <c r="G155" s="1"/>
      <c r="H155" s="1"/>
      <c r="I155" s="1"/>
      <c r="J155" s="9" t="s">
        <v>11</v>
      </c>
      <c r="K155" s="9">
        <f>SUM(K152:K154)</f>
        <v>3611.75</v>
      </c>
      <c r="M155" s="1"/>
      <c r="N155" s="1"/>
      <c r="O155" s="88"/>
    </row>
    <row r="156" spans="1:15" x14ac:dyDescent="0.25">
      <c r="E156">
        <f>K155</f>
        <v>3611.75</v>
      </c>
      <c r="F156" t="s">
        <v>8</v>
      </c>
      <c r="G156" t="s">
        <v>12</v>
      </c>
      <c r="H156">
        <v>3275.5</v>
      </c>
      <c r="I156" t="s">
        <v>106</v>
      </c>
      <c r="J156" s="1"/>
      <c r="K156" s="1"/>
      <c r="L156" s="1"/>
      <c r="M156" s="9"/>
      <c r="N156" s="1"/>
      <c r="O156" s="87">
        <f>E156*H156/100</f>
        <v>118302.87125</v>
      </c>
    </row>
    <row r="157" spans="1:15" x14ac:dyDescent="0.25">
      <c r="J157" s="1"/>
      <c r="K157" s="1"/>
      <c r="L157" s="1"/>
      <c r="M157" s="9"/>
      <c r="N157" s="1"/>
      <c r="O157" s="87"/>
    </row>
    <row r="158" spans="1:15" ht="37.5" customHeight="1" x14ac:dyDescent="0.25">
      <c r="A158" s="10">
        <v>14</v>
      </c>
      <c r="B158" s="142" t="s">
        <v>197</v>
      </c>
      <c r="C158" s="142"/>
      <c r="D158" s="142"/>
      <c r="E158" s="142"/>
      <c r="F158" s="142"/>
      <c r="G158" s="142"/>
      <c r="H158" s="142"/>
      <c r="I158" s="142"/>
      <c r="J158" s="142"/>
      <c r="K158" s="142"/>
      <c r="L158" s="142"/>
      <c r="M158" s="27"/>
      <c r="N158" s="1"/>
      <c r="O158" s="87"/>
    </row>
    <row r="159" spans="1:15" x14ac:dyDescent="0.25">
      <c r="E159" s="15">
        <v>1</v>
      </c>
      <c r="F159" s="15" t="s">
        <v>8</v>
      </c>
      <c r="G159" s="15">
        <v>47</v>
      </c>
      <c r="H159" s="15" t="s">
        <v>8</v>
      </c>
      <c r="I159" s="57">
        <v>70</v>
      </c>
      <c r="J159" s="1" t="s">
        <v>9</v>
      </c>
      <c r="K159">
        <f>E159*G159*I159</f>
        <v>3290</v>
      </c>
      <c r="L159" s="1"/>
      <c r="M159" s="9"/>
      <c r="N159" s="1"/>
      <c r="O159" s="87"/>
    </row>
    <row r="160" spans="1:15" x14ac:dyDescent="0.25">
      <c r="E160" s="1"/>
      <c r="F160" s="1"/>
      <c r="G160" s="1"/>
      <c r="H160" s="1"/>
      <c r="I160" s="1"/>
      <c r="J160" s="9" t="s">
        <v>11</v>
      </c>
      <c r="K160" s="9">
        <f>SUM(K159:K159)</f>
        <v>3290</v>
      </c>
      <c r="M160" s="1"/>
      <c r="N160" s="1"/>
      <c r="O160" s="88"/>
    </row>
    <row r="161" spans="1:15" x14ac:dyDescent="0.25">
      <c r="E161">
        <f>K160</f>
        <v>3290</v>
      </c>
      <c r="F161" t="s">
        <v>8</v>
      </c>
      <c r="G161" t="s">
        <v>12</v>
      </c>
      <c r="H161">
        <v>8977.9</v>
      </c>
      <c r="I161" t="s">
        <v>106</v>
      </c>
      <c r="J161" s="1"/>
      <c r="K161" s="1"/>
      <c r="L161" s="1"/>
      <c r="M161" s="9"/>
      <c r="N161" s="1"/>
      <c r="O161" s="87">
        <f>E161*H161/100</f>
        <v>295372.90999999997</v>
      </c>
    </row>
    <row r="162" spans="1:15" x14ac:dyDescent="0.25">
      <c r="J162" s="1"/>
      <c r="K162" s="1"/>
      <c r="L162" s="1"/>
      <c r="M162" s="9"/>
      <c r="N162" s="1"/>
      <c r="O162" s="87"/>
    </row>
    <row r="163" spans="1:15" ht="11.25" customHeight="1" x14ac:dyDescent="0.25">
      <c r="B163" s="27"/>
      <c r="C163" s="27"/>
      <c r="D163" s="27"/>
      <c r="E163" s="27"/>
      <c r="F163" s="27"/>
      <c r="G163" s="27"/>
      <c r="H163" s="27"/>
      <c r="I163" s="27"/>
      <c r="J163" s="27"/>
      <c r="K163" s="27"/>
      <c r="L163" s="27"/>
      <c r="M163" s="27"/>
      <c r="N163" s="1"/>
      <c r="O163" s="87"/>
    </row>
    <row r="164" spans="1:15" ht="33" customHeight="1" x14ac:dyDescent="0.25">
      <c r="A164" s="10">
        <v>15</v>
      </c>
      <c r="B164" s="142" t="s">
        <v>200</v>
      </c>
      <c r="C164" s="142"/>
      <c r="D164" s="142"/>
      <c r="E164" s="142"/>
      <c r="F164" s="142"/>
      <c r="G164" s="142"/>
      <c r="H164" s="142"/>
      <c r="I164" s="142"/>
      <c r="J164" s="142"/>
      <c r="K164" s="142"/>
      <c r="L164" s="27"/>
      <c r="M164" s="27"/>
      <c r="N164" s="1"/>
      <c r="O164" s="87"/>
    </row>
    <row r="165" spans="1:15" x14ac:dyDescent="0.25">
      <c r="B165" s="27"/>
      <c r="C165" s="27"/>
      <c r="D165" s="27"/>
      <c r="E165" s="27"/>
      <c r="F165" s="27"/>
      <c r="G165" s="27"/>
      <c r="H165" s="27"/>
      <c r="I165" s="27"/>
      <c r="J165" s="27"/>
      <c r="K165" s="27"/>
      <c r="L165" s="27"/>
      <c r="M165" s="27"/>
      <c r="N165" s="1"/>
      <c r="O165" s="87"/>
    </row>
    <row r="166" spans="1:15" x14ac:dyDescent="0.25">
      <c r="B166" s="27" t="s">
        <v>116</v>
      </c>
      <c r="C166" s="27"/>
      <c r="D166" s="52"/>
      <c r="E166" s="15">
        <v>3</v>
      </c>
      <c r="F166" s="15" t="s">
        <v>8</v>
      </c>
      <c r="G166" s="15">
        <v>9</v>
      </c>
      <c r="H166" s="15" t="s">
        <v>8</v>
      </c>
      <c r="I166" s="57">
        <v>6</v>
      </c>
      <c r="J166" s="1" t="s">
        <v>9</v>
      </c>
      <c r="K166">
        <f>E166*G166*I166</f>
        <v>162</v>
      </c>
      <c r="L166" s="1"/>
      <c r="M166" s="9"/>
      <c r="N166" s="1"/>
      <c r="O166" s="87"/>
    </row>
    <row r="167" spans="1:15" x14ac:dyDescent="0.25">
      <c r="B167" s="78"/>
      <c r="C167">
        <v>3</v>
      </c>
      <c r="D167" t="s">
        <v>8</v>
      </c>
      <c r="E167" s="15">
        <v>2</v>
      </c>
      <c r="F167" s="15" t="s">
        <v>8</v>
      </c>
      <c r="G167" s="15">
        <v>6</v>
      </c>
      <c r="H167" s="15" t="s">
        <v>8</v>
      </c>
      <c r="I167" s="59">
        <v>4</v>
      </c>
      <c r="J167" s="1" t="s">
        <v>9</v>
      </c>
      <c r="K167">
        <f>C167*E167*G167*I167</f>
        <v>144</v>
      </c>
      <c r="L167" s="1"/>
      <c r="M167" s="9"/>
      <c r="N167" s="1"/>
      <c r="O167" s="87"/>
    </row>
    <row r="168" spans="1:15" x14ac:dyDescent="0.25">
      <c r="B168" s="78"/>
      <c r="C168">
        <v>3</v>
      </c>
      <c r="D168" t="s">
        <v>8</v>
      </c>
      <c r="E168" s="15">
        <v>2</v>
      </c>
      <c r="F168" s="15" t="s">
        <v>8</v>
      </c>
      <c r="G168" s="15">
        <v>9</v>
      </c>
      <c r="H168" s="15" t="s">
        <v>8</v>
      </c>
      <c r="I168" s="59">
        <v>4</v>
      </c>
      <c r="J168" s="1" t="s">
        <v>9</v>
      </c>
      <c r="K168">
        <f>C168*E168*G168*I168</f>
        <v>216</v>
      </c>
      <c r="L168" s="1"/>
      <c r="M168" s="9"/>
      <c r="N168" s="1"/>
      <c r="O168" s="87"/>
    </row>
    <row r="169" spans="1:15" x14ac:dyDescent="0.25">
      <c r="B169" s="52"/>
      <c r="C169" s="52"/>
      <c r="D169" s="52"/>
      <c r="E169" s="1"/>
      <c r="F169" s="1"/>
      <c r="G169" s="1"/>
      <c r="H169" s="1"/>
      <c r="I169" s="1"/>
      <c r="J169" s="9" t="s">
        <v>11</v>
      </c>
      <c r="K169" s="9">
        <f>SUM(K166:K168)</f>
        <v>522</v>
      </c>
      <c r="M169" s="1"/>
      <c r="N169" s="1"/>
      <c r="O169" s="88"/>
    </row>
    <row r="170" spans="1:15" x14ac:dyDescent="0.25">
      <c r="E170">
        <f>K169</f>
        <v>522</v>
      </c>
      <c r="F170" t="s">
        <v>8</v>
      </c>
      <c r="G170" t="s">
        <v>12</v>
      </c>
      <c r="H170">
        <v>26679</v>
      </c>
      <c r="I170" t="s">
        <v>105</v>
      </c>
      <c r="J170" s="1"/>
      <c r="K170" s="1"/>
      <c r="L170" s="1"/>
      <c r="M170" s="9"/>
      <c r="N170" s="1"/>
      <c r="O170" s="87">
        <f>E170*H170/100</f>
        <v>139264.38</v>
      </c>
    </row>
    <row r="171" spans="1:15" ht="33.75" customHeight="1" x14ac:dyDescent="0.25">
      <c r="A171" s="10">
        <v>16</v>
      </c>
      <c r="B171" s="138" t="s">
        <v>201</v>
      </c>
      <c r="C171" s="138"/>
      <c r="D171" s="138"/>
      <c r="E171" s="138"/>
      <c r="F171" s="138"/>
      <c r="G171" s="138"/>
      <c r="H171" s="138"/>
      <c r="I171" s="138"/>
      <c r="J171" s="138"/>
      <c r="K171" s="138"/>
      <c r="L171" s="138"/>
      <c r="M171" s="9"/>
      <c r="N171" s="1"/>
      <c r="O171" s="87"/>
    </row>
    <row r="172" spans="1:15" x14ac:dyDescent="0.25">
      <c r="B172" t="s">
        <v>122</v>
      </c>
      <c r="E172">
        <v>2</v>
      </c>
      <c r="F172" t="s">
        <v>8</v>
      </c>
      <c r="G172">
        <v>20</v>
      </c>
      <c r="H172" t="s">
        <v>8</v>
      </c>
      <c r="I172">
        <v>40</v>
      </c>
      <c r="J172" s="1" t="s">
        <v>9</v>
      </c>
      <c r="K172" s="1">
        <f>E172*G172*I172</f>
        <v>1600</v>
      </c>
      <c r="L172" s="1"/>
      <c r="M172" s="9"/>
      <c r="N172" s="1"/>
      <c r="O172" s="87"/>
    </row>
    <row r="173" spans="1:15" x14ac:dyDescent="0.25">
      <c r="B173" t="s">
        <v>145</v>
      </c>
      <c r="E173">
        <v>1</v>
      </c>
      <c r="F173" t="s">
        <v>8</v>
      </c>
      <c r="G173">
        <v>19</v>
      </c>
      <c r="H173" t="s">
        <v>8</v>
      </c>
      <c r="I173">
        <v>30</v>
      </c>
      <c r="J173" s="1" t="s">
        <v>9</v>
      </c>
      <c r="K173" s="1">
        <f t="shared" ref="K173:K176" si="17">E173*G173*I173</f>
        <v>570</v>
      </c>
      <c r="L173" s="1"/>
      <c r="M173" s="9"/>
      <c r="N173" s="1"/>
      <c r="O173" s="87"/>
    </row>
    <row r="174" spans="1:15" x14ac:dyDescent="0.25">
      <c r="B174" t="s">
        <v>146</v>
      </c>
      <c r="E174">
        <v>1</v>
      </c>
      <c r="F174" t="s">
        <v>8</v>
      </c>
      <c r="G174">
        <v>12</v>
      </c>
      <c r="H174" t="s">
        <v>8</v>
      </c>
      <c r="I174">
        <v>12</v>
      </c>
      <c r="J174" s="1" t="s">
        <v>9</v>
      </c>
      <c r="K174" s="1">
        <f t="shared" si="17"/>
        <v>144</v>
      </c>
      <c r="L174" s="1"/>
      <c r="M174" s="9"/>
      <c r="N174" s="1"/>
      <c r="O174" s="87"/>
    </row>
    <row r="175" spans="1:15" x14ac:dyDescent="0.25">
      <c r="B175" t="s">
        <v>147</v>
      </c>
      <c r="E175">
        <v>1</v>
      </c>
      <c r="F175" t="s">
        <v>8</v>
      </c>
      <c r="G175">
        <v>11</v>
      </c>
      <c r="H175" t="s">
        <v>8</v>
      </c>
      <c r="I175">
        <v>12</v>
      </c>
      <c r="J175" s="1" t="s">
        <v>9</v>
      </c>
      <c r="K175" s="1">
        <f t="shared" si="17"/>
        <v>132</v>
      </c>
      <c r="L175" s="1"/>
      <c r="M175" s="9"/>
      <c r="N175" s="1"/>
      <c r="O175" s="87"/>
    </row>
    <row r="176" spans="1:15" x14ac:dyDescent="0.25">
      <c r="B176" t="s">
        <v>148</v>
      </c>
      <c r="E176">
        <v>1</v>
      </c>
      <c r="F176" t="s">
        <v>8</v>
      </c>
      <c r="G176">
        <v>11</v>
      </c>
      <c r="H176" t="s">
        <v>8</v>
      </c>
      <c r="I176">
        <v>12</v>
      </c>
      <c r="J176" s="1" t="s">
        <v>9</v>
      </c>
      <c r="K176" s="1">
        <f t="shared" si="17"/>
        <v>132</v>
      </c>
      <c r="L176" s="1"/>
      <c r="M176" s="9"/>
      <c r="N176" s="1"/>
      <c r="O176" s="87"/>
    </row>
    <row r="177" spans="1:15" x14ac:dyDescent="0.25">
      <c r="E177" s="1"/>
      <c r="F177" s="1"/>
      <c r="G177" s="1"/>
      <c r="H177" s="1"/>
      <c r="I177" s="1"/>
      <c r="J177" s="9" t="s">
        <v>11</v>
      </c>
      <c r="K177" s="9">
        <f>SUM(K172:K176)</f>
        <v>2578</v>
      </c>
      <c r="M177" s="1"/>
      <c r="N177" s="1"/>
      <c r="O177" s="88"/>
    </row>
    <row r="178" spans="1:15" x14ac:dyDescent="0.25">
      <c r="E178">
        <f>K177</f>
        <v>2578</v>
      </c>
      <c r="F178" t="s">
        <v>8</v>
      </c>
      <c r="G178" t="s">
        <v>12</v>
      </c>
      <c r="H178">
        <v>28254</v>
      </c>
      <c r="I178" t="s">
        <v>105</v>
      </c>
      <c r="J178" s="1"/>
      <c r="K178" s="1"/>
      <c r="L178" s="1"/>
      <c r="M178" s="9"/>
      <c r="N178" s="1"/>
      <c r="O178" s="87">
        <f>E178*H178/100</f>
        <v>728388.12</v>
      </c>
    </row>
    <row r="179" spans="1:15" ht="9" customHeight="1" x14ac:dyDescent="0.25">
      <c r="J179" s="1"/>
      <c r="K179" s="1"/>
      <c r="L179" s="1"/>
      <c r="M179" s="9"/>
      <c r="N179" s="1"/>
      <c r="O179" s="87"/>
    </row>
    <row r="180" spans="1:15" x14ac:dyDescent="0.25">
      <c r="A180" s="10">
        <v>17</v>
      </c>
      <c r="B180" s="137" t="s">
        <v>204</v>
      </c>
      <c r="C180" s="137"/>
      <c r="D180" s="137"/>
      <c r="E180" s="137"/>
      <c r="F180" s="137"/>
      <c r="G180" s="137"/>
      <c r="H180" s="137"/>
      <c r="I180" s="137"/>
      <c r="J180" s="137"/>
      <c r="K180" s="137"/>
      <c r="L180" s="137"/>
      <c r="M180" s="9"/>
      <c r="N180" s="1"/>
      <c r="O180" s="87"/>
    </row>
    <row r="181" spans="1:15" x14ac:dyDescent="0.25">
      <c r="B181" t="s">
        <v>149</v>
      </c>
      <c r="J181" s="1"/>
      <c r="K181" s="1"/>
      <c r="L181" s="1"/>
      <c r="M181" s="9"/>
      <c r="N181" s="1"/>
      <c r="O181" s="87"/>
    </row>
    <row r="182" spans="1:15" x14ac:dyDescent="0.25">
      <c r="E182">
        <v>1</v>
      </c>
      <c r="F182" t="s">
        <v>8</v>
      </c>
      <c r="G182">
        <v>15</v>
      </c>
      <c r="H182" t="s">
        <v>8</v>
      </c>
      <c r="I182">
        <v>50</v>
      </c>
      <c r="J182" s="1" t="s">
        <v>9</v>
      </c>
      <c r="K182" s="1">
        <f t="shared" ref="K182" si="18">E182*G182*I182</f>
        <v>750</v>
      </c>
      <c r="L182" s="1"/>
      <c r="N182" s="1"/>
      <c r="O182" s="87"/>
    </row>
    <row r="183" spans="1:15" x14ac:dyDescent="0.25">
      <c r="E183">
        <v>1</v>
      </c>
      <c r="F183" t="s">
        <v>8</v>
      </c>
      <c r="G183">
        <v>6</v>
      </c>
      <c r="H183" t="s">
        <v>8</v>
      </c>
      <c r="I183">
        <v>8</v>
      </c>
      <c r="J183" s="1" t="s">
        <v>9</v>
      </c>
      <c r="K183" s="1">
        <f t="shared" ref="K183" si="19">E183*G183*I183</f>
        <v>48</v>
      </c>
      <c r="L183" s="1"/>
      <c r="M183" s="9"/>
      <c r="N183" s="1"/>
      <c r="O183" s="87"/>
    </row>
    <row r="184" spans="1:15" x14ac:dyDescent="0.25">
      <c r="E184" s="1"/>
      <c r="F184" s="1"/>
      <c r="G184" s="1"/>
      <c r="H184" s="1"/>
      <c r="I184" s="1"/>
      <c r="J184" s="9" t="s">
        <v>11</v>
      </c>
      <c r="K184" s="9">
        <f>SUM(K182,K183)</f>
        <v>798</v>
      </c>
      <c r="M184" s="1"/>
      <c r="N184" s="1"/>
      <c r="O184" s="88"/>
    </row>
    <row r="185" spans="1:15" x14ac:dyDescent="0.25">
      <c r="E185">
        <f>K184</f>
        <v>798</v>
      </c>
      <c r="F185" t="s">
        <v>8</v>
      </c>
      <c r="G185" t="s">
        <v>12</v>
      </c>
      <c r="H185">
        <v>1079.7</v>
      </c>
      <c r="I185" t="s">
        <v>105</v>
      </c>
      <c r="J185" s="1"/>
      <c r="K185" s="1"/>
      <c r="L185" s="1"/>
      <c r="M185" s="9"/>
      <c r="N185" s="1"/>
      <c r="O185" s="87">
        <f>E185*H185</f>
        <v>861600.60000000009</v>
      </c>
    </row>
    <row r="186" spans="1:15" x14ac:dyDescent="0.25">
      <c r="A186" s="10">
        <v>18</v>
      </c>
      <c r="B186" s="137" t="s">
        <v>150</v>
      </c>
      <c r="C186" s="137"/>
      <c r="D186" s="137"/>
      <c r="E186" s="137"/>
      <c r="F186" s="137"/>
      <c r="G186" s="137"/>
      <c r="H186" s="137"/>
      <c r="I186" s="137"/>
      <c r="J186" s="137"/>
      <c r="K186" s="137"/>
      <c r="L186" s="137"/>
      <c r="M186" s="9"/>
      <c r="N186" s="1"/>
      <c r="O186" s="87"/>
    </row>
    <row r="187" spans="1:15" x14ac:dyDescent="0.25">
      <c r="B187" t="s">
        <v>226</v>
      </c>
      <c r="J187" s="1"/>
      <c r="K187" s="1"/>
      <c r="L187" s="1"/>
      <c r="M187" s="9"/>
      <c r="N187" s="1"/>
      <c r="O187" s="87"/>
    </row>
    <row r="188" spans="1:15" x14ac:dyDescent="0.25">
      <c r="F188">
        <f>C134/2</f>
        <v>5551</v>
      </c>
      <c r="G188" t="s">
        <v>229</v>
      </c>
      <c r="H188" t="s">
        <v>227</v>
      </c>
      <c r="J188">
        <v>1079.7</v>
      </c>
      <c r="K188" s="1"/>
      <c r="L188" s="1"/>
      <c r="M188" s="9"/>
      <c r="N188" s="1"/>
      <c r="O188" s="87">
        <f>F188*J188/100</f>
        <v>59934.147000000004</v>
      </c>
    </row>
    <row r="189" spans="1:15" x14ac:dyDescent="0.25">
      <c r="A189" s="10">
        <v>19</v>
      </c>
      <c r="B189" t="s">
        <v>151</v>
      </c>
      <c r="K189" s="1"/>
      <c r="L189" s="1"/>
      <c r="M189" s="9"/>
      <c r="N189" s="1"/>
      <c r="O189" s="87"/>
    </row>
    <row r="190" spans="1:15" x14ac:dyDescent="0.25">
      <c r="B190" t="s">
        <v>205</v>
      </c>
      <c r="K190" s="1"/>
      <c r="L190" s="1"/>
      <c r="M190" s="9"/>
      <c r="N190" s="1"/>
      <c r="O190" s="87"/>
    </row>
    <row r="191" spans="1:15" x14ac:dyDescent="0.25">
      <c r="F191" t="s">
        <v>206</v>
      </c>
      <c r="G191" t="s">
        <v>9</v>
      </c>
      <c r="H191">
        <f>F188</f>
        <v>5551</v>
      </c>
      <c r="I191" t="s">
        <v>227</v>
      </c>
      <c r="J191">
        <v>2717</v>
      </c>
      <c r="K191" s="1" t="s">
        <v>228</v>
      </c>
      <c r="L191" s="1"/>
      <c r="M191" s="9"/>
      <c r="N191" s="1"/>
      <c r="O191" s="87">
        <f>H191*J191/100</f>
        <v>150820.67000000001</v>
      </c>
    </row>
    <row r="192" spans="1:15" x14ac:dyDescent="0.25">
      <c r="A192" s="10">
        <v>20</v>
      </c>
      <c r="B192" t="s">
        <v>152</v>
      </c>
      <c r="K192" s="1"/>
      <c r="L192" s="1"/>
      <c r="M192" s="9"/>
      <c r="N192" s="1"/>
      <c r="O192" s="87"/>
    </row>
    <row r="193" spans="1:15" x14ac:dyDescent="0.25">
      <c r="B193" t="s">
        <v>205</v>
      </c>
      <c r="K193" s="1"/>
      <c r="L193" s="1"/>
      <c r="M193" s="9"/>
      <c r="N193" s="1"/>
      <c r="O193" s="87"/>
    </row>
    <row r="194" spans="1:15" x14ac:dyDescent="0.25">
      <c r="F194" t="s">
        <v>206</v>
      </c>
      <c r="G194" t="s">
        <v>9</v>
      </c>
      <c r="H194">
        <f>H191</f>
        <v>5551</v>
      </c>
      <c r="I194" t="s">
        <v>227</v>
      </c>
      <c r="J194">
        <v>1948.1</v>
      </c>
      <c r="K194" s="1" t="s">
        <v>229</v>
      </c>
      <c r="L194" s="1"/>
      <c r="M194" s="9"/>
      <c r="N194" s="1"/>
      <c r="O194" s="87">
        <f>H194*J194/100</f>
        <v>108139.031</v>
      </c>
    </row>
    <row r="195" spans="1:15" x14ac:dyDescent="0.25">
      <c r="A195" s="10">
        <v>21</v>
      </c>
      <c r="B195" t="s">
        <v>153</v>
      </c>
      <c r="K195" s="1"/>
      <c r="L195" s="1"/>
      <c r="M195" s="9"/>
      <c r="N195" s="1"/>
      <c r="O195" s="87"/>
    </row>
    <row r="196" spans="1:15" x14ac:dyDescent="0.25">
      <c r="B196" t="s">
        <v>207</v>
      </c>
      <c r="K196" s="1"/>
      <c r="L196" s="1"/>
      <c r="M196" s="9"/>
      <c r="N196" s="1"/>
      <c r="O196" s="87"/>
    </row>
    <row r="197" spans="1:15" x14ac:dyDescent="0.25">
      <c r="G197">
        <f>C141</f>
        <v>254</v>
      </c>
      <c r="H197" t="s">
        <v>230</v>
      </c>
      <c r="J197">
        <v>2116.41</v>
      </c>
      <c r="K197" s="1" t="s">
        <v>231</v>
      </c>
      <c r="L197" s="1"/>
      <c r="M197" s="9"/>
      <c r="N197" s="1"/>
      <c r="O197" s="87">
        <f>G197*J197/100</f>
        <v>5375.6814000000004</v>
      </c>
    </row>
    <row r="198" spans="1:15" x14ac:dyDescent="0.25">
      <c r="J198" s="1"/>
      <c r="K198" s="1"/>
      <c r="L198" s="1"/>
      <c r="M198" s="9" t="s">
        <v>211</v>
      </c>
      <c r="N198" s="1"/>
      <c r="O198" s="87">
        <f ca="1">SUM(O16:O198)</f>
        <v>10375419.242365286</v>
      </c>
    </row>
    <row r="199" spans="1:15" x14ac:dyDescent="0.25">
      <c r="B199" s="4" t="s">
        <v>154</v>
      </c>
      <c r="J199" s="1"/>
      <c r="K199" s="1"/>
      <c r="L199" s="1"/>
    </row>
    <row r="200" spans="1:15" x14ac:dyDescent="0.25">
      <c r="A200" s="10">
        <v>1</v>
      </c>
      <c r="B200" s="137" t="s">
        <v>155</v>
      </c>
      <c r="C200" s="137"/>
      <c r="D200" s="137"/>
      <c r="E200" s="137"/>
      <c r="F200" s="137"/>
      <c r="G200" s="137"/>
      <c r="H200" s="137"/>
      <c r="I200" s="137"/>
      <c r="J200" s="137"/>
      <c r="K200" s="137"/>
      <c r="L200" s="137"/>
      <c r="M200" s="9"/>
      <c r="N200" s="1"/>
      <c r="O200" s="87"/>
    </row>
    <row r="201" spans="1:15" x14ac:dyDescent="0.25">
      <c r="E201">
        <v>1</v>
      </c>
      <c r="F201" t="s">
        <v>8</v>
      </c>
      <c r="G201">
        <v>1</v>
      </c>
      <c r="H201" t="s">
        <v>8</v>
      </c>
      <c r="I201">
        <v>3</v>
      </c>
      <c r="J201" s="1" t="s">
        <v>9</v>
      </c>
      <c r="K201" s="1">
        <f t="shared" ref="K201" si="20">E201*G201*I201</f>
        <v>3</v>
      </c>
      <c r="L201" s="1"/>
      <c r="M201" s="9"/>
      <c r="N201" s="1"/>
      <c r="O201" s="87"/>
    </row>
    <row r="202" spans="1:15" x14ac:dyDescent="0.25">
      <c r="E202" s="1"/>
      <c r="F202" s="1"/>
      <c r="G202" s="1"/>
      <c r="H202" s="1"/>
      <c r="I202" s="1"/>
      <c r="J202" s="9" t="s">
        <v>11</v>
      </c>
      <c r="K202" s="9">
        <f>SUM(K201)</f>
        <v>3</v>
      </c>
      <c r="M202" s="1"/>
      <c r="N202" s="1"/>
      <c r="O202" s="88"/>
    </row>
    <row r="203" spans="1:15" x14ac:dyDescent="0.25">
      <c r="E203">
        <f>K202</f>
        <v>3</v>
      </c>
      <c r="F203" t="s">
        <v>8</v>
      </c>
      <c r="G203" t="s">
        <v>12</v>
      </c>
      <c r="H203">
        <v>810</v>
      </c>
      <c r="J203" s="1"/>
      <c r="K203" s="1"/>
      <c r="L203" s="1"/>
      <c r="M203" s="9"/>
      <c r="N203" s="1"/>
      <c r="O203" s="87">
        <f>E203*H203</f>
        <v>2430</v>
      </c>
    </row>
    <row r="204" spans="1:15" x14ac:dyDescent="0.25">
      <c r="J204" s="1"/>
      <c r="K204" s="1"/>
      <c r="L204" s="1"/>
      <c r="M204" s="9"/>
      <c r="N204" s="1"/>
      <c r="O204" s="87"/>
    </row>
    <row r="205" spans="1:15" x14ac:dyDescent="0.25">
      <c r="A205" s="10">
        <v>2</v>
      </c>
      <c r="B205" s="137" t="s">
        <v>156</v>
      </c>
      <c r="C205" s="137"/>
      <c r="D205" s="137"/>
      <c r="E205" s="137"/>
      <c r="F205" s="137"/>
      <c r="G205" s="137"/>
      <c r="H205" s="137"/>
      <c r="I205" s="137"/>
      <c r="J205" s="137"/>
      <c r="K205" s="137"/>
      <c r="L205" s="137"/>
      <c r="M205" s="9"/>
      <c r="N205" s="1"/>
      <c r="O205" s="87"/>
    </row>
    <row r="206" spans="1:15" x14ac:dyDescent="0.25">
      <c r="E206">
        <v>1</v>
      </c>
      <c r="F206" t="s">
        <v>8</v>
      </c>
      <c r="G206">
        <v>1</v>
      </c>
      <c r="H206" t="s">
        <v>8</v>
      </c>
      <c r="I206">
        <v>2</v>
      </c>
      <c r="J206" s="1" t="s">
        <v>9</v>
      </c>
      <c r="K206" s="1">
        <f t="shared" ref="K206" si="21">E206*G206*I206</f>
        <v>2</v>
      </c>
      <c r="L206" s="1"/>
      <c r="M206" s="9"/>
      <c r="N206" s="1"/>
      <c r="O206" s="87"/>
    </row>
    <row r="207" spans="1:15" x14ac:dyDescent="0.25">
      <c r="E207" s="1"/>
      <c r="F207" s="1"/>
      <c r="G207" s="1"/>
      <c r="H207" s="1"/>
      <c r="I207" s="1"/>
      <c r="J207" s="9" t="s">
        <v>11</v>
      </c>
      <c r="K207" s="9">
        <f>SUM(K205,K206)</f>
        <v>2</v>
      </c>
      <c r="M207" s="1"/>
      <c r="N207" s="1"/>
      <c r="O207" s="88"/>
    </row>
    <row r="208" spans="1:15" x14ac:dyDescent="0.25">
      <c r="E208">
        <f>K207</f>
        <v>2</v>
      </c>
      <c r="F208" t="s">
        <v>8</v>
      </c>
      <c r="G208" t="s">
        <v>12</v>
      </c>
      <c r="H208">
        <v>11477.4</v>
      </c>
      <c r="J208" s="1"/>
      <c r="K208" s="1"/>
      <c r="L208" s="1"/>
      <c r="M208" s="9"/>
      <c r="N208" s="1"/>
      <c r="O208" s="87">
        <f>E208*H208</f>
        <v>22954.799999999999</v>
      </c>
    </row>
    <row r="209" spans="1:15" x14ac:dyDescent="0.25">
      <c r="A209" s="10">
        <v>3</v>
      </c>
      <c r="B209" s="137" t="s">
        <v>157</v>
      </c>
      <c r="C209" s="137"/>
      <c r="D209" s="137"/>
      <c r="E209" s="137"/>
      <c r="F209" s="137"/>
      <c r="G209" s="137"/>
      <c r="H209" s="137"/>
      <c r="I209" s="137"/>
      <c r="J209" s="137"/>
      <c r="K209" s="137"/>
      <c r="L209" s="137"/>
      <c r="M209" s="9"/>
      <c r="N209" s="1"/>
      <c r="O209" s="87"/>
    </row>
    <row r="210" spans="1:15" x14ac:dyDescent="0.25">
      <c r="E210">
        <v>1</v>
      </c>
      <c r="F210" t="s">
        <v>8</v>
      </c>
      <c r="G210">
        <v>1</v>
      </c>
      <c r="H210" t="s">
        <v>8</v>
      </c>
      <c r="I210">
        <v>2</v>
      </c>
      <c r="J210" s="1" t="s">
        <v>9</v>
      </c>
      <c r="K210" s="1">
        <f t="shared" ref="K210" si="22">E210*G210*I210</f>
        <v>2</v>
      </c>
      <c r="L210" s="1"/>
      <c r="M210" s="9"/>
      <c r="N210" s="1"/>
      <c r="O210" s="87"/>
    </row>
    <row r="211" spans="1:15" x14ac:dyDescent="0.25">
      <c r="E211" s="1"/>
      <c r="F211" s="1"/>
      <c r="G211" s="1"/>
      <c r="H211" s="1"/>
      <c r="I211" s="1"/>
      <c r="J211" s="9" t="s">
        <v>11</v>
      </c>
      <c r="K211" s="9">
        <f>SUM(K209,K210)</f>
        <v>2</v>
      </c>
      <c r="M211" s="1"/>
      <c r="N211" s="1"/>
      <c r="O211" s="88"/>
    </row>
    <row r="212" spans="1:15" x14ac:dyDescent="0.25">
      <c r="E212">
        <f>K211</f>
        <v>2</v>
      </c>
      <c r="F212" t="s">
        <v>8</v>
      </c>
      <c r="G212" t="s">
        <v>12</v>
      </c>
      <c r="H212">
        <v>5052.3</v>
      </c>
      <c r="J212" s="1"/>
      <c r="K212" s="1"/>
      <c r="L212" s="1"/>
      <c r="M212" s="9"/>
      <c r="N212" s="1"/>
      <c r="O212" s="87">
        <f>E212*H212</f>
        <v>10104.6</v>
      </c>
    </row>
    <row r="213" spans="1:15" x14ac:dyDescent="0.25">
      <c r="A213" s="10">
        <v>4</v>
      </c>
      <c r="B213" s="137" t="s">
        <v>158</v>
      </c>
      <c r="C213" s="137"/>
      <c r="D213" s="137"/>
      <c r="E213" s="137"/>
      <c r="F213" s="137"/>
      <c r="G213" s="137"/>
      <c r="H213" s="137"/>
      <c r="I213" s="137"/>
      <c r="J213" s="137"/>
      <c r="K213" s="137"/>
      <c r="L213" s="137"/>
      <c r="M213" s="9"/>
      <c r="N213" s="1"/>
      <c r="O213" s="87"/>
    </row>
    <row r="214" spans="1:15" x14ac:dyDescent="0.25">
      <c r="B214" s="137" t="s">
        <v>159</v>
      </c>
      <c r="C214" s="137"/>
      <c r="D214" s="137"/>
      <c r="E214" s="137"/>
      <c r="F214" s="137"/>
      <c r="G214" s="137"/>
      <c r="H214" s="71"/>
      <c r="I214" s="71"/>
      <c r="J214" s="71"/>
      <c r="K214" s="71"/>
      <c r="L214" s="71"/>
      <c r="M214" s="9"/>
      <c r="N214" s="1"/>
      <c r="O214" s="87"/>
    </row>
    <row r="215" spans="1:15" x14ac:dyDescent="0.25">
      <c r="B215" s="73"/>
      <c r="C215" s="73"/>
      <c r="D215" s="73"/>
      <c r="E215">
        <v>8</v>
      </c>
      <c r="F215" t="s">
        <v>8</v>
      </c>
      <c r="I215">
        <v>1384.4</v>
      </c>
      <c r="J215" s="1" t="s">
        <v>9</v>
      </c>
      <c r="K215" s="1"/>
      <c r="L215" s="73"/>
      <c r="M215" s="9"/>
      <c r="N215" s="1"/>
      <c r="O215" s="87">
        <f>E215*I215</f>
        <v>11075.2</v>
      </c>
    </row>
    <row r="216" spans="1:15" x14ac:dyDescent="0.25">
      <c r="B216" s="137" t="s">
        <v>160</v>
      </c>
      <c r="C216" s="137"/>
      <c r="D216" s="137"/>
      <c r="E216" s="137"/>
      <c r="F216" s="137"/>
      <c r="G216" s="137"/>
      <c r="H216" s="71"/>
      <c r="I216" s="71"/>
      <c r="J216" s="71"/>
      <c r="K216" s="71"/>
      <c r="L216" s="71"/>
      <c r="M216" s="9"/>
      <c r="N216" s="1"/>
      <c r="O216" s="87"/>
    </row>
    <row r="217" spans="1:15" x14ac:dyDescent="0.25">
      <c r="B217" s="73"/>
      <c r="C217" s="73"/>
      <c r="D217" s="73"/>
      <c r="E217">
        <v>12</v>
      </c>
      <c r="F217" t="s">
        <v>8</v>
      </c>
      <c r="I217">
        <v>843.9</v>
      </c>
      <c r="J217" s="1" t="s">
        <v>9</v>
      </c>
      <c r="K217" s="1"/>
      <c r="L217" s="73"/>
      <c r="M217" s="9"/>
      <c r="N217" s="1"/>
      <c r="O217" s="87">
        <f>E217*I217</f>
        <v>10126.799999999999</v>
      </c>
    </row>
    <row r="218" spans="1:15" x14ac:dyDescent="0.25">
      <c r="B218" s="137" t="s">
        <v>161</v>
      </c>
      <c r="C218" s="137"/>
      <c r="D218" s="137"/>
      <c r="E218" s="137"/>
      <c r="F218" s="137"/>
      <c r="G218" s="137"/>
      <c r="H218" s="71"/>
      <c r="I218" s="71"/>
      <c r="J218" s="71"/>
      <c r="K218" s="71"/>
      <c r="L218" s="71"/>
      <c r="M218" s="9"/>
      <c r="N218" s="1"/>
      <c r="O218" s="87"/>
    </row>
    <row r="219" spans="1:15" x14ac:dyDescent="0.25">
      <c r="B219" s="73"/>
      <c r="C219" s="73"/>
      <c r="D219" s="73"/>
      <c r="E219">
        <v>4</v>
      </c>
      <c r="F219" t="s">
        <v>8</v>
      </c>
      <c r="I219">
        <v>1142.2</v>
      </c>
      <c r="J219" s="1" t="s">
        <v>9</v>
      </c>
      <c r="K219" s="1"/>
      <c r="L219" s="73"/>
      <c r="M219" s="9"/>
      <c r="N219" s="1"/>
      <c r="O219" s="87">
        <f>E219*I219</f>
        <v>4568.8</v>
      </c>
    </row>
    <row r="220" spans="1:15" x14ac:dyDescent="0.25">
      <c r="B220" s="137" t="s">
        <v>162</v>
      </c>
      <c r="C220" s="137"/>
      <c r="D220" s="137"/>
      <c r="E220" s="137"/>
      <c r="F220" s="137"/>
      <c r="G220" s="137"/>
      <c r="H220" s="71"/>
      <c r="I220" s="71"/>
      <c r="J220" s="71"/>
      <c r="K220" s="71"/>
      <c r="L220" s="71"/>
      <c r="M220" s="9"/>
      <c r="N220" s="1"/>
      <c r="O220" s="87"/>
    </row>
    <row r="221" spans="1:15" x14ac:dyDescent="0.25">
      <c r="B221" s="73"/>
      <c r="C221" s="73"/>
      <c r="D221" s="73"/>
      <c r="E221">
        <v>6</v>
      </c>
      <c r="F221" t="s">
        <v>8</v>
      </c>
      <c r="I221">
        <v>4598</v>
      </c>
      <c r="J221" s="1" t="s">
        <v>9</v>
      </c>
      <c r="K221" s="1"/>
      <c r="L221" s="73"/>
      <c r="M221" s="9"/>
      <c r="N221" s="1"/>
      <c r="O221" s="87">
        <f>E221*I221</f>
        <v>27588</v>
      </c>
    </row>
    <row r="222" spans="1:15" x14ac:dyDescent="0.25">
      <c r="B222" s="137" t="s">
        <v>163</v>
      </c>
      <c r="C222" s="137"/>
      <c r="D222" s="137"/>
      <c r="E222" s="137"/>
      <c r="F222" s="137"/>
      <c r="G222" s="137"/>
      <c r="H222" s="71"/>
      <c r="I222" s="71"/>
      <c r="J222" s="71"/>
      <c r="K222" s="71"/>
      <c r="L222" s="71"/>
      <c r="M222" s="9"/>
      <c r="N222" s="1"/>
      <c r="O222" s="87"/>
    </row>
    <row r="223" spans="1:15" x14ac:dyDescent="0.25">
      <c r="E223">
        <v>4</v>
      </c>
      <c r="F223" t="s">
        <v>8</v>
      </c>
      <c r="I223">
        <v>3432</v>
      </c>
      <c r="J223" s="1" t="s">
        <v>9</v>
      </c>
      <c r="K223" s="1"/>
      <c r="L223" s="1"/>
      <c r="M223" s="9"/>
      <c r="N223" s="1"/>
      <c r="O223" s="87">
        <f>E223*I223</f>
        <v>13728</v>
      </c>
    </row>
    <row r="224" spans="1:15" x14ac:dyDescent="0.25">
      <c r="E224" s="1"/>
      <c r="F224" s="1"/>
      <c r="G224" s="1"/>
      <c r="H224" s="1"/>
      <c r="I224" s="1"/>
      <c r="J224" s="9" t="s">
        <v>11</v>
      </c>
      <c r="K224" s="9">
        <f>SUM(K215:K223)</f>
        <v>0</v>
      </c>
      <c r="M224" s="1"/>
      <c r="N224" s="1"/>
      <c r="O224" s="88"/>
    </row>
    <row r="225" spans="1:15" x14ac:dyDescent="0.25">
      <c r="J225" s="1"/>
      <c r="K225" s="1"/>
      <c r="L225" s="1"/>
      <c r="M225" s="9"/>
      <c r="N225" s="1"/>
      <c r="O225" s="87"/>
    </row>
    <row r="226" spans="1:15" x14ac:dyDescent="0.25">
      <c r="A226" s="10">
        <v>5</v>
      </c>
      <c r="B226" s="137" t="s">
        <v>164</v>
      </c>
      <c r="C226" s="137"/>
      <c r="D226" s="137"/>
      <c r="E226" s="137"/>
      <c r="F226" s="137"/>
      <c r="G226" s="137"/>
      <c r="H226" s="137"/>
      <c r="I226" s="137"/>
      <c r="J226" s="137"/>
      <c r="K226" s="137"/>
      <c r="L226" s="137"/>
      <c r="M226" s="9"/>
      <c r="N226" s="1"/>
      <c r="O226" s="87"/>
    </row>
    <row r="227" spans="1:15" x14ac:dyDescent="0.25">
      <c r="E227">
        <v>1</v>
      </c>
      <c r="F227" t="s">
        <v>8</v>
      </c>
      <c r="G227">
        <v>2</v>
      </c>
      <c r="H227" t="s">
        <v>8</v>
      </c>
      <c r="I227">
        <v>2</v>
      </c>
      <c r="J227" s="1" t="s">
        <v>9</v>
      </c>
      <c r="K227" s="1">
        <f t="shared" ref="K227" si="23">E227*G227*I227</f>
        <v>4</v>
      </c>
      <c r="L227" s="1"/>
      <c r="M227" s="9"/>
      <c r="N227" s="1"/>
      <c r="O227" s="87"/>
    </row>
    <row r="228" spans="1:15" x14ac:dyDescent="0.25">
      <c r="E228" s="1"/>
      <c r="F228" s="1"/>
      <c r="G228" s="1"/>
      <c r="H228" s="1"/>
      <c r="I228" s="1"/>
      <c r="J228" s="9" t="s">
        <v>11</v>
      </c>
      <c r="K228" s="9">
        <f>SUM(K220,K227)</f>
        <v>4</v>
      </c>
      <c r="M228" s="1"/>
      <c r="N228" s="1"/>
      <c r="O228" s="88"/>
    </row>
    <row r="229" spans="1:15" x14ac:dyDescent="0.25">
      <c r="E229">
        <f>K228</f>
        <v>4</v>
      </c>
      <c r="F229" t="s">
        <v>8</v>
      </c>
      <c r="G229" t="s">
        <v>12</v>
      </c>
      <c r="H229">
        <v>1269.9000000000001</v>
      </c>
      <c r="J229" s="1"/>
      <c r="K229" s="1"/>
      <c r="L229" s="1"/>
      <c r="M229" s="9"/>
      <c r="N229" s="1"/>
      <c r="O229" s="87">
        <f>E229*H229</f>
        <v>5079.6000000000004</v>
      </c>
    </row>
    <row r="230" spans="1:15" x14ac:dyDescent="0.25">
      <c r="A230" s="10">
        <v>6</v>
      </c>
      <c r="B230" s="137" t="s">
        <v>202</v>
      </c>
      <c r="C230" s="137"/>
      <c r="D230" s="137"/>
      <c r="E230" s="137"/>
      <c r="F230" s="137"/>
      <c r="G230" s="137"/>
      <c r="H230" s="137"/>
      <c r="I230" s="137"/>
      <c r="J230" s="137"/>
      <c r="K230" s="137"/>
      <c r="L230" s="137"/>
      <c r="M230" s="9"/>
      <c r="N230" s="1"/>
      <c r="O230" s="87"/>
    </row>
    <row r="231" spans="1:15" x14ac:dyDescent="0.25">
      <c r="E231">
        <v>1</v>
      </c>
      <c r="F231" t="s">
        <v>8</v>
      </c>
      <c r="G231">
        <v>2</v>
      </c>
      <c r="H231" t="s">
        <v>8</v>
      </c>
      <c r="I231">
        <v>2</v>
      </c>
      <c r="J231" s="1" t="s">
        <v>9</v>
      </c>
      <c r="K231" s="1">
        <f t="shared" ref="K231" si="24">E231*G231*I231</f>
        <v>4</v>
      </c>
      <c r="L231" s="1"/>
      <c r="M231" s="9"/>
      <c r="N231" s="1"/>
      <c r="O231" s="87"/>
    </row>
    <row r="232" spans="1:15" x14ac:dyDescent="0.25">
      <c r="E232" s="1"/>
      <c r="F232" s="1"/>
      <c r="G232" s="1"/>
      <c r="H232" s="1"/>
      <c r="I232" s="1"/>
      <c r="J232" s="9" t="s">
        <v>11</v>
      </c>
      <c r="K232" s="9">
        <f>SUM(K225,K231)</f>
        <v>4</v>
      </c>
      <c r="M232" s="1"/>
      <c r="N232" s="1"/>
      <c r="O232" s="88"/>
    </row>
    <row r="233" spans="1:15" x14ac:dyDescent="0.25">
      <c r="E233">
        <f>K232</f>
        <v>4</v>
      </c>
      <c r="F233" t="s">
        <v>8</v>
      </c>
      <c r="G233" t="s">
        <v>12</v>
      </c>
      <c r="H233">
        <v>1071.4000000000001</v>
      </c>
      <c r="J233" s="1"/>
      <c r="K233" s="1"/>
      <c r="L233" s="1"/>
      <c r="M233" s="9"/>
      <c r="N233" s="1"/>
      <c r="O233" s="87">
        <f>E233*H233</f>
        <v>4285.6000000000004</v>
      </c>
    </row>
    <row r="234" spans="1:15" x14ac:dyDescent="0.25">
      <c r="A234" s="10">
        <v>7</v>
      </c>
      <c r="B234" s="137" t="s">
        <v>165</v>
      </c>
      <c r="C234" s="137"/>
      <c r="D234" s="137"/>
      <c r="E234" s="137"/>
      <c r="F234" s="137"/>
      <c r="G234" s="137"/>
      <c r="H234" s="137"/>
      <c r="I234" s="137"/>
      <c r="J234" s="137"/>
      <c r="K234" s="137"/>
      <c r="L234" s="137"/>
      <c r="M234" s="9"/>
      <c r="N234" s="1"/>
      <c r="O234" s="87"/>
    </row>
    <row r="235" spans="1:15" x14ac:dyDescent="0.25">
      <c r="E235">
        <v>1</v>
      </c>
      <c r="F235" t="s">
        <v>8</v>
      </c>
      <c r="G235">
        <v>2</v>
      </c>
      <c r="H235" t="s">
        <v>8</v>
      </c>
      <c r="I235">
        <v>2</v>
      </c>
      <c r="J235" s="1" t="s">
        <v>9</v>
      </c>
      <c r="K235" s="1">
        <f t="shared" ref="K235" si="25">E235*G235*I235</f>
        <v>4</v>
      </c>
      <c r="L235" s="1"/>
      <c r="M235" s="9"/>
      <c r="N235" s="1"/>
      <c r="O235" s="87"/>
    </row>
    <row r="236" spans="1:15" x14ac:dyDescent="0.25">
      <c r="E236" s="1"/>
      <c r="F236" s="1"/>
      <c r="G236" s="1"/>
      <c r="H236" s="1"/>
      <c r="I236" s="1"/>
      <c r="J236" s="9" t="s">
        <v>11</v>
      </c>
      <c r="K236" s="9">
        <f>SUM(K229,K235)</f>
        <v>4</v>
      </c>
      <c r="M236" s="1"/>
      <c r="N236" s="1"/>
      <c r="O236" s="88"/>
    </row>
    <row r="237" spans="1:15" x14ac:dyDescent="0.25">
      <c r="E237">
        <f>K236</f>
        <v>4</v>
      </c>
      <c r="F237" t="s">
        <v>8</v>
      </c>
      <c r="G237" t="s">
        <v>12</v>
      </c>
      <c r="H237">
        <v>2376</v>
      </c>
      <c r="J237" s="1"/>
      <c r="K237" s="1"/>
      <c r="L237" s="1"/>
      <c r="M237" s="9"/>
      <c r="N237" s="1"/>
      <c r="O237" s="87">
        <f>E237*H237</f>
        <v>9504</v>
      </c>
    </row>
    <row r="238" spans="1:15" x14ac:dyDescent="0.25">
      <c r="A238" s="10">
        <v>8</v>
      </c>
      <c r="B238" s="138" t="s">
        <v>166</v>
      </c>
      <c r="C238" s="138"/>
      <c r="D238" s="138"/>
      <c r="E238" s="138"/>
      <c r="F238" s="138"/>
      <c r="G238" s="138"/>
      <c r="H238" s="138"/>
      <c r="I238" s="138"/>
      <c r="J238" s="138"/>
      <c r="K238" s="138"/>
      <c r="L238" s="138"/>
      <c r="M238" s="9"/>
      <c r="N238" s="1"/>
      <c r="O238" s="87"/>
    </row>
    <row r="239" spans="1:15" x14ac:dyDescent="0.25">
      <c r="B239" s="138" t="s">
        <v>167</v>
      </c>
      <c r="C239" s="138"/>
      <c r="D239" s="138"/>
      <c r="E239" s="138"/>
      <c r="F239" s="138"/>
      <c r="G239" s="138"/>
      <c r="H239" s="138"/>
      <c r="I239" s="138"/>
      <c r="J239" s="138"/>
      <c r="K239" s="138"/>
      <c r="L239" s="138"/>
      <c r="M239" s="9"/>
      <c r="N239" s="1"/>
      <c r="O239" s="87"/>
    </row>
    <row r="240" spans="1:15" x14ac:dyDescent="0.25">
      <c r="B240" s="75"/>
      <c r="C240" s="75"/>
      <c r="D240" s="75"/>
      <c r="E240">
        <v>80</v>
      </c>
      <c r="F240" t="s">
        <v>8</v>
      </c>
      <c r="G240" t="s">
        <v>208</v>
      </c>
      <c r="H240" t="s">
        <v>2</v>
      </c>
      <c r="I240">
        <v>64.88</v>
      </c>
      <c r="J240" s="1" t="s">
        <v>9</v>
      </c>
      <c r="K240" s="1"/>
      <c r="L240" s="75"/>
      <c r="M240" s="9"/>
      <c r="N240" s="1"/>
      <c r="O240" s="87">
        <f>E240*I240</f>
        <v>5190.3999999999996</v>
      </c>
    </row>
    <row r="241" spans="1:15" x14ac:dyDescent="0.25">
      <c r="B241" s="139" t="s">
        <v>168</v>
      </c>
      <c r="C241" s="139"/>
      <c r="D241" s="139"/>
      <c r="E241" s="139"/>
      <c r="F241" s="139"/>
      <c r="G241" s="139"/>
      <c r="H241" s="139"/>
      <c r="I241" s="139"/>
      <c r="J241" s="139"/>
      <c r="K241" s="139"/>
      <c r="L241" s="139"/>
      <c r="M241" s="9"/>
      <c r="N241" s="1"/>
      <c r="O241" s="87"/>
    </row>
    <row r="242" spans="1:15" x14ac:dyDescent="0.25">
      <c r="B242" s="77"/>
      <c r="C242" s="77"/>
      <c r="D242" s="77"/>
      <c r="E242">
        <v>210</v>
      </c>
      <c r="F242" t="s">
        <v>8</v>
      </c>
      <c r="G242" t="s">
        <v>208</v>
      </c>
      <c r="H242" t="s">
        <v>2</v>
      </c>
      <c r="I242">
        <v>86.36</v>
      </c>
      <c r="J242" s="1" t="s">
        <v>9</v>
      </c>
      <c r="K242" s="1"/>
      <c r="L242" s="77"/>
      <c r="M242" s="9"/>
      <c r="N242" s="1"/>
      <c r="O242" s="87">
        <f>E242*I242</f>
        <v>18135.599999999999</v>
      </c>
    </row>
    <row r="243" spans="1:15" x14ac:dyDescent="0.25">
      <c r="B243" s="139" t="s">
        <v>169</v>
      </c>
      <c r="C243" s="139"/>
      <c r="D243" s="139"/>
      <c r="E243" s="139"/>
      <c r="F243" s="139"/>
      <c r="G243" s="139"/>
      <c r="H243" s="139"/>
      <c r="I243" s="139"/>
      <c r="J243" s="139"/>
      <c r="K243" s="139"/>
      <c r="L243" s="72"/>
      <c r="M243" s="9"/>
      <c r="N243" s="1"/>
      <c r="O243" s="87"/>
    </row>
    <row r="244" spans="1:15" x14ac:dyDescent="0.25">
      <c r="E244">
        <v>250</v>
      </c>
      <c r="F244" t="s">
        <v>8</v>
      </c>
      <c r="G244" t="s">
        <v>208</v>
      </c>
      <c r="H244" t="s">
        <v>2</v>
      </c>
      <c r="I244">
        <v>116.2</v>
      </c>
      <c r="J244" s="1" t="s">
        <v>9</v>
      </c>
      <c r="K244" s="1"/>
      <c r="L244" s="1"/>
      <c r="M244" s="9"/>
      <c r="N244" s="1"/>
      <c r="O244" s="87">
        <f>E244*I244</f>
        <v>29050</v>
      </c>
    </row>
    <row r="245" spans="1:15" x14ac:dyDescent="0.25">
      <c r="E245" s="1"/>
      <c r="F245" s="1"/>
      <c r="G245" s="1"/>
      <c r="H245" s="1"/>
      <c r="I245" s="1"/>
      <c r="J245" s="9"/>
      <c r="K245" s="9"/>
      <c r="M245" s="1"/>
      <c r="N245" s="1"/>
      <c r="O245" s="88"/>
    </row>
    <row r="246" spans="1:15" x14ac:dyDescent="0.25">
      <c r="J246" s="1"/>
      <c r="K246" s="1"/>
      <c r="L246" s="1"/>
      <c r="M246" s="9"/>
      <c r="N246" s="1"/>
      <c r="O246" s="87"/>
    </row>
    <row r="247" spans="1:15" x14ac:dyDescent="0.25">
      <c r="A247" s="10">
        <v>9</v>
      </c>
      <c r="B247" s="138" t="s">
        <v>170</v>
      </c>
      <c r="C247" s="138"/>
      <c r="D247" s="138"/>
      <c r="E247" s="138"/>
      <c r="F247" s="138"/>
      <c r="G247" s="138"/>
      <c r="H247" s="138"/>
      <c r="I247" s="138"/>
      <c r="J247" s="138"/>
      <c r="K247" s="138"/>
      <c r="L247" s="138"/>
      <c r="M247" s="9"/>
      <c r="N247" s="1"/>
      <c r="O247" s="87"/>
    </row>
    <row r="248" spans="1:15" x14ac:dyDescent="0.25">
      <c r="B248" s="138" t="s">
        <v>171</v>
      </c>
      <c r="C248" s="138"/>
      <c r="D248" s="138"/>
      <c r="E248" s="138"/>
      <c r="F248" s="138"/>
      <c r="G248" s="138"/>
      <c r="H248" s="138"/>
      <c r="I248" s="138"/>
      <c r="J248" s="138"/>
      <c r="K248" s="138"/>
      <c r="L248" s="138"/>
      <c r="M248" s="9"/>
      <c r="N248" s="1"/>
      <c r="O248" s="87"/>
    </row>
    <row r="249" spans="1:15" x14ac:dyDescent="0.25">
      <c r="B249" s="75"/>
      <c r="C249" s="75"/>
      <c r="D249" s="75"/>
      <c r="E249">
        <v>6</v>
      </c>
      <c r="F249" t="s">
        <v>8</v>
      </c>
      <c r="G249" t="s">
        <v>209</v>
      </c>
      <c r="H249" t="s">
        <v>12</v>
      </c>
      <c r="I249">
        <v>200.42</v>
      </c>
      <c r="J249" s="1" t="s">
        <v>9</v>
      </c>
      <c r="K249" s="1"/>
      <c r="L249" s="75"/>
      <c r="M249" s="9"/>
      <c r="N249" s="1"/>
      <c r="O249" s="87">
        <f>E249*I249</f>
        <v>1202.52</v>
      </c>
    </row>
    <row r="250" spans="1:15" x14ac:dyDescent="0.25">
      <c r="B250" s="139" t="s">
        <v>172</v>
      </c>
      <c r="C250" s="139"/>
      <c r="D250" s="139"/>
      <c r="E250" s="139"/>
      <c r="F250" s="139"/>
      <c r="G250" s="139"/>
      <c r="H250" s="139"/>
      <c r="I250" s="139"/>
      <c r="J250" s="139"/>
      <c r="K250" s="139"/>
      <c r="L250" s="139"/>
      <c r="M250" s="9"/>
      <c r="N250" s="1"/>
      <c r="O250" s="87"/>
    </row>
    <row r="251" spans="1:15" x14ac:dyDescent="0.25">
      <c r="B251" s="77"/>
      <c r="C251" s="77"/>
      <c r="D251" s="77"/>
      <c r="E251">
        <v>6</v>
      </c>
      <c r="F251" t="s">
        <v>8</v>
      </c>
      <c r="G251" t="s">
        <v>209</v>
      </c>
      <c r="H251" t="s">
        <v>12</v>
      </c>
      <c r="I251">
        <v>271.92</v>
      </c>
      <c r="J251" s="1" t="s">
        <v>9</v>
      </c>
      <c r="K251" s="1"/>
      <c r="L251" s="77"/>
      <c r="M251" s="9"/>
      <c r="N251" s="1"/>
      <c r="O251" s="87">
        <f>E251*I251</f>
        <v>1631.52</v>
      </c>
    </row>
    <row r="252" spans="1:15" x14ac:dyDescent="0.25">
      <c r="B252" s="139" t="s">
        <v>173</v>
      </c>
      <c r="C252" s="139"/>
      <c r="D252" s="139"/>
      <c r="E252" s="139"/>
      <c r="F252" s="139"/>
      <c r="G252" s="139"/>
      <c r="H252" s="139"/>
      <c r="I252" s="139"/>
      <c r="J252" s="139"/>
      <c r="K252" s="139"/>
      <c r="L252" s="72"/>
      <c r="M252" s="9"/>
      <c r="N252" s="1"/>
      <c r="O252" s="87"/>
    </row>
    <row r="253" spans="1:15" x14ac:dyDescent="0.25">
      <c r="E253">
        <v>6</v>
      </c>
      <c r="F253" t="s">
        <v>8</v>
      </c>
      <c r="G253" t="s">
        <v>209</v>
      </c>
      <c r="H253" t="s">
        <v>12</v>
      </c>
      <c r="I253">
        <v>365.4</v>
      </c>
      <c r="J253" s="1" t="s">
        <v>9</v>
      </c>
      <c r="K253" s="1"/>
      <c r="L253" s="1"/>
      <c r="M253" s="9"/>
      <c r="N253" s="1"/>
      <c r="O253" s="87">
        <f>E253*I253</f>
        <v>2192.3999999999996</v>
      </c>
    </row>
    <row r="254" spans="1:15" x14ac:dyDescent="0.25">
      <c r="E254" s="1"/>
      <c r="F254" s="1"/>
      <c r="G254" s="1"/>
      <c r="H254" s="1"/>
      <c r="I254" s="1"/>
      <c r="J254" s="9"/>
      <c r="K254" s="9"/>
      <c r="M254" s="1"/>
      <c r="N254" s="1"/>
      <c r="O254" s="88"/>
    </row>
    <row r="255" spans="1:15" x14ac:dyDescent="0.25">
      <c r="A255" s="10">
        <v>10</v>
      </c>
      <c r="B255" s="138" t="s">
        <v>174</v>
      </c>
      <c r="C255" s="138"/>
      <c r="D255" s="138"/>
      <c r="E255" s="138"/>
      <c r="F255" s="138"/>
      <c r="G255" s="138"/>
      <c r="H255" s="138"/>
      <c r="I255" s="138"/>
      <c r="J255" s="138"/>
      <c r="K255" s="138"/>
      <c r="L255" s="138"/>
      <c r="M255" s="9"/>
      <c r="N255" s="1"/>
      <c r="O255" s="87"/>
    </row>
    <row r="256" spans="1:15" x14ac:dyDescent="0.25">
      <c r="B256" s="138" t="s">
        <v>175</v>
      </c>
      <c r="C256" s="138"/>
      <c r="D256" s="138"/>
      <c r="E256" s="138"/>
      <c r="F256" s="138"/>
      <c r="G256" s="138"/>
      <c r="H256" s="138"/>
      <c r="I256" s="138"/>
      <c r="J256" s="138"/>
      <c r="K256" s="138"/>
      <c r="L256" s="138"/>
      <c r="M256" s="9"/>
      <c r="N256" s="1"/>
      <c r="O256" s="87"/>
    </row>
    <row r="257" spans="1:15" x14ac:dyDescent="0.25">
      <c r="B257" s="75"/>
      <c r="C257" s="75"/>
      <c r="D257" s="75"/>
      <c r="E257">
        <v>100</v>
      </c>
      <c r="F257" t="s">
        <v>8</v>
      </c>
      <c r="G257" t="s">
        <v>60</v>
      </c>
      <c r="H257" t="s">
        <v>12</v>
      </c>
      <c r="I257">
        <v>150</v>
      </c>
      <c r="J257" s="1" t="s">
        <v>9</v>
      </c>
      <c r="K257" s="1"/>
      <c r="L257" s="75"/>
      <c r="M257" s="9"/>
      <c r="N257" s="1"/>
      <c r="O257" s="87">
        <f>E257*I257</f>
        <v>15000</v>
      </c>
    </row>
    <row r="258" spans="1:15" x14ac:dyDescent="0.25">
      <c r="B258" s="139" t="s">
        <v>176</v>
      </c>
      <c r="C258" s="139"/>
      <c r="D258" s="139"/>
      <c r="E258" s="139"/>
      <c r="F258" s="139"/>
      <c r="G258" s="139"/>
      <c r="H258" s="139"/>
      <c r="I258" s="139"/>
      <c r="J258" s="139"/>
      <c r="K258" s="139"/>
      <c r="L258" s="139"/>
      <c r="M258" s="9"/>
      <c r="N258" s="1"/>
      <c r="O258" s="87"/>
    </row>
    <row r="259" spans="1:15" x14ac:dyDescent="0.25">
      <c r="E259">
        <v>150</v>
      </c>
      <c r="F259" t="s">
        <v>8</v>
      </c>
      <c r="G259" t="s">
        <v>60</v>
      </c>
      <c r="H259" t="s">
        <v>12</v>
      </c>
      <c r="I259">
        <v>250</v>
      </c>
      <c r="J259" s="1" t="s">
        <v>9</v>
      </c>
      <c r="K259" s="1"/>
      <c r="L259" s="1"/>
      <c r="M259" s="9"/>
      <c r="N259" s="1"/>
      <c r="O259" s="87">
        <f>E259*I259</f>
        <v>37500</v>
      </c>
    </row>
    <row r="260" spans="1:15" x14ac:dyDescent="0.25">
      <c r="E260" s="1"/>
      <c r="F260" s="1"/>
      <c r="G260" s="1"/>
      <c r="H260" s="1"/>
      <c r="I260" s="1"/>
      <c r="J260" s="9"/>
      <c r="K260" s="9"/>
      <c r="M260" s="1"/>
      <c r="N260" s="1"/>
      <c r="O260" s="88"/>
    </row>
    <row r="261" spans="1:15" x14ac:dyDescent="0.25">
      <c r="J261" s="1"/>
      <c r="K261" s="1"/>
      <c r="L261" s="1"/>
      <c r="M261" s="9"/>
      <c r="N261" s="1"/>
      <c r="O261" s="87"/>
    </row>
    <row r="262" spans="1:15" x14ac:dyDescent="0.25">
      <c r="A262" s="10">
        <v>11</v>
      </c>
      <c r="B262" s="138" t="s">
        <v>177</v>
      </c>
      <c r="C262" s="138"/>
      <c r="D262" s="138"/>
      <c r="E262" s="138"/>
      <c r="F262" s="138"/>
      <c r="G262" s="138"/>
      <c r="H262" s="138"/>
      <c r="I262" s="138"/>
      <c r="J262" s="138"/>
      <c r="K262" s="138"/>
      <c r="L262" s="138"/>
      <c r="M262" s="9"/>
      <c r="N262" s="1"/>
      <c r="O262" s="87"/>
    </row>
    <row r="263" spans="1:15" x14ac:dyDescent="0.25">
      <c r="E263">
        <v>1</v>
      </c>
      <c r="F263" t="s">
        <v>8</v>
      </c>
      <c r="G263">
        <v>2</v>
      </c>
      <c r="H263" t="s">
        <v>8</v>
      </c>
      <c r="I263">
        <v>4</v>
      </c>
      <c r="J263" s="1" t="s">
        <v>9</v>
      </c>
      <c r="K263" s="1">
        <f>E263*G263*I263</f>
        <v>8</v>
      </c>
      <c r="L263" s="1"/>
      <c r="M263" s="9"/>
      <c r="N263" s="1"/>
      <c r="O263" s="87"/>
    </row>
    <row r="264" spans="1:15" x14ac:dyDescent="0.25">
      <c r="E264" s="1"/>
      <c r="F264" s="1"/>
      <c r="G264" s="1"/>
      <c r="H264" s="1"/>
      <c r="I264" s="1"/>
      <c r="J264" s="9" t="s">
        <v>11</v>
      </c>
      <c r="K264" s="9">
        <f>SUM(K256,K263)</f>
        <v>8</v>
      </c>
      <c r="M264" s="1"/>
      <c r="N264" s="1"/>
      <c r="O264" s="88"/>
    </row>
    <row r="265" spans="1:15" x14ac:dyDescent="0.25">
      <c r="E265">
        <f>K264</f>
        <v>8</v>
      </c>
      <c r="F265" t="s">
        <v>8</v>
      </c>
      <c r="G265" t="s">
        <v>12</v>
      </c>
      <c r="H265">
        <v>900</v>
      </c>
      <c r="J265" s="1"/>
      <c r="K265" s="1"/>
      <c r="L265" s="1"/>
      <c r="M265" s="9"/>
      <c r="N265" s="1"/>
      <c r="O265" s="87">
        <f>E265*H265</f>
        <v>7200</v>
      </c>
    </row>
    <row r="266" spans="1:15" x14ac:dyDescent="0.25">
      <c r="A266" s="10">
        <v>12</v>
      </c>
      <c r="B266" s="138" t="s">
        <v>178</v>
      </c>
      <c r="C266" s="138"/>
      <c r="D266" s="138"/>
      <c r="E266" s="138"/>
      <c r="F266" s="138"/>
      <c r="G266" s="138"/>
      <c r="H266" s="138"/>
      <c r="I266" s="138"/>
      <c r="J266" s="138"/>
      <c r="K266" s="138"/>
      <c r="L266" s="138"/>
      <c r="M266" s="9"/>
      <c r="N266" s="1"/>
      <c r="O266" s="87"/>
    </row>
    <row r="267" spans="1:15" ht="15" customHeight="1" x14ac:dyDescent="0.25">
      <c r="E267">
        <v>1</v>
      </c>
      <c r="F267" t="s">
        <v>8</v>
      </c>
      <c r="G267">
        <v>2</v>
      </c>
      <c r="H267" t="s">
        <v>8</v>
      </c>
      <c r="I267">
        <v>2</v>
      </c>
      <c r="J267" s="1" t="s">
        <v>9</v>
      </c>
      <c r="K267" s="1">
        <f>E267*G267*I267</f>
        <v>4</v>
      </c>
      <c r="L267" s="1"/>
      <c r="M267" s="9"/>
      <c r="N267" s="1"/>
      <c r="O267" s="87"/>
    </row>
    <row r="268" spans="1:15" x14ac:dyDescent="0.25">
      <c r="E268" s="1"/>
      <c r="F268" s="1"/>
      <c r="G268" s="1"/>
      <c r="H268" s="1"/>
      <c r="I268" s="1"/>
      <c r="J268" s="9" t="s">
        <v>11</v>
      </c>
      <c r="K268" s="9">
        <f>SUM(K261,K267)</f>
        <v>4</v>
      </c>
      <c r="M268" s="1"/>
      <c r="N268" s="1"/>
      <c r="O268" s="88"/>
    </row>
    <row r="269" spans="1:15" x14ac:dyDescent="0.25">
      <c r="E269">
        <f>K268</f>
        <v>4</v>
      </c>
      <c r="F269" t="s">
        <v>8</v>
      </c>
      <c r="G269" t="s">
        <v>12</v>
      </c>
      <c r="H269">
        <v>800</v>
      </c>
      <c r="J269" s="1"/>
      <c r="K269" s="1"/>
      <c r="L269" s="1"/>
      <c r="M269" s="9"/>
      <c r="N269" s="1"/>
      <c r="O269" s="87">
        <f>E269*H269</f>
        <v>3200</v>
      </c>
    </row>
    <row r="270" spans="1:15" x14ac:dyDescent="0.25">
      <c r="A270" s="10">
        <v>13</v>
      </c>
      <c r="B270" s="138" t="s">
        <v>179</v>
      </c>
      <c r="C270" s="138"/>
      <c r="D270" s="138"/>
      <c r="E270" s="138"/>
      <c r="F270" s="138"/>
      <c r="G270" s="138"/>
      <c r="H270" s="138"/>
      <c r="I270" s="138"/>
      <c r="J270" s="138"/>
      <c r="K270" s="138"/>
      <c r="L270" s="138"/>
      <c r="M270" s="9"/>
      <c r="N270" s="1"/>
      <c r="O270" s="87"/>
    </row>
    <row r="271" spans="1:15" x14ac:dyDescent="0.25">
      <c r="E271">
        <v>1</v>
      </c>
      <c r="F271" t="s">
        <v>8</v>
      </c>
      <c r="G271">
        <v>4</v>
      </c>
      <c r="H271" t="s">
        <v>8</v>
      </c>
      <c r="I271">
        <v>8</v>
      </c>
      <c r="J271" s="1" t="s">
        <v>9</v>
      </c>
      <c r="K271" s="1">
        <f>E271*G271*I271</f>
        <v>32</v>
      </c>
      <c r="L271" s="1"/>
      <c r="M271" s="9"/>
      <c r="N271" s="1"/>
      <c r="O271" s="87"/>
    </row>
    <row r="272" spans="1:15" x14ac:dyDescent="0.25">
      <c r="E272" s="1"/>
      <c r="F272" s="1"/>
      <c r="G272" s="1"/>
      <c r="H272" s="1"/>
      <c r="I272" s="1"/>
      <c r="J272" s="9" t="s">
        <v>11</v>
      </c>
      <c r="K272" s="9">
        <f>SUM(K265,K271)</f>
        <v>32</v>
      </c>
      <c r="M272" s="1"/>
      <c r="N272" s="1"/>
      <c r="O272" s="88"/>
    </row>
    <row r="273" spans="1:16" x14ac:dyDescent="0.25">
      <c r="E273">
        <f>K272</f>
        <v>32</v>
      </c>
      <c r="F273" t="s">
        <v>8</v>
      </c>
      <c r="G273" t="s">
        <v>12</v>
      </c>
      <c r="H273">
        <v>1193.17</v>
      </c>
      <c r="J273" s="1"/>
      <c r="K273" s="1"/>
      <c r="L273" s="1"/>
      <c r="M273" s="9"/>
      <c r="N273" s="1"/>
      <c r="O273" s="87">
        <f>E273*H273</f>
        <v>38181.440000000002</v>
      </c>
    </row>
    <row r="274" spans="1:16" x14ac:dyDescent="0.25">
      <c r="A274" s="10">
        <v>14</v>
      </c>
      <c r="B274" s="138" t="s">
        <v>180</v>
      </c>
      <c r="C274" s="138"/>
      <c r="D274" s="138"/>
      <c r="E274" s="138"/>
      <c r="F274" s="138"/>
      <c r="G274" s="138"/>
      <c r="H274" s="138"/>
      <c r="I274" s="138"/>
      <c r="J274" s="138"/>
      <c r="K274" s="138"/>
      <c r="L274" s="138"/>
      <c r="M274" s="9"/>
      <c r="N274" s="1"/>
      <c r="O274" s="87"/>
    </row>
    <row r="275" spans="1:16" x14ac:dyDescent="0.25">
      <c r="E275">
        <v>1</v>
      </c>
      <c r="F275" t="s">
        <v>8</v>
      </c>
      <c r="G275">
        <v>1</v>
      </c>
      <c r="H275" t="s">
        <v>8</v>
      </c>
      <c r="I275">
        <v>2</v>
      </c>
      <c r="J275" s="1" t="s">
        <v>9</v>
      </c>
      <c r="K275" s="1">
        <f>E275*G275*I275</f>
        <v>2</v>
      </c>
      <c r="L275" s="1"/>
      <c r="M275" s="9"/>
      <c r="N275" s="1"/>
      <c r="O275" s="87"/>
    </row>
    <row r="276" spans="1:16" x14ac:dyDescent="0.25">
      <c r="E276" s="1"/>
      <c r="F276" s="1"/>
      <c r="G276" s="1"/>
      <c r="H276" s="1"/>
      <c r="I276" s="1"/>
      <c r="J276" s="9" t="s">
        <v>11</v>
      </c>
      <c r="K276" s="9">
        <f>SUM(K269,K275)</f>
        <v>2</v>
      </c>
      <c r="M276" s="1"/>
      <c r="N276" s="1"/>
      <c r="O276" s="88"/>
    </row>
    <row r="277" spans="1:16" ht="15" customHeight="1" x14ac:dyDescent="0.25">
      <c r="E277">
        <f>K276</f>
        <v>2</v>
      </c>
      <c r="F277" t="s">
        <v>8</v>
      </c>
      <c r="G277" t="s">
        <v>12</v>
      </c>
      <c r="H277">
        <v>3000</v>
      </c>
      <c r="J277" s="1"/>
      <c r="K277" s="1"/>
      <c r="L277" s="1"/>
      <c r="M277" s="9"/>
      <c r="N277" s="1"/>
      <c r="O277" s="87">
        <f>E277*H277</f>
        <v>6000</v>
      </c>
    </row>
    <row r="278" spans="1:16" ht="15" customHeight="1" x14ac:dyDescent="0.25">
      <c r="J278" s="1"/>
      <c r="K278" s="1"/>
      <c r="L278" s="1"/>
      <c r="M278" s="9" t="s">
        <v>210</v>
      </c>
      <c r="N278" s="1"/>
      <c r="O278" s="87">
        <f>SUM(O203:O277)</f>
        <v>285929.28000000003</v>
      </c>
    </row>
    <row r="279" spans="1:16" ht="15" customHeight="1" x14ac:dyDescent="0.25">
      <c r="B279" s="150" t="s">
        <v>108</v>
      </c>
      <c r="C279" s="150"/>
      <c r="D279" s="150"/>
      <c r="J279" s="1"/>
      <c r="K279" s="1"/>
      <c r="L279" s="1"/>
      <c r="M279" s="9"/>
      <c r="N279" s="1"/>
      <c r="O279" s="87"/>
    </row>
    <row r="280" spans="1:16" ht="15" customHeight="1" x14ac:dyDescent="0.25">
      <c r="B280" s="128" t="s">
        <v>181</v>
      </c>
      <c r="C280" s="128"/>
      <c r="D280" s="27"/>
      <c r="E280" s="27"/>
      <c r="F280" s="27"/>
      <c r="G280" s="27"/>
      <c r="H280" s="27"/>
      <c r="I280" s="27"/>
      <c r="J280" s="27"/>
      <c r="K280" s="27"/>
      <c r="L280" s="27"/>
      <c r="M280" s="9"/>
      <c r="N280" s="1"/>
      <c r="O280" s="87"/>
      <c r="P280" s="18"/>
    </row>
    <row r="281" spans="1:16" ht="15" customHeight="1" x14ac:dyDescent="0.25">
      <c r="A281" s="10">
        <v>15</v>
      </c>
      <c r="B281" s="142" t="s">
        <v>109</v>
      </c>
      <c r="C281" s="142"/>
      <c r="D281" s="142"/>
      <c r="E281" s="142"/>
      <c r="F281" s="142"/>
      <c r="G281" s="142"/>
      <c r="H281" s="142"/>
      <c r="I281" s="142"/>
      <c r="J281" s="142"/>
      <c r="K281" s="142"/>
      <c r="L281" s="142"/>
      <c r="M281" s="9"/>
      <c r="N281" s="1"/>
      <c r="O281" s="87"/>
      <c r="P281" s="18"/>
    </row>
    <row r="282" spans="1:16" ht="15.75" customHeight="1" x14ac:dyDescent="0.25">
      <c r="B282" s="142"/>
      <c r="C282" s="142"/>
      <c r="D282" s="142"/>
      <c r="E282" s="142"/>
      <c r="F282" s="142"/>
      <c r="G282" s="142"/>
      <c r="H282" s="142"/>
      <c r="I282" s="142"/>
      <c r="J282" s="142"/>
      <c r="K282" s="142"/>
      <c r="L282" s="142"/>
      <c r="M282" s="9"/>
      <c r="N282" s="1"/>
      <c r="O282" s="87"/>
      <c r="P282" s="19"/>
    </row>
    <row r="283" spans="1:16" ht="15.75" customHeight="1" x14ac:dyDescent="0.25">
      <c r="E283">
        <v>30</v>
      </c>
      <c r="F283" t="s">
        <v>8</v>
      </c>
      <c r="G283" t="s">
        <v>110</v>
      </c>
      <c r="H283">
        <v>797</v>
      </c>
      <c r="J283" s="1"/>
      <c r="K283" s="1"/>
      <c r="L283" s="1"/>
      <c r="M283" s="9"/>
      <c r="N283" s="1"/>
      <c r="O283" s="87">
        <f>E283*H283</f>
        <v>23910</v>
      </c>
      <c r="P283" s="19"/>
    </row>
    <row r="284" spans="1:16" ht="27.75" customHeight="1" x14ac:dyDescent="0.25">
      <c r="A284" s="10">
        <v>16</v>
      </c>
      <c r="B284" s="131" t="s">
        <v>182</v>
      </c>
      <c r="C284" s="131"/>
      <c r="D284" s="131"/>
      <c r="E284" s="131"/>
      <c r="F284" s="131"/>
      <c r="G284" s="131"/>
      <c r="H284" s="131"/>
      <c r="I284" s="131"/>
      <c r="J284" s="131"/>
      <c r="K284" s="131"/>
      <c r="L284" s="131"/>
      <c r="M284" s="9"/>
      <c r="N284" s="1"/>
      <c r="O284" s="87"/>
      <c r="P284" s="19"/>
    </row>
    <row r="285" spans="1:16" ht="19.5" customHeight="1" x14ac:dyDescent="0.25">
      <c r="E285">
        <v>20</v>
      </c>
      <c r="F285" t="s">
        <v>8</v>
      </c>
      <c r="G285" t="s">
        <v>110</v>
      </c>
      <c r="H285">
        <v>985</v>
      </c>
      <c r="J285" s="1"/>
      <c r="K285" s="1"/>
      <c r="L285" s="1"/>
      <c r="M285" s="9"/>
      <c r="N285" s="1"/>
      <c r="O285" s="87">
        <f>E285*H285</f>
        <v>19700</v>
      </c>
    </row>
    <row r="286" spans="1:16" ht="30.75" customHeight="1" x14ac:dyDescent="0.25">
      <c r="A286" s="10">
        <v>17</v>
      </c>
      <c r="B286" s="142" t="s">
        <v>183</v>
      </c>
      <c r="C286" s="142"/>
      <c r="D286" s="142"/>
      <c r="E286" s="142"/>
      <c r="F286" s="142"/>
      <c r="G286" s="142"/>
      <c r="H286" s="142"/>
      <c r="I286" s="142"/>
      <c r="J286" s="142"/>
      <c r="K286" s="142"/>
      <c r="L286" s="142"/>
      <c r="M286" s="9"/>
      <c r="N286" s="1"/>
      <c r="O286" s="87"/>
    </row>
    <row r="287" spans="1:16" x14ac:dyDescent="0.25">
      <c r="E287">
        <v>2</v>
      </c>
      <c r="F287" t="s">
        <v>8</v>
      </c>
      <c r="G287" t="s">
        <v>110</v>
      </c>
      <c r="H287">
        <v>1380</v>
      </c>
      <c r="J287" s="1"/>
      <c r="K287" s="1"/>
      <c r="L287" s="1"/>
      <c r="M287" s="9"/>
      <c r="N287" s="1"/>
      <c r="O287" s="87">
        <f>E287*H287</f>
        <v>2760</v>
      </c>
    </row>
    <row r="288" spans="1:16" ht="31.5" customHeight="1" x14ac:dyDescent="0.25">
      <c r="A288" s="10">
        <v>18</v>
      </c>
      <c r="B288" s="142" t="s">
        <v>183</v>
      </c>
      <c r="C288" s="142"/>
      <c r="D288" s="142"/>
      <c r="E288" s="142"/>
      <c r="F288" s="142"/>
      <c r="G288" s="142"/>
      <c r="H288" s="142"/>
      <c r="I288" s="142"/>
      <c r="J288" s="142"/>
      <c r="K288" s="142"/>
      <c r="L288" s="1"/>
      <c r="M288" s="9"/>
      <c r="N288" s="1"/>
      <c r="O288" s="87"/>
    </row>
    <row r="289" spans="1:15" ht="13.5" customHeight="1" x14ac:dyDescent="0.25">
      <c r="E289">
        <v>1</v>
      </c>
      <c r="F289" t="s">
        <v>8</v>
      </c>
      <c r="G289" t="s">
        <v>110</v>
      </c>
      <c r="H289">
        <v>1764</v>
      </c>
      <c r="J289" s="1"/>
      <c r="K289" s="1"/>
      <c r="L289" s="1"/>
      <c r="M289" s="9"/>
      <c r="N289" s="1"/>
      <c r="O289" s="87">
        <f>E289*H289</f>
        <v>1764</v>
      </c>
    </row>
    <row r="290" spans="1:15" ht="30" customHeight="1" x14ac:dyDescent="0.25">
      <c r="A290" s="10">
        <v>19</v>
      </c>
      <c r="B290" s="142" t="s">
        <v>184</v>
      </c>
      <c r="C290" s="142"/>
      <c r="D290" s="142"/>
      <c r="E290" s="142"/>
      <c r="F290" s="142"/>
      <c r="G290" s="142"/>
      <c r="H290" s="142"/>
      <c r="I290" s="142"/>
      <c r="J290" s="142"/>
      <c r="K290" s="142"/>
      <c r="L290" s="1"/>
      <c r="M290" s="9"/>
      <c r="N290" s="1"/>
      <c r="O290" s="87"/>
    </row>
    <row r="291" spans="1:15" ht="17.25" customHeight="1" x14ac:dyDescent="0.25">
      <c r="E291">
        <v>4</v>
      </c>
      <c r="F291" t="s">
        <v>8</v>
      </c>
      <c r="G291" t="s">
        <v>110</v>
      </c>
      <c r="H291">
        <v>26956</v>
      </c>
      <c r="J291" s="1"/>
      <c r="K291" s="1"/>
      <c r="L291" s="1"/>
      <c r="M291" s="9"/>
      <c r="N291" s="1"/>
      <c r="O291" s="87">
        <f>E291*H291</f>
        <v>107824</v>
      </c>
    </row>
    <row r="292" spans="1:15" ht="31.5" customHeight="1" x14ac:dyDescent="0.25">
      <c r="A292" s="10">
        <v>20</v>
      </c>
      <c r="B292" s="142" t="s">
        <v>185</v>
      </c>
      <c r="C292" s="142"/>
      <c r="D292" s="142"/>
      <c r="E292" s="142"/>
      <c r="F292" s="142"/>
      <c r="G292" s="142"/>
      <c r="H292" s="142"/>
      <c r="I292" s="142"/>
      <c r="J292" s="142"/>
      <c r="K292" s="142"/>
      <c r="L292" s="1"/>
      <c r="M292" s="9"/>
      <c r="N292" s="1"/>
      <c r="O292" s="87"/>
    </row>
    <row r="293" spans="1:15" x14ac:dyDescent="0.25">
      <c r="E293">
        <v>4</v>
      </c>
      <c r="F293" t="s">
        <v>8</v>
      </c>
      <c r="G293" t="s">
        <v>110</v>
      </c>
      <c r="H293">
        <v>15168</v>
      </c>
      <c r="J293" s="1"/>
      <c r="K293" s="1"/>
      <c r="L293" s="1"/>
      <c r="M293" s="9"/>
      <c r="N293" s="1"/>
      <c r="O293" s="87">
        <f>E293*H293</f>
        <v>60672</v>
      </c>
    </row>
    <row r="294" spans="1:15" x14ac:dyDescent="0.25">
      <c r="A294" s="10">
        <v>21</v>
      </c>
      <c r="B294" s="142" t="s">
        <v>186</v>
      </c>
      <c r="C294" s="142"/>
      <c r="D294" s="142"/>
      <c r="E294" s="142"/>
      <c r="F294" s="142"/>
      <c r="G294" s="142"/>
      <c r="H294" s="142"/>
      <c r="I294" s="142"/>
      <c r="J294" s="142"/>
      <c r="K294" s="142"/>
      <c r="L294" s="1"/>
      <c r="M294" s="9"/>
      <c r="N294" s="1"/>
      <c r="O294" s="87"/>
    </row>
    <row r="295" spans="1:15" ht="15" customHeight="1" x14ac:dyDescent="0.25">
      <c r="E295">
        <v>12</v>
      </c>
      <c r="F295" t="s">
        <v>8</v>
      </c>
      <c r="G295" t="s">
        <v>110</v>
      </c>
      <c r="H295">
        <v>117.9</v>
      </c>
      <c r="J295" s="1"/>
      <c r="K295" s="1"/>
      <c r="L295" s="1"/>
      <c r="M295" s="9"/>
      <c r="N295" s="1"/>
      <c r="O295" s="87">
        <f>E295*H295</f>
        <v>1414.8000000000002</v>
      </c>
    </row>
    <row r="296" spans="1:15" x14ac:dyDescent="0.25">
      <c r="A296" s="10">
        <v>22</v>
      </c>
      <c r="B296" s="137" t="s">
        <v>187</v>
      </c>
      <c r="C296" s="137"/>
      <c r="D296" s="137"/>
      <c r="E296" s="137"/>
      <c r="F296" s="137"/>
      <c r="G296" s="137"/>
      <c r="H296" s="137"/>
      <c r="I296" s="137"/>
      <c r="J296" s="137"/>
      <c r="K296" s="137"/>
      <c r="L296" s="1"/>
      <c r="M296" s="9"/>
      <c r="N296" s="1"/>
      <c r="O296" s="87"/>
    </row>
    <row r="297" spans="1:15" x14ac:dyDescent="0.25">
      <c r="E297">
        <v>4</v>
      </c>
      <c r="F297" t="s">
        <v>8</v>
      </c>
      <c r="G297" t="s">
        <v>110</v>
      </c>
      <c r="H297">
        <v>24790</v>
      </c>
      <c r="J297" s="1"/>
      <c r="K297" s="1"/>
      <c r="L297" s="1"/>
      <c r="M297" s="9"/>
      <c r="N297" s="1"/>
      <c r="O297" s="87">
        <f>E297*H297</f>
        <v>99160</v>
      </c>
    </row>
    <row r="298" spans="1:15" x14ac:dyDescent="0.25">
      <c r="A298" s="10">
        <v>23</v>
      </c>
      <c r="B298" s="137" t="s">
        <v>188</v>
      </c>
      <c r="C298" s="137"/>
      <c r="D298" s="137"/>
      <c r="E298" s="137"/>
      <c r="F298" s="137"/>
      <c r="G298" s="137"/>
      <c r="H298" s="137"/>
      <c r="I298" s="137"/>
      <c r="J298" s="137"/>
      <c r="K298" s="137"/>
      <c r="L298" s="1"/>
      <c r="M298" s="9"/>
      <c r="N298" s="1"/>
      <c r="O298" s="87"/>
    </row>
    <row r="299" spans="1:15" x14ac:dyDescent="0.25">
      <c r="E299">
        <v>2</v>
      </c>
      <c r="F299" t="s">
        <v>8</v>
      </c>
      <c r="G299" t="s">
        <v>110</v>
      </c>
      <c r="H299">
        <v>2456</v>
      </c>
      <c r="J299" s="1"/>
      <c r="K299" s="1"/>
      <c r="L299" s="1"/>
      <c r="M299" s="9"/>
      <c r="N299" s="1"/>
      <c r="O299" s="87">
        <f>E299*H299</f>
        <v>4912</v>
      </c>
    </row>
    <row r="300" spans="1:15" x14ac:dyDescent="0.25">
      <c r="A300" s="10">
        <v>24</v>
      </c>
      <c r="B300" s="137" t="s">
        <v>188</v>
      </c>
      <c r="C300" s="137"/>
      <c r="D300" s="137"/>
      <c r="E300" s="137"/>
      <c r="F300" s="137"/>
      <c r="G300" s="137"/>
      <c r="H300" s="137"/>
      <c r="I300" s="137"/>
      <c r="J300" s="137"/>
      <c r="K300" s="137"/>
      <c r="L300" s="1"/>
      <c r="M300" s="9"/>
      <c r="N300" s="1"/>
      <c r="O300" s="87"/>
    </row>
    <row r="301" spans="1:15" x14ac:dyDescent="0.25">
      <c r="E301">
        <v>15</v>
      </c>
      <c r="F301" t="s">
        <v>8</v>
      </c>
      <c r="G301" t="s">
        <v>110</v>
      </c>
      <c r="H301">
        <v>2456</v>
      </c>
      <c r="J301" s="1"/>
      <c r="K301" s="1"/>
      <c r="L301" s="1"/>
      <c r="M301" s="9"/>
      <c r="N301" s="1"/>
      <c r="O301" s="87">
        <f>E301*H301</f>
        <v>36840</v>
      </c>
    </row>
    <row r="302" spans="1:15" x14ac:dyDescent="0.25">
      <c r="A302" s="10">
        <v>25</v>
      </c>
      <c r="B302" s="137" t="s">
        <v>189</v>
      </c>
      <c r="C302" s="137"/>
      <c r="D302" s="137"/>
      <c r="E302" s="137"/>
      <c r="F302" s="137"/>
      <c r="G302" s="137"/>
      <c r="H302" s="137"/>
      <c r="I302" s="137"/>
      <c r="J302" s="137"/>
      <c r="K302" s="137"/>
      <c r="L302" s="1"/>
      <c r="M302" s="9"/>
      <c r="N302" s="1"/>
      <c r="O302" s="87"/>
    </row>
    <row r="303" spans="1:15" x14ac:dyDescent="0.25">
      <c r="E303">
        <v>4</v>
      </c>
      <c r="F303" t="s">
        <v>8</v>
      </c>
      <c r="G303" t="s">
        <v>110</v>
      </c>
      <c r="H303">
        <v>9261</v>
      </c>
      <c r="J303" s="1"/>
      <c r="K303" s="1"/>
      <c r="L303" s="1"/>
      <c r="M303" s="9"/>
      <c r="N303" s="1"/>
      <c r="O303" s="87">
        <f>E303*H303</f>
        <v>37044</v>
      </c>
    </row>
    <row r="304" spans="1:15" x14ac:dyDescent="0.25">
      <c r="A304" s="10">
        <v>26</v>
      </c>
      <c r="B304" s="137" t="s">
        <v>190</v>
      </c>
      <c r="C304" s="137"/>
      <c r="D304" s="137"/>
      <c r="E304" s="137"/>
      <c r="F304" s="137"/>
      <c r="G304" s="137"/>
      <c r="H304" s="137"/>
      <c r="I304" s="137"/>
      <c r="J304" s="137"/>
      <c r="K304" s="137"/>
      <c r="L304" s="1"/>
      <c r="M304" s="9"/>
      <c r="N304" s="1"/>
      <c r="O304" s="87"/>
    </row>
    <row r="305" spans="1:15" x14ac:dyDescent="0.25">
      <c r="E305">
        <v>1</v>
      </c>
      <c r="F305" t="s">
        <v>8</v>
      </c>
      <c r="G305" t="s">
        <v>110</v>
      </c>
      <c r="H305">
        <v>61696</v>
      </c>
      <c r="J305" s="1"/>
      <c r="K305" s="1"/>
      <c r="L305" s="1"/>
      <c r="M305" s="9"/>
      <c r="N305" s="1"/>
      <c r="O305" s="87">
        <f>E305*H305</f>
        <v>61696</v>
      </c>
    </row>
    <row r="306" spans="1:15" x14ac:dyDescent="0.25">
      <c r="A306" s="10">
        <v>27</v>
      </c>
      <c r="B306" s="137" t="s">
        <v>191</v>
      </c>
      <c r="C306" s="137"/>
      <c r="D306" s="137"/>
      <c r="E306" s="137"/>
      <c r="F306" s="137"/>
      <c r="G306" s="137"/>
      <c r="H306" s="137"/>
      <c r="I306" s="137"/>
      <c r="J306" s="137"/>
      <c r="K306" s="137"/>
      <c r="L306" s="1"/>
      <c r="M306" s="9"/>
      <c r="N306" s="1"/>
      <c r="O306" s="87"/>
    </row>
    <row r="307" spans="1:15" x14ac:dyDescent="0.25">
      <c r="E307">
        <v>60</v>
      </c>
      <c r="F307" t="s">
        <v>8</v>
      </c>
      <c r="G307" t="s">
        <v>110</v>
      </c>
      <c r="H307">
        <v>58</v>
      </c>
      <c r="J307" s="1"/>
      <c r="K307" s="1"/>
      <c r="L307" s="1"/>
      <c r="M307" s="9"/>
      <c r="N307" s="1"/>
      <c r="O307" s="87">
        <f>E307*H307</f>
        <v>3480</v>
      </c>
    </row>
    <row r="308" spans="1:15" x14ac:dyDescent="0.25">
      <c r="A308" s="10">
        <v>28</v>
      </c>
      <c r="B308" s="137" t="s">
        <v>192</v>
      </c>
      <c r="C308" s="137"/>
      <c r="D308" s="137"/>
      <c r="E308" s="137"/>
      <c r="F308" s="137"/>
      <c r="G308" s="137"/>
      <c r="H308" s="137"/>
      <c r="I308" s="137"/>
      <c r="J308" s="137"/>
      <c r="K308" s="137"/>
      <c r="L308" s="1"/>
      <c r="M308" s="9"/>
      <c r="N308" s="1"/>
      <c r="O308" s="87"/>
    </row>
    <row r="309" spans="1:15" x14ac:dyDescent="0.25">
      <c r="E309">
        <v>8</v>
      </c>
      <c r="F309" t="s">
        <v>8</v>
      </c>
      <c r="G309" t="s">
        <v>110</v>
      </c>
      <c r="H309">
        <v>151</v>
      </c>
      <c r="J309" s="1"/>
      <c r="K309" s="1"/>
      <c r="L309" s="1"/>
      <c r="M309" s="9"/>
      <c r="N309" s="1"/>
      <c r="O309" s="87">
        <f>E309*H309</f>
        <v>1208</v>
      </c>
    </row>
    <row r="310" spans="1:15" x14ac:dyDescent="0.25">
      <c r="A310" s="10">
        <v>29</v>
      </c>
      <c r="B310" s="137" t="s">
        <v>194</v>
      </c>
      <c r="C310" s="137"/>
      <c r="D310" s="137"/>
      <c r="E310" s="137"/>
      <c r="F310" s="137"/>
      <c r="G310" s="137"/>
      <c r="H310" s="137"/>
      <c r="I310" s="137"/>
      <c r="J310" s="137"/>
      <c r="K310" s="137"/>
      <c r="L310" s="1"/>
      <c r="M310" s="9"/>
      <c r="N310" s="1"/>
      <c r="O310" s="87"/>
    </row>
    <row r="311" spans="1:15" x14ac:dyDescent="0.25">
      <c r="E311">
        <v>60</v>
      </c>
      <c r="F311" t="s">
        <v>8</v>
      </c>
      <c r="G311" t="s">
        <v>110</v>
      </c>
      <c r="H311">
        <v>72</v>
      </c>
      <c r="J311" s="1"/>
      <c r="K311" s="1"/>
      <c r="L311" s="1"/>
      <c r="M311" s="9"/>
      <c r="N311" s="1"/>
      <c r="O311" s="87">
        <f>E311*H311</f>
        <v>4320</v>
      </c>
    </row>
    <row r="312" spans="1:15" x14ac:dyDescent="0.25">
      <c r="A312" s="10">
        <v>30</v>
      </c>
      <c r="B312" s="137" t="s">
        <v>193</v>
      </c>
      <c r="C312" s="137"/>
      <c r="D312" s="137"/>
      <c r="E312" s="137"/>
      <c r="F312" s="137"/>
      <c r="G312" s="137"/>
      <c r="H312" s="137"/>
      <c r="I312" s="137"/>
      <c r="J312" s="137"/>
      <c r="K312" s="137"/>
      <c r="L312" s="1"/>
      <c r="M312" s="9"/>
      <c r="N312" s="1"/>
      <c r="O312" s="87"/>
    </row>
    <row r="313" spans="1:15" x14ac:dyDescent="0.25">
      <c r="E313">
        <v>8</v>
      </c>
      <c r="F313" t="s">
        <v>8</v>
      </c>
      <c r="G313" t="s">
        <v>110</v>
      </c>
      <c r="H313">
        <v>3185</v>
      </c>
      <c r="J313" s="1"/>
      <c r="K313" s="1"/>
      <c r="L313" s="1"/>
      <c r="M313" s="9"/>
      <c r="N313" s="1"/>
      <c r="O313" s="87">
        <f>E313*H313</f>
        <v>25480</v>
      </c>
    </row>
    <row r="314" spans="1:15" x14ac:dyDescent="0.25">
      <c r="A314" s="10">
        <v>31</v>
      </c>
      <c r="B314" s="137" t="s">
        <v>195</v>
      </c>
      <c r="C314" s="137"/>
      <c r="D314" s="137"/>
      <c r="E314" s="137"/>
      <c r="F314" s="137"/>
      <c r="G314" s="137"/>
      <c r="H314" s="137"/>
      <c r="I314" s="137"/>
      <c r="J314" s="137"/>
      <c r="K314" s="137"/>
      <c r="L314" s="1"/>
      <c r="M314" s="9"/>
      <c r="N314" s="1"/>
      <c r="O314" s="87"/>
    </row>
    <row r="315" spans="1:15" x14ac:dyDescent="0.25">
      <c r="E315">
        <v>500</v>
      </c>
      <c r="F315" t="s">
        <v>8</v>
      </c>
      <c r="G315" t="s">
        <v>110</v>
      </c>
      <c r="H315">
        <v>935</v>
      </c>
      <c r="J315" s="1"/>
      <c r="K315" s="1"/>
      <c r="L315" s="1"/>
      <c r="M315" s="9"/>
      <c r="N315" s="1"/>
      <c r="O315" s="87">
        <f>E315*H315</f>
        <v>467500</v>
      </c>
    </row>
    <row r="316" spans="1:15" x14ac:dyDescent="0.25">
      <c r="J316" s="1"/>
      <c r="K316" s="1"/>
      <c r="L316" s="1"/>
      <c r="M316" s="9" t="s">
        <v>212</v>
      </c>
      <c r="N316" s="1"/>
      <c r="O316" s="87">
        <f>SUM(O283:O315)</f>
        <v>959684.8</v>
      </c>
    </row>
    <row r="317" spans="1:15" x14ac:dyDescent="0.25">
      <c r="B317" s="4" t="s">
        <v>243</v>
      </c>
      <c r="I317" s="4" t="s">
        <v>252</v>
      </c>
      <c r="J317" s="1"/>
      <c r="K317" s="1"/>
      <c r="L317" s="1"/>
      <c r="M317" s="9"/>
      <c r="N317" s="1"/>
      <c r="O317" s="87">
        <f ca="1">O198+O278+O316</f>
        <v>11621033.322365286</v>
      </c>
    </row>
    <row r="318" spans="1:15" ht="8.25" customHeight="1" x14ac:dyDescent="0.25">
      <c r="J318" s="1"/>
      <c r="K318" s="1"/>
      <c r="L318" s="1"/>
      <c r="M318" s="9"/>
      <c r="N318" s="1"/>
      <c r="O318" s="87"/>
    </row>
    <row r="319" spans="1:15" x14ac:dyDescent="0.25">
      <c r="A319" s="10">
        <v>1</v>
      </c>
      <c r="B319" t="s">
        <v>244</v>
      </c>
      <c r="J319" s="1"/>
      <c r="K319" s="1"/>
      <c r="L319" s="1"/>
      <c r="M319" s="9"/>
      <c r="N319" s="1"/>
      <c r="O319" s="87"/>
    </row>
    <row r="320" spans="1:15" x14ac:dyDescent="0.25">
      <c r="J320" s="1"/>
      <c r="K320" s="1"/>
      <c r="L320" s="1"/>
      <c r="M320" s="9"/>
      <c r="N320" s="1"/>
      <c r="O320" s="87"/>
    </row>
    <row r="321" spans="1:15" x14ac:dyDescent="0.25">
      <c r="C321">
        <v>1</v>
      </c>
      <c r="D321" t="s">
        <v>245</v>
      </c>
      <c r="E321" t="s">
        <v>246</v>
      </c>
      <c r="F321">
        <v>4000000</v>
      </c>
      <c r="G321" t="s">
        <v>247</v>
      </c>
      <c r="J321" s="1"/>
      <c r="K321" s="1"/>
      <c r="L321" s="1"/>
      <c r="M321" s="9"/>
      <c r="N321" s="1"/>
      <c r="O321" s="87">
        <f>F321</f>
        <v>4000000</v>
      </c>
    </row>
    <row r="322" spans="1:15" x14ac:dyDescent="0.25">
      <c r="A322" s="10">
        <v>2</v>
      </c>
      <c r="B322" t="s">
        <v>248</v>
      </c>
      <c r="J322" s="1"/>
      <c r="K322" s="1"/>
      <c r="L322" s="1"/>
      <c r="M322" s="9"/>
      <c r="N322" s="1"/>
      <c r="O322" s="87"/>
    </row>
    <row r="323" spans="1:15" x14ac:dyDescent="0.25">
      <c r="J323" s="1"/>
      <c r="K323" s="1"/>
      <c r="L323" s="1"/>
      <c r="M323" s="9"/>
      <c r="N323" s="1"/>
      <c r="O323" s="87"/>
    </row>
    <row r="324" spans="1:15" x14ac:dyDescent="0.25">
      <c r="C324">
        <v>1</v>
      </c>
      <c r="D324" t="s">
        <v>249</v>
      </c>
      <c r="E324" t="s">
        <v>230</v>
      </c>
      <c r="F324">
        <v>750000</v>
      </c>
      <c r="G324" t="s">
        <v>247</v>
      </c>
      <c r="J324" s="1"/>
      <c r="K324" s="1"/>
      <c r="L324" s="1"/>
      <c r="M324" s="9"/>
      <c r="N324" s="1"/>
      <c r="O324" s="87">
        <f>F324</f>
        <v>750000</v>
      </c>
    </row>
    <row r="325" spans="1:15" x14ac:dyDescent="0.25">
      <c r="A325" s="10">
        <v>3</v>
      </c>
      <c r="B325" t="s">
        <v>254</v>
      </c>
      <c r="J325" s="1"/>
      <c r="K325" s="1"/>
      <c r="L325" s="1"/>
      <c r="M325" s="9"/>
      <c r="N325" s="1"/>
      <c r="O325" s="87"/>
    </row>
    <row r="326" spans="1:15" x14ac:dyDescent="0.25">
      <c r="C326">
        <v>1</v>
      </c>
      <c r="D326" t="s">
        <v>249</v>
      </c>
      <c r="E326" t="s">
        <v>230</v>
      </c>
      <c r="F326">
        <v>750000</v>
      </c>
      <c r="G326" t="s">
        <v>247</v>
      </c>
      <c r="J326" s="1"/>
      <c r="K326" s="1"/>
      <c r="L326" s="1"/>
      <c r="M326" s="9"/>
      <c r="N326" s="1"/>
      <c r="O326" s="87">
        <f>F326</f>
        <v>750000</v>
      </c>
    </row>
    <row r="327" spans="1:15" x14ac:dyDescent="0.25">
      <c r="J327" s="1"/>
      <c r="K327" s="1"/>
      <c r="L327" s="1"/>
      <c r="M327" s="9"/>
      <c r="N327" s="1"/>
      <c r="O327" s="87">
        <f>SUM(O321:O326)</f>
        <v>5500000</v>
      </c>
    </row>
    <row r="328" spans="1:15" ht="18.75" x14ac:dyDescent="0.4">
      <c r="A328" s="90"/>
      <c r="B328" s="90"/>
      <c r="C328" s="90"/>
      <c r="D328" s="90"/>
      <c r="F328" s="17"/>
      <c r="G328" s="17"/>
      <c r="H328" s="17"/>
      <c r="I328" s="91"/>
      <c r="J328" s="91"/>
      <c r="K328" s="91"/>
      <c r="L328" s="135"/>
      <c r="M328" s="135"/>
      <c r="N328" s="134"/>
      <c r="O328" s="134"/>
    </row>
    <row r="329" spans="1:15" ht="18.75" x14ac:dyDescent="0.4">
      <c r="A329"/>
      <c r="G329" s="84"/>
      <c r="H329" s="84"/>
    </row>
    <row r="330" spans="1:15" x14ac:dyDescent="0.25">
      <c r="A330"/>
      <c r="B330" t="s">
        <v>216</v>
      </c>
      <c r="F330" s="17"/>
      <c r="G330" s="17"/>
      <c r="H330" s="17"/>
      <c r="I330" s="17"/>
      <c r="J330" s="17"/>
      <c r="K330" s="132" t="s">
        <v>219</v>
      </c>
      <c r="L330" s="132"/>
      <c r="M330" s="132"/>
      <c r="N330" s="132"/>
    </row>
    <row r="331" spans="1:15" x14ac:dyDescent="0.25">
      <c r="A331"/>
      <c r="F331" s="17"/>
      <c r="G331" s="17"/>
      <c r="H331" s="17"/>
      <c r="I331" s="17"/>
      <c r="J331" s="17"/>
      <c r="K331" s="92" t="s">
        <v>217</v>
      </c>
      <c r="L331" s="92"/>
      <c r="M331" s="92"/>
      <c r="N331" s="92"/>
    </row>
    <row r="332" spans="1:15" x14ac:dyDescent="0.25">
      <c r="A332"/>
      <c r="F332" s="17"/>
      <c r="G332" s="17"/>
      <c r="H332" s="17"/>
      <c r="I332" s="17"/>
      <c r="J332" s="17"/>
      <c r="K332" s="132" t="s">
        <v>218</v>
      </c>
      <c r="L332" s="132"/>
      <c r="M332" s="132"/>
      <c r="N332" s="132"/>
    </row>
    <row r="333" spans="1:15" x14ac:dyDescent="0.25">
      <c r="H333" s="11"/>
      <c r="I333" s="1"/>
      <c r="J333" s="1"/>
      <c r="K333" s="1"/>
      <c r="L333" s="1"/>
      <c r="M333" s="9"/>
      <c r="N333" s="1"/>
      <c r="O333" s="87"/>
    </row>
    <row r="334" spans="1:15" x14ac:dyDescent="0.25">
      <c r="H334" s="11"/>
      <c r="I334" s="1"/>
      <c r="J334" s="1"/>
      <c r="K334" s="1"/>
      <c r="L334" s="1"/>
      <c r="M334" s="9"/>
      <c r="N334" s="1"/>
      <c r="O334" s="87"/>
    </row>
    <row r="335" spans="1:15" x14ac:dyDescent="0.25">
      <c r="H335" s="11"/>
      <c r="I335" s="1"/>
      <c r="J335" s="1"/>
      <c r="K335" s="1"/>
      <c r="L335" s="1"/>
      <c r="M335" s="9"/>
      <c r="N335" s="1"/>
      <c r="O335" s="87"/>
    </row>
    <row r="336" spans="1:15" ht="18.75" x14ac:dyDescent="0.4">
      <c r="B336" s="17"/>
      <c r="C336" s="17"/>
      <c r="D336" s="17"/>
      <c r="E336" s="17"/>
      <c r="F336" s="17"/>
      <c r="J336" s="136"/>
      <c r="K336" s="136"/>
      <c r="L336" s="20"/>
    </row>
    <row r="337" spans="2:15" ht="18.75" x14ac:dyDescent="0.4">
      <c r="B337" s="17"/>
      <c r="C337" s="17"/>
      <c r="D337" s="17"/>
      <c r="E337" s="17"/>
      <c r="F337" s="17"/>
      <c r="J337" s="20"/>
      <c r="K337" s="20"/>
      <c r="L337" s="20"/>
    </row>
    <row r="338" spans="2:15" x14ac:dyDescent="0.25">
      <c r="B338" s="17"/>
      <c r="C338" s="17"/>
      <c r="D338" s="17"/>
      <c r="E338" s="17"/>
      <c r="F338" s="17"/>
      <c r="G338" s="17"/>
      <c r="H338" s="17"/>
      <c r="I338" s="17"/>
      <c r="J338" s="17"/>
      <c r="K338" s="17"/>
      <c r="L338" s="17"/>
      <c r="M338" s="17"/>
      <c r="N338" s="17"/>
    </row>
    <row r="339" spans="2:15" x14ac:dyDescent="0.25">
      <c r="B339" s="151"/>
      <c r="C339" s="151"/>
      <c r="D339" s="151"/>
      <c r="E339" s="151"/>
      <c r="F339" s="151"/>
      <c r="G339" s="17"/>
      <c r="H339" s="17"/>
      <c r="I339" s="17"/>
      <c r="J339" s="152"/>
      <c r="K339" s="152"/>
      <c r="L339" s="152"/>
      <c r="M339" s="152"/>
      <c r="N339" s="152"/>
      <c r="O339" s="152"/>
    </row>
    <row r="340" spans="2:15" x14ac:dyDescent="0.25">
      <c r="B340" s="151"/>
      <c r="C340" s="151"/>
      <c r="D340" s="151"/>
      <c r="E340" s="151"/>
      <c r="F340" s="151"/>
      <c r="G340" s="17"/>
      <c r="H340" s="17"/>
      <c r="I340" s="17"/>
      <c r="J340" s="152"/>
      <c r="K340" s="152"/>
      <c r="L340" s="152"/>
      <c r="M340" s="152"/>
      <c r="N340" s="152"/>
      <c r="O340" s="152"/>
    </row>
    <row r="341" spans="2:15" x14ac:dyDescent="0.25">
      <c r="B341" s="17"/>
      <c r="C341" s="17"/>
      <c r="D341" s="17"/>
      <c r="E341" s="17"/>
      <c r="F341" s="17"/>
      <c r="G341" s="17"/>
      <c r="H341" s="21"/>
      <c r="I341" s="17"/>
      <c r="J341" s="152"/>
      <c r="K341" s="152"/>
      <c r="L341" s="152"/>
      <c r="M341" s="152"/>
      <c r="N341" s="152"/>
      <c r="O341" s="152"/>
    </row>
    <row r="342" spans="2:15" x14ac:dyDescent="0.25">
      <c r="B342" s="17"/>
      <c r="C342" s="17"/>
      <c r="D342" s="17"/>
      <c r="E342" s="17"/>
      <c r="F342" s="17"/>
      <c r="G342" s="17"/>
      <c r="H342" s="17"/>
      <c r="I342" s="17"/>
      <c r="J342" s="152"/>
      <c r="K342" s="152"/>
      <c r="L342" s="152"/>
      <c r="M342" s="152"/>
      <c r="N342" s="152"/>
      <c r="O342" s="152"/>
    </row>
    <row r="343" spans="2:15" x14ac:dyDescent="0.25">
      <c r="B343" s="17"/>
      <c r="C343" s="17"/>
      <c r="D343" s="17"/>
      <c r="E343" s="17"/>
      <c r="F343" s="17"/>
      <c r="G343" s="17"/>
      <c r="H343" s="17"/>
      <c r="I343" s="17"/>
      <c r="J343" s="17"/>
      <c r="K343" s="17"/>
      <c r="L343" s="17"/>
      <c r="M343" s="17"/>
      <c r="N343" s="17"/>
    </row>
  </sheetData>
  <mergeCells count="91">
    <mergeCell ref="B339:F340"/>
    <mergeCell ref="J339:O342"/>
    <mergeCell ref="J336:K336"/>
    <mergeCell ref="B281:L282"/>
    <mergeCell ref="B284:L284"/>
    <mergeCell ref="B288:K288"/>
    <mergeCell ref="B290:K290"/>
    <mergeCell ref="B292:K292"/>
    <mergeCell ref="B294:K294"/>
    <mergeCell ref="B296:K296"/>
    <mergeCell ref="B298:K298"/>
    <mergeCell ref="B300:K300"/>
    <mergeCell ref="B314:K314"/>
    <mergeCell ref="B304:K304"/>
    <mergeCell ref="B171:L171"/>
    <mergeCell ref="B279:D279"/>
    <mergeCell ref="B150:K150"/>
    <mergeCell ref="B234:L234"/>
    <mergeCell ref="B218:G218"/>
    <mergeCell ref="B220:G220"/>
    <mergeCell ref="B164:K164"/>
    <mergeCell ref="B180:L180"/>
    <mergeCell ref="B186:L186"/>
    <mergeCell ref="B200:L200"/>
    <mergeCell ref="B205:L205"/>
    <mergeCell ref="B209:L209"/>
    <mergeCell ref="B213:L213"/>
    <mergeCell ref="B226:L226"/>
    <mergeCell ref="B230:L230"/>
    <mergeCell ref="B214:G214"/>
    <mergeCell ref="E1:K1"/>
    <mergeCell ref="B2:O4"/>
    <mergeCell ref="E7:G7"/>
    <mergeCell ref="B17:F17"/>
    <mergeCell ref="B9:D9"/>
    <mergeCell ref="B5:L6"/>
    <mergeCell ref="B19:E19"/>
    <mergeCell ref="B29:J30"/>
    <mergeCell ref="B18:K18"/>
    <mergeCell ref="B52:M54"/>
    <mergeCell ref="B55:C55"/>
    <mergeCell ref="B77:C77"/>
    <mergeCell ref="B106:C106"/>
    <mergeCell ref="E72:F72"/>
    <mergeCell ref="B74:M75"/>
    <mergeCell ref="B31:D31"/>
    <mergeCell ref="B57:C57"/>
    <mergeCell ref="B103:M104"/>
    <mergeCell ref="B82:M82"/>
    <mergeCell ref="B91:M91"/>
    <mergeCell ref="B97:M97"/>
    <mergeCell ref="B120:H120"/>
    <mergeCell ref="B112:M113"/>
    <mergeCell ref="A113:A114"/>
    <mergeCell ref="A103:A104"/>
    <mergeCell ref="B158:L158"/>
    <mergeCell ref="A125:B125"/>
    <mergeCell ref="A127:B127"/>
    <mergeCell ref="A128:B128"/>
    <mergeCell ref="A143:A144"/>
    <mergeCell ref="B132:K132"/>
    <mergeCell ref="B136:K136"/>
    <mergeCell ref="B143:L144"/>
    <mergeCell ref="B216:G216"/>
    <mergeCell ref="B222:G222"/>
    <mergeCell ref="B238:L238"/>
    <mergeCell ref="B239:L239"/>
    <mergeCell ref="B241:L241"/>
    <mergeCell ref="B243:K243"/>
    <mergeCell ref="B247:L247"/>
    <mergeCell ref="B258:L258"/>
    <mergeCell ref="B262:L262"/>
    <mergeCell ref="B248:L248"/>
    <mergeCell ref="B250:L250"/>
    <mergeCell ref="B252:K252"/>
    <mergeCell ref="B255:L255"/>
    <mergeCell ref="B256:L256"/>
    <mergeCell ref="B266:L266"/>
    <mergeCell ref="B270:L270"/>
    <mergeCell ref="B274:L274"/>
    <mergeCell ref="B280:C280"/>
    <mergeCell ref="B302:K302"/>
    <mergeCell ref="B286:L286"/>
    <mergeCell ref="B306:K306"/>
    <mergeCell ref="B308:K308"/>
    <mergeCell ref="B310:K310"/>
    <mergeCell ref="B312:K312"/>
    <mergeCell ref="K332:N332"/>
    <mergeCell ref="N328:O328"/>
    <mergeCell ref="L328:M328"/>
    <mergeCell ref="K330:N330"/>
  </mergeCells>
  <pageMargins left="0.7" right="0.7" top="0.75" bottom="0.75" header="0.3" footer="0.3"/>
  <pageSetup scale="64" orientation="portrait" horizontalDpi="4294967295" verticalDpi="4294967295" r:id="rId1"/>
  <rowBreaks count="4" manualBreakCount="4">
    <brk id="73" max="14" man="1"/>
    <brk id="135" max="14" man="1"/>
    <brk id="198" max="14" man="1"/>
    <brk id="265"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SheetLayoutView="100" workbookViewId="0">
      <selection activeCell="I18" sqref="I18"/>
    </sheetView>
  </sheetViews>
  <sheetFormatPr defaultRowHeight="15" x14ac:dyDescent="0.25"/>
  <cols>
    <col min="1" max="1" width="5.85546875" customWidth="1"/>
    <col min="2" max="2" width="5.42578125" bestFit="1" customWidth="1"/>
    <col min="3" max="3" width="17.5703125" bestFit="1" customWidth="1"/>
    <col min="4" max="4" width="11.42578125" customWidth="1"/>
    <col min="5" max="5" width="10" customWidth="1"/>
    <col min="6" max="6" width="10" bestFit="1" customWidth="1"/>
    <col min="7" max="7" width="14.5703125" bestFit="1" customWidth="1"/>
    <col min="8" max="8" width="9" bestFit="1" customWidth="1"/>
    <col min="9" max="9" width="11.5703125" bestFit="1" customWidth="1"/>
    <col min="10" max="10" width="8.42578125" bestFit="1" customWidth="1"/>
    <col min="11" max="11" width="6.7109375" customWidth="1"/>
    <col min="12" max="12" width="5.85546875" customWidth="1"/>
  </cols>
  <sheetData>
    <row r="1" spans="2:10" x14ac:dyDescent="0.25">
      <c r="D1" s="150" t="s">
        <v>14</v>
      </c>
      <c r="E1" s="150"/>
      <c r="F1" s="150"/>
    </row>
    <row r="3" spans="2:10" x14ac:dyDescent="0.25">
      <c r="B3" s="22" t="s">
        <v>15</v>
      </c>
      <c r="C3" s="22" t="s">
        <v>16</v>
      </c>
      <c r="D3" s="22" t="s">
        <v>17</v>
      </c>
      <c r="E3" s="22" t="s">
        <v>18</v>
      </c>
      <c r="F3" s="22" t="s">
        <v>19</v>
      </c>
      <c r="G3" s="22" t="s">
        <v>20</v>
      </c>
      <c r="H3" s="22" t="s">
        <v>21</v>
      </c>
      <c r="I3" s="22" t="s">
        <v>22</v>
      </c>
      <c r="J3" s="94" t="s">
        <v>26</v>
      </c>
    </row>
    <row r="4" spans="2:10" x14ac:dyDescent="0.25">
      <c r="B4" s="23">
        <v>1</v>
      </c>
      <c r="C4" s="24" t="s">
        <v>23</v>
      </c>
      <c r="D4" s="85">
        <f>[1]Sheet3!C26</f>
        <v>971.5</v>
      </c>
      <c r="E4" s="85">
        <f>D4*0.096</f>
        <v>93.263999999999996</v>
      </c>
      <c r="F4" s="85">
        <f>D4*0.473</f>
        <v>459.51949999999999</v>
      </c>
      <c r="G4" s="85" t="s">
        <v>24</v>
      </c>
      <c r="H4" s="85">
        <f>D4*0.947</f>
        <v>920.01049999999998</v>
      </c>
      <c r="I4" s="85"/>
      <c r="J4" s="22"/>
    </row>
    <row r="5" spans="2:10" x14ac:dyDescent="0.25">
      <c r="B5" s="23">
        <v>2</v>
      </c>
      <c r="C5" s="24" t="s">
        <v>111</v>
      </c>
      <c r="D5" s="85">
        <f>Sheet3!C73</f>
        <v>3439</v>
      </c>
      <c r="E5" s="85">
        <f>D5*0.175</f>
        <v>601.82499999999993</v>
      </c>
      <c r="F5" s="85">
        <f>D5*0.44</f>
        <v>1513.16</v>
      </c>
      <c r="G5" s="85">
        <f>D5*0.88</f>
        <v>3026.32</v>
      </c>
      <c r="H5" s="85"/>
      <c r="I5" s="85"/>
      <c r="J5" s="22"/>
    </row>
    <row r="6" spans="2:10" x14ac:dyDescent="0.25">
      <c r="B6" s="23">
        <v>2</v>
      </c>
      <c r="C6" s="24" t="s">
        <v>25</v>
      </c>
      <c r="D6" s="85">
        <f>Sheet3!E102</f>
        <v>5000</v>
      </c>
      <c r="E6" s="85">
        <f>D6*0.175</f>
        <v>875</v>
      </c>
      <c r="F6" s="85">
        <f>D6*0.44</f>
        <v>2200</v>
      </c>
      <c r="G6" s="85">
        <f>D6*0.88</f>
        <v>4400</v>
      </c>
      <c r="H6" s="85" t="s">
        <v>24</v>
      </c>
      <c r="I6" s="85"/>
      <c r="J6" s="22"/>
    </row>
    <row r="7" spans="2:10" x14ac:dyDescent="0.25">
      <c r="B7" s="23">
        <v>3</v>
      </c>
      <c r="C7" s="26" t="s">
        <v>113</v>
      </c>
      <c r="D7" s="85">
        <f>Sheet3!E185+Sheet3!E178+Sheet3!E170</f>
        <v>3898</v>
      </c>
      <c r="E7" s="85" t="s">
        <v>24</v>
      </c>
      <c r="F7" s="85" t="s">
        <v>24</v>
      </c>
      <c r="G7" s="85" t="s">
        <v>24</v>
      </c>
      <c r="H7" s="85" t="s">
        <v>24</v>
      </c>
      <c r="I7" s="85">
        <f>D7*4.5</f>
        <v>17541</v>
      </c>
      <c r="J7" s="22"/>
    </row>
    <row r="8" spans="2:10" x14ac:dyDescent="0.25">
      <c r="B8" s="23"/>
      <c r="C8" s="26" t="s">
        <v>114</v>
      </c>
      <c r="D8" s="85">
        <f>Sheet3!C50</f>
        <v>4372.5</v>
      </c>
      <c r="E8" s="85">
        <f>D8*0.0639</f>
        <v>279.40274999999997</v>
      </c>
      <c r="F8" s="85">
        <f>D8*0.32</f>
        <v>1399.2</v>
      </c>
      <c r="G8" s="85"/>
      <c r="H8" s="85">
        <f>D8*1.2</f>
        <v>5247</v>
      </c>
      <c r="I8" s="85"/>
      <c r="J8" s="22"/>
    </row>
    <row r="9" spans="2:10" x14ac:dyDescent="0.25">
      <c r="B9" s="23">
        <v>4</v>
      </c>
      <c r="C9" s="26" t="s">
        <v>112</v>
      </c>
      <c r="D9" s="85">
        <f>[1]Sheet3!C111</f>
        <v>11102</v>
      </c>
      <c r="E9" s="85">
        <f>D9*0.00711</f>
        <v>78.935220000000001</v>
      </c>
      <c r="F9" s="85">
        <f>D9*0.036</f>
        <v>399.67199999999997</v>
      </c>
      <c r="G9" s="85" t="s">
        <v>24</v>
      </c>
      <c r="H9" s="85" t="s">
        <v>24</v>
      </c>
      <c r="I9" s="85"/>
      <c r="J9" s="95"/>
    </row>
    <row r="10" spans="2:10" x14ac:dyDescent="0.25">
      <c r="B10" s="23">
        <v>5</v>
      </c>
      <c r="C10" s="24" t="s">
        <v>26</v>
      </c>
      <c r="D10" s="85">
        <f>Sheet3!E77</f>
        <v>275.12</v>
      </c>
      <c r="E10" s="85" t="s">
        <v>24</v>
      </c>
      <c r="F10" s="85" t="s">
        <v>24</v>
      </c>
      <c r="G10" s="85" t="s">
        <v>24</v>
      </c>
      <c r="H10" s="85" t="s">
        <v>24</v>
      </c>
      <c r="I10" s="85"/>
      <c r="J10" s="95">
        <f>D10/20</f>
        <v>13.756</v>
      </c>
    </row>
    <row r="11" spans="2:10" x14ac:dyDescent="0.25">
      <c r="B11" s="23"/>
      <c r="C11" s="22"/>
      <c r="D11" s="28"/>
      <c r="E11">
        <f>SUM(E4:E10)</f>
        <v>1928.42697</v>
      </c>
      <c r="F11">
        <f>SUM(F4:F10)</f>
        <v>5971.5514999999996</v>
      </c>
      <c r="G11" s="22">
        <f>SUM(G4:G10)</f>
        <v>7426.32</v>
      </c>
      <c r="H11" s="22">
        <f>SUM(H4:H10)</f>
        <v>6167.0105000000003</v>
      </c>
      <c r="I11" s="22">
        <f>SUM(I4:I10)</f>
        <v>17541</v>
      </c>
      <c r="J11" s="22">
        <v>1235.98</v>
      </c>
    </row>
    <row r="12" spans="2:10" x14ac:dyDescent="0.25">
      <c r="B12" s="23"/>
      <c r="C12" s="22"/>
      <c r="D12" s="22"/>
      <c r="E12" s="22"/>
      <c r="F12" s="22"/>
      <c r="G12" s="22"/>
      <c r="H12" s="22"/>
      <c r="I12" s="22"/>
      <c r="J12" s="22"/>
    </row>
    <row r="13" spans="2:10" x14ac:dyDescent="0.25">
      <c r="B13" s="23"/>
      <c r="C13" s="22"/>
      <c r="D13" s="29"/>
      <c r="E13" s="22"/>
      <c r="F13" s="22"/>
      <c r="G13" s="22"/>
      <c r="H13" s="22"/>
      <c r="I13" s="22"/>
      <c r="J13" s="22"/>
    </row>
    <row r="14" spans="2:10" x14ac:dyDescent="0.25">
      <c r="B14" s="23"/>
      <c r="C14" s="22"/>
      <c r="D14" s="29" t="s">
        <v>27</v>
      </c>
      <c r="E14" s="22">
        <v>110.73</v>
      </c>
      <c r="F14" s="22">
        <v>1292.92</v>
      </c>
      <c r="G14" s="47">
        <v>1195.24</v>
      </c>
      <c r="H14" s="22">
        <v>771.96</v>
      </c>
      <c r="I14" s="22">
        <v>4309.29</v>
      </c>
      <c r="J14" s="22"/>
    </row>
    <row r="15" spans="2:10" x14ac:dyDescent="0.25">
      <c r="B15" s="23"/>
      <c r="C15" s="22"/>
      <c r="D15" s="29" t="s">
        <v>28</v>
      </c>
      <c r="E15" s="85" t="s">
        <v>29</v>
      </c>
      <c r="F15" s="85" t="s">
        <v>30</v>
      </c>
      <c r="G15" s="85" t="s">
        <v>30</v>
      </c>
      <c r="H15" s="22" t="s">
        <v>30</v>
      </c>
      <c r="I15" s="22" t="s">
        <v>88</v>
      </c>
      <c r="J15" s="22"/>
    </row>
    <row r="16" spans="2:10" x14ac:dyDescent="0.25">
      <c r="B16" s="23"/>
      <c r="C16" s="22"/>
      <c r="D16" s="29" t="s">
        <v>31</v>
      </c>
      <c r="E16" s="22">
        <f>E11*E14</f>
        <v>213534.71838810001</v>
      </c>
      <c r="F16" s="22">
        <f>F11*F14/100</f>
        <v>77207.383653800003</v>
      </c>
      <c r="G16" s="48">
        <f>G11*G14/100</f>
        <v>88762.347168000008</v>
      </c>
      <c r="H16" s="22">
        <f>H11*H14/100</f>
        <v>47606.854255800004</v>
      </c>
      <c r="I16" s="22">
        <f>I11*I14/1000</f>
        <v>75589.25589</v>
      </c>
      <c r="J16" s="22">
        <f>J10*J11</f>
        <v>17002.140879999999</v>
      </c>
    </row>
    <row r="17" spans="2:11" x14ac:dyDescent="0.25">
      <c r="J17" s="78"/>
    </row>
    <row r="18" spans="2:11" x14ac:dyDescent="0.25">
      <c r="G18" s="4" t="s">
        <v>13</v>
      </c>
      <c r="I18" s="93">
        <f>SUM(E16:I16)</f>
        <v>502700.55935570004</v>
      </c>
      <c r="J18" s="78"/>
    </row>
    <row r="19" spans="2:11" x14ac:dyDescent="0.25">
      <c r="J19" s="30"/>
    </row>
    <row r="20" spans="2:11" x14ac:dyDescent="0.25">
      <c r="K20" s="25"/>
    </row>
    <row r="21" spans="2:11" ht="18.75" x14ac:dyDescent="0.25">
      <c r="B21" s="153"/>
      <c r="C21" s="154"/>
      <c r="D21" s="27"/>
      <c r="E21" s="27"/>
      <c r="F21" s="27"/>
      <c r="G21" s="27"/>
      <c r="H21" s="27"/>
      <c r="I21" s="27"/>
    </row>
    <row r="22" spans="2:11" x14ac:dyDescent="0.25">
      <c r="C22" s="27"/>
      <c r="D22" s="27"/>
      <c r="E22" s="27"/>
      <c r="F22" s="27"/>
      <c r="G22" s="27"/>
      <c r="H22" s="27"/>
      <c r="I22" s="27"/>
    </row>
    <row r="25" spans="2:11" ht="15" customHeight="1" x14ac:dyDescent="0.25">
      <c r="F25" s="30"/>
      <c r="G25" s="30"/>
      <c r="H25" s="30"/>
      <c r="I25" s="30"/>
    </row>
    <row r="26" spans="2:11" x14ac:dyDescent="0.25">
      <c r="F26" s="30"/>
      <c r="G26" s="30"/>
      <c r="H26" s="30"/>
      <c r="I26" s="30"/>
    </row>
    <row r="27" spans="2:11" x14ac:dyDescent="0.25">
      <c r="F27" s="30"/>
      <c r="G27" s="30"/>
      <c r="H27" s="30"/>
      <c r="I27" s="30"/>
    </row>
    <row r="30" spans="2:11" ht="30" customHeight="1" x14ac:dyDescent="0.25">
      <c r="C30" s="128" t="s">
        <v>57</v>
      </c>
      <c r="D30" s="128"/>
      <c r="E30" s="128"/>
      <c r="F30" s="27"/>
      <c r="G30" s="128" t="s">
        <v>58</v>
      </c>
      <c r="H30" s="128"/>
      <c r="I30" s="128"/>
      <c r="J30" s="27"/>
      <c r="K30" s="27"/>
    </row>
    <row r="31" spans="2:11" ht="24.75" customHeight="1" x14ac:dyDescent="0.25">
      <c r="C31" s="128"/>
      <c r="D31" s="128"/>
      <c r="E31" s="128"/>
      <c r="F31" s="27"/>
      <c r="G31" s="128"/>
      <c r="H31" s="128"/>
      <c r="I31" s="128"/>
      <c r="J31" s="27"/>
      <c r="K31" s="27"/>
    </row>
    <row r="32" spans="2:11" x14ac:dyDescent="0.25">
      <c r="C32" s="128"/>
      <c r="D32" s="128"/>
      <c r="E32" s="128"/>
      <c r="F32" s="27"/>
      <c r="G32" s="27"/>
      <c r="H32" s="27"/>
      <c r="I32" s="27"/>
      <c r="J32" s="27"/>
      <c r="K32" s="27"/>
    </row>
  </sheetData>
  <mergeCells count="4">
    <mergeCell ref="D1:F1"/>
    <mergeCell ref="C30:E32"/>
    <mergeCell ref="B21:C21"/>
    <mergeCell ref="G30:I31"/>
  </mergeCells>
  <pageMargins left="0.25" right="0.25"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3"/>
  <sheetViews>
    <sheetView view="pageBreakPreview" zoomScaleSheetLayoutView="100" workbookViewId="0">
      <selection activeCell="C5" sqref="C5"/>
    </sheetView>
  </sheetViews>
  <sheetFormatPr defaultRowHeight="15" x14ac:dyDescent="0.25"/>
  <cols>
    <col min="1" max="1" width="4.42578125" customWidth="1"/>
    <col min="2" max="2" width="13.85546875" customWidth="1"/>
    <col min="3" max="3" width="9.140625" customWidth="1"/>
    <col min="4" max="4" width="6.140625" customWidth="1"/>
    <col min="5" max="5" width="10.28515625" customWidth="1"/>
    <col min="6" max="6" width="5.85546875" customWidth="1"/>
    <col min="7" max="7" width="8.7109375" customWidth="1"/>
    <col min="8" max="8" width="15" customWidth="1"/>
    <col min="9" max="9" width="10.85546875" customWidth="1"/>
    <col min="10" max="10" width="5.28515625" customWidth="1"/>
  </cols>
  <sheetData>
    <row r="2" spans="2:9" ht="19.5" x14ac:dyDescent="0.3">
      <c r="C2" s="126" t="s">
        <v>32</v>
      </c>
      <c r="D2" s="126"/>
      <c r="E2" s="126"/>
      <c r="F2" s="126"/>
    </row>
    <row r="4" spans="2:9" ht="35.25" customHeight="1" x14ac:dyDescent="0.25">
      <c r="B4" s="53" t="s">
        <v>33</v>
      </c>
      <c r="C4" s="131" t="str">
        <f>Sheet3!B2</f>
        <v>Name of work:   Development of Gorakh Hills Construction of 10 beded hospital at Gorakh Hills</v>
      </c>
      <c r="D4" s="131"/>
      <c r="E4" s="131"/>
      <c r="F4" s="131"/>
      <c r="G4" s="131"/>
      <c r="H4" s="131"/>
      <c r="I4" s="131"/>
    </row>
    <row r="6" spans="2:9" x14ac:dyDescent="0.25">
      <c r="B6" s="142" t="s">
        <v>34</v>
      </c>
      <c r="C6" s="142"/>
      <c r="D6" s="142"/>
      <c r="E6" s="142"/>
      <c r="F6" s="142"/>
      <c r="G6" s="142"/>
      <c r="H6" s="142"/>
      <c r="I6" s="142"/>
    </row>
    <row r="7" spans="2:9" x14ac:dyDescent="0.25">
      <c r="B7" s="142"/>
      <c r="C7" s="142"/>
      <c r="D7" s="142"/>
      <c r="E7" s="142"/>
      <c r="F7" s="142"/>
      <c r="G7" s="142"/>
      <c r="H7" s="142"/>
      <c r="I7" s="142"/>
    </row>
    <row r="8" spans="2:9" x14ac:dyDescent="0.25">
      <c r="B8" s="142"/>
      <c r="C8" s="142"/>
      <c r="D8" s="142"/>
      <c r="E8" s="142"/>
      <c r="F8" s="142"/>
      <c r="G8" s="142"/>
      <c r="H8" s="142"/>
      <c r="I8" s="142"/>
    </row>
    <row r="9" spans="2:9" x14ac:dyDescent="0.25">
      <c r="B9" s="142"/>
      <c r="C9" s="142"/>
      <c r="D9" s="142"/>
      <c r="E9" s="142"/>
      <c r="F9" s="142"/>
      <c r="G9" s="142"/>
      <c r="H9" s="142"/>
      <c r="I9" s="142"/>
    </row>
    <row r="11" spans="2:9" x14ac:dyDescent="0.25">
      <c r="B11" s="31"/>
      <c r="C11" s="155" t="s">
        <v>35</v>
      </c>
      <c r="D11" s="155"/>
      <c r="E11" s="32"/>
      <c r="F11" s="31"/>
      <c r="G11" s="155" t="s">
        <v>36</v>
      </c>
      <c r="H11" s="155"/>
      <c r="I11" s="32"/>
    </row>
    <row r="12" spans="2:9" x14ac:dyDescent="0.25">
      <c r="B12" s="33" t="s">
        <v>37</v>
      </c>
      <c r="C12" s="17"/>
      <c r="D12" s="17"/>
      <c r="E12" s="34"/>
      <c r="F12" s="33" t="s">
        <v>38</v>
      </c>
      <c r="G12" s="17"/>
      <c r="H12" s="17"/>
      <c r="I12" s="34"/>
    </row>
    <row r="13" spans="2:9" x14ac:dyDescent="0.25">
      <c r="B13" s="33" t="s">
        <v>39</v>
      </c>
      <c r="C13" s="17"/>
      <c r="D13" s="17"/>
      <c r="E13" s="34" t="s">
        <v>40</v>
      </c>
      <c r="F13" s="33" t="s">
        <v>39</v>
      </c>
      <c r="G13" s="17"/>
      <c r="H13" s="17"/>
      <c r="I13" s="34" t="s">
        <v>40</v>
      </c>
    </row>
    <row r="14" spans="2:9" x14ac:dyDescent="0.25">
      <c r="B14" s="33" t="s">
        <v>41</v>
      </c>
      <c r="C14" s="17"/>
      <c r="D14" s="17"/>
      <c r="E14" s="34" t="s">
        <v>42</v>
      </c>
      <c r="F14" s="33" t="s">
        <v>41</v>
      </c>
      <c r="G14" s="17"/>
      <c r="H14" s="17"/>
      <c r="I14" s="34" t="s">
        <v>43</v>
      </c>
    </row>
    <row r="15" spans="2:9" x14ac:dyDescent="0.25">
      <c r="B15" s="35"/>
      <c r="C15" s="36"/>
      <c r="D15" s="37" t="s">
        <v>44</v>
      </c>
      <c r="E15" s="38" t="s">
        <v>45</v>
      </c>
      <c r="F15" s="35"/>
      <c r="G15" s="36"/>
      <c r="H15" s="37" t="s">
        <v>11</v>
      </c>
      <c r="I15" s="38" t="s">
        <v>46</v>
      </c>
    </row>
    <row r="16" spans="2:9" x14ac:dyDescent="0.25">
      <c r="B16" s="31"/>
      <c r="C16" s="155" t="s">
        <v>47</v>
      </c>
      <c r="D16" s="155"/>
      <c r="E16" s="32"/>
      <c r="F16" s="31"/>
      <c r="G16" s="155" t="s">
        <v>35</v>
      </c>
      <c r="H16" s="155"/>
      <c r="I16" s="32"/>
    </row>
    <row r="17" spans="2:11" x14ac:dyDescent="0.25">
      <c r="B17" s="33" t="s">
        <v>37</v>
      </c>
      <c r="C17" s="17"/>
      <c r="D17" s="17"/>
      <c r="E17" s="34"/>
      <c r="F17" s="33" t="s">
        <v>37</v>
      </c>
      <c r="G17" s="17"/>
      <c r="H17" s="17"/>
      <c r="I17" s="34"/>
    </row>
    <row r="18" spans="2:11" x14ac:dyDescent="0.25">
      <c r="B18" s="33" t="s">
        <v>39</v>
      </c>
      <c r="C18" s="17"/>
      <c r="D18" s="17"/>
      <c r="E18" s="34" t="s">
        <v>40</v>
      </c>
      <c r="F18" s="33" t="s">
        <v>39</v>
      </c>
      <c r="G18" s="17"/>
      <c r="H18" s="17"/>
      <c r="I18" s="34" t="s">
        <v>48</v>
      </c>
    </row>
    <row r="19" spans="2:11" x14ac:dyDescent="0.25">
      <c r="B19" s="33" t="s">
        <v>49</v>
      </c>
      <c r="C19" s="17"/>
      <c r="D19" s="17"/>
      <c r="E19" s="34" t="s">
        <v>50</v>
      </c>
      <c r="F19" s="33" t="s">
        <v>41</v>
      </c>
      <c r="G19" s="17"/>
      <c r="H19" s="17"/>
      <c r="I19" s="34" t="s">
        <v>51</v>
      </c>
    </row>
    <row r="20" spans="2:11" x14ac:dyDescent="0.25">
      <c r="B20" s="35"/>
      <c r="C20" s="36"/>
      <c r="D20" s="37" t="s">
        <v>44</v>
      </c>
      <c r="E20" s="38" t="s">
        <v>40</v>
      </c>
      <c r="F20" s="35"/>
      <c r="G20" s="36"/>
      <c r="H20" s="37" t="s">
        <v>44</v>
      </c>
      <c r="I20" s="38" t="s">
        <v>52</v>
      </c>
    </row>
    <row r="21" spans="2:11" x14ac:dyDescent="0.25">
      <c r="B21" s="31"/>
      <c r="C21" s="155" t="s">
        <v>53</v>
      </c>
      <c r="D21" s="155"/>
      <c r="E21" s="32"/>
    </row>
    <row r="22" spans="2:11" x14ac:dyDescent="0.25">
      <c r="B22" s="33" t="s">
        <v>54</v>
      </c>
      <c r="C22" s="17"/>
      <c r="D22" s="17"/>
      <c r="E22" s="34"/>
    </row>
    <row r="23" spans="2:11" x14ac:dyDescent="0.25">
      <c r="B23" s="33" t="s">
        <v>39</v>
      </c>
      <c r="C23" s="17"/>
      <c r="D23" s="17"/>
      <c r="E23" s="34" t="s">
        <v>40</v>
      </c>
    </row>
    <row r="24" spans="2:11" x14ac:dyDescent="0.25">
      <c r="B24" s="33" t="s">
        <v>41</v>
      </c>
      <c r="C24" s="17"/>
      <c r="D24" s="17"/>
      <c r="E24" s="34" t="s">
        <v>55</v>
      </c>
    </row>
    <row r="25" spans="2:11" x14ac:dyDescent="0.25">
      <c r="B25" s="35"/>
      <c r="C25" s="36"/>
      <c r="D25" s="37" t="s">
        <v>44</v>
      </c>
      <c r="E25" s="38" t="s">
        <v>56</v>
      </c>
    </row>
    <row r="31" spans="2:11" ht="15" customHeight="1" x14ac:dyDescent="0.25">
      <c r="B31" s="128" t="s">
        <v>57</v>
      </c>
      <c r="C31" s="128"/>
      <c r="D31" s="128"/>
      <c r="E31" s="27"/>
      <c r="F31" s="27"/>
      <c r="G31" s="128" t="s">
        <v>58</v>
      </c>
      <c r="H31" s="128"/>
      <c r="I31" s="128"/>
      <c r="J31" s="27"/>
      <c r="K31" s="27"/>
    </row>
    <row r="32" spans="2:11" x14ac:dyDescent="0.25">
      <c r="B32" s="128"/>
      <c r="C32" s="128"/>
      <c r="D32" s="128"/>
      <c r="E32" s="27"/>
      <c r="F32" s="27"/>
      <c r="G32" s="128"/>
      <c r="H32" s="128"/>
      <c r="I32" s="128"/>
      <c r="J32" s="27"/>
      <c r="K32" s="27"/>
    </row>
    <row r="33" spans="2:11" x14ac:dyDescent="0.25">
      <c r="B33" s="128"/>
      <c r="C33" s="128"/>
      <c r="D33" s="128"/>
      <c r="E33" s="27"/>
      <c r="F33" s="27"/>
      <c r="G33" s="128"/>
      <c r="H33" s="128"/>
      <c r="I33" s="128"/>
      <c r="J33" s="27"/>
      <c r="K33" s="27"/>
    </row>
  </sheetData>
  <mergeCells count="10">
    <mergeCell ref="C21:D21"/>
    <mergeCell ref="B31:D33"/>
    <mergeCell ref="G31:I33"/>
    <mergeCell ref="C2:F2"/>
    <mergeCell ref="B6:I9"/>
    <mergeCell ref="C11:D11"/>
    <mergeCell ref="G11:H11"/>
    <mergeCell ref="C16:D16"/>
    <mergeCell ref="G16:H16"/>
    <mergeCell ref="C4:I4"/>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view="pageBreakPreview" zoomScale="115" zoomScaleSheetLayoutView="115" workbookViewId="0">
      <selection activeCell="C13" sqref="C13:C14"/>
    </sheetView>
  </sheetViews>
  <sheetFormatPr defaultRowHeight="15" x14ac:dyDescent="0.25"/>
  <cols>
    <col min="1" max="1" width="3.28515625" customWidth="1"/>
    <col min="2" max="2" width="18.140625" customWidth="1"/>
    <col min="3" max="3" width="6.42578125" customWidth="1"/>
    <col min="4" max="4" width="6.28515625" customWidth="1"/>
    <col min="6" max="7" width="10.42578125" customWidth="1"/>
    <col min="9" max="9" width="10.28515625" customWidth="1"/>
  </cols>
  <sheetData>
    <row r="2" spans="1:9" ht="19.5" x14ac:dyDescent="0.3">
      <c r="D2" s="126" t="s">
        <v>32</v>
      </c>
      <c r="E2" s="126"/>
      <c r="F2" s="126"/>
      <c r="G2" s="126"/>
    </row>
    <row r="4" spans="1:9" ht="15.75" customHeight="1" x14ac:dyDescent="0.25">
      <c r="A4" s="39"/>
      <c r="B4" s="156" t="s">
        <v>115</v>
      </c>
      <c r="C4" s="156"/>
      <c r="D4" s="156"/>
      <c r="E4" s="156"/>
      <c r="F4" s="156"/>
      <c r="G4" s="156"/>
      <c r="H4" s="156"/>
      <c r="I4" s="156"/>
    </row>
    <row r="5" spans="1:9" x14ac:dyDescent="0.25">
      <c r="B5" s="156"/>
      <c r="C5" s="156"/>
      <c r="D5" s="156"/>
      <c r="E5" s="156"/>
      <c r="F5" s="156"/>
      <c r="G5" s="156"/>
      <c r="H5" s="156"/>
      <c r="I5" s="156"/>
    </row>
    <row r="6" spans="1:9" x14ac:dyDescent="0.25">
      <c r="B6" s="156"/>
      <c r="C6" s="156"/>
      <c r="D6" s="156"/>
      <c r="E6" s="156"/>
      <c r="F6" s="156"/>
      <c r="G6" s="156"/>
      <c r="H6" s="156"/>
      <c r="I6" s="156"/>
    </row>
    <row r="7" spans="1:9" x14ac:dyDescent="0.25">
      <c r="B7" s="156"/>
      <c r="C7" s="156"/>
      <c r="D7" s="156"/>
      <c r="E7" s="156"/>
      <c r="F7" s="156"/>
      <c r="G7" s="156"/>
      <c r="H7" s="156"/>
      <c r="I7" s="156"/>
    </row>
    <row r="9" spans="1:9" x14ac:dyDescent="0.25">
      <c r="A9">
        <v>1</v>
      </c>
      <c r="B9" s="5" t="s">
        <v>59</v>
      </c>
      <c r="C9" s="40">
        <f>Sheet4!G11</f>
        <v>7426.32</v>
      </c>
      <c r="D9" s="5" t="s">
        <v>10</v>
      </c>
      <c r="E9" t="s">
        <v>60</v>
      </c>
      <c r="F9" t="s">
        <v>61</v>
      </c>
      <c r="G9" s="41">
        <v>79.2</v>
      </c>
      <c r="H9" t="s">
        <v>2</v>
      </c>
      <c r="I9">
        <f>C9*G9</f>
        <v>588164.54399999999</v>
      </c>
    </row>
    <row r="10" spans="1:9" x14ac:dyDescent="0.25">
      <c r="A10">
        <v>2</v>
      </c>
      <c r="B10" t="s">
        <v>62</v>
      </c>
      <c r="C10" s="17">
        <f>Sheet4!F11</f>
        <v>5971.5514999999996</v>
      </c>
      <c r="D10" s="5" t="s">
        <v>10</v>
      </c>
      <c r="E10" t="s">
        <v>60</v>
      </c>
      <c r="F10" t="s">
        <v>61</v>
      </c>
      <c r="G10" s="41">
        <v>79.2</v>
      </c>
      <c r="H10" t="s">
        <v>2</v>
      </c>
      <c r="I10">
        <f>C10*G10</f>
        <v>472946.87880000001</v>
      </c>
    </row>
    <row r="11" spans="1:9" x14ac:dyDescent="0.25">
      <c r="A11">
        <v>3</v>
      </c>
      <c r="B11" t="s">
        <v>63</v>
      </c>
      <c r="C11" s="17">
        <f>Sheet4!E11</f>
        <v>1928.42697</v>
      </c>
      <c r="D11" t="s">
        <v>64</v>
      </c>
      <c r="E11" t="s">
        <v>60</v>
      </c>
      <c r="F11" t="s">
        <v>61</v>
      </c>
      <c r="G11" s="41">
        <v>79.2</v>
      </c>
      <c r="H11" t="s">
        <v>2</v>
      </c>
      <c r="I11">
        <f>C11*G11</f>
        <v>152731.41602400001</v>
      </c>
    </row>
    <row r="12" spans="1:9" x14ac:dyDescent="0.25">
      <c r="A12">
        <v>4</v>
      </c>
      <c r="B12" t="s">
        <v>113</v>
      </c>
      <c r="C12" s="17">
        <f>Sheet4!I7</f>
        <v>17541</v>
      </c>
      <c r="D12" t="s">
        <v>65</v>
      </c>
      <c r="E12" t="s">
        <v>60</v>
      </c>
      <c r="F12" t="s">
        <v>61</v>
      </c>
      <c r="G12" s="41">
        <v>39.159999999999997</v>
      </c>
      <c r="H12" t="s">
        <v>2</v>
      </c>
      <c r="I12" s="42">
        <f>C12*G12</f>
        <v>686905.55999999994</v>
      </c>
    </row>
    <row r="13" spans="1:9" x14ac:dyDescent="0.25">
      <c r="A13">
        <v>5</v>
      </c>
      <c r="B13" s="131" t="s">
        <v>66</v>
      </c>
      <c r="C13" s="157">
        <f>Sheet4!H11</f>
        <v>6167.0105000000003</v>
      </c>
      <c r="D13" s="158" t="s">
        <v>67</v>
      </c>
      <c r="E13" s="139" t="s">
        <v>60</v>
      </c>
      <c r="F13" s="139" t="s">
        <v>61</v>
      </c>
      <c r="G13" s="160">
        <v>79.2</v>
      </c>
      <c r="H13" s="139" t="s">
        <v>2</v>
      </c>
      <c r="I13" s="141">
        <f>C13*G13</f>
        <v>488427.23160000006</v>
      </c>
    </row>
    <row r="14" spans="1:9" x14ac:dyDescent="0.25">
      <c r="B14" s="131"/>
      <c r="C14" s="157"/>
      <c r="D14" s="159"/>
      <c r="E14" s="139"/>
      <c r="F14" s="139"/>
      <c r="G14" s="160"/>
      <c r="H14" s="139"/>
      <c r="I14" s="141"/>
    </row>
    <row r="16" spans="1:9" x14ac:dyDescent="0.25">
      <c r="F16" t="s">
        <v>68</v>
      </c>
      <c r="I16">
        <f>SUM(I9:I14)</f>
        <v>2389175.6304239999</v>
      </c>
    </row>
    <row r="17" spans="2:9" x14ac:dyDescent="0.25">
      <c r="F17" t="s">
        <v>69</v>
      </c>
      <c r="I17" s="43">
        <f>Sheet4!I18</f>
        <v>502700.55935570004</v>
      </c>
    </row>
    <row r="18" spans="2:9" x14ac:dyDescent="0.25">
      <c r="F18" t="s">
        <v>70</v>
      </c>
      <c r="I18" s="4">
        <f>SUM(I16:I17)</f>
        <v>2891876.1897796998</v>
      </c>
    </row>
    <row r="23" spans="2:9" ht="15" customHeight="1" x14ac:dyDescent="0.25">
      <c r="B23" s="128" t="s">
        <v>57</v>
      </c>
      <c r="C23" s="128"/>
      <c r="D23" s="128"/>
      <c r="E23" s="27"/>
      <c r="F23" s="27"/>
      <c r="G23" s="128" t="s">
        <v>58</v>
      </c>
      <c r="H23" s="128"/>
      <c r="I23" s="128"/>
    </row>
    <row r="24" spans="2:9" x14ac:dyDescent="0.25">
      <c r="B24" s="128"/>
      <c r="C24" s="128"/>
      <c r="D24" s="128"/>
      <c r="E24" s="27"/>
      <c r="F24" s="27"/>
      <c r="G24" s="128"/>
      <c r="H24" s="128"/>
      <c r="I24" s="128"/>
    </row>
    <row r="25" spans="2:9" x14ac:dyDescent="0.25">
      <c r="B25" s="128"/>
      <c r="C25" s="128"/>
      <c r="D25" s="128"/>
      <c r="E25" s="27"/>
      <c r="F25" s="27"/>
      <c r="G25" s="128"/>
      <c r="H25" s="128"/>
      <c r="I25" s="128"/>
    </row>
  </sheetData>
  <mergeCells count="12">
    <mergeCell ref="B23:D25"/>
    <mergeCell ref="G23:I25"/>
    <mergeCell ref="D2:G2"/>
    <mergeCell ref="B4:I7"/>
    <mergeCell ref="B13:B14"/>
    <mergeCell ref="C13:C14"/>
    <mergeCell ref="D13:D14"/>
    <mergeCell ref="E13:E14"/>
    <mergeCell ref="F13:F14"/>
    <mergeCell ref="G13:G14"/>
    <mergeCell ref="H13:H14"/>
    <mergeCell ref="I13:I14"/>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BreakPreview" zoomScaleSheetLayoutView="100" workbookViewId="0">
      <selection activeCell="B5" sqref="B5"/>
    </sheetView>
  </sheetViews>
  <sheetFormatPr defaultRowHeight="15" x14ac:dyDescent="0.25"/>
  <cols>
    <col min="1" max="1" width="3.140625" customWidth="1"/>
    <col min="9" max="9" width="15" bestFit="1" customWidth="1"/>
  </cols>
  <sheetData>
    <row r="1" spans="1:13" x14ac:dyDescent="0.25">
      <c r="B1" s="42"/>
      <c r="C1" s="42"/>
      <c r="D1" s="42"/>
      <c r="E1" s="42"/>
      <c r="F1" s="42"/>
      <c r="G1" s="42"/>
      <c r="H1" s="42"/>
      <c r="I1" s="42"/>
      <c r="J1" s="42"/>
      <c r="K1" s="42"/>
    </row>
    <row r="2" spans="1:13" ht="19.5" x14ac:dyDescent="0.3">
      <c r="B2" s="42"/>
      <c r="C2" s="42"/>
      <c r="D2" s="42"/>
      <c r="E2" s="126" t="s">
        <v>32</v>
      </c>
      <c r="F2" s="126"/>
      <c r="G2" s="126"/>
      <c r="H2" s="126"/>
      <c r="I2" s="42"/>
      <c r="J2" s="42"/>
      <c r="K2" s="42"/>
    </row>
    <row r="3" spans="1:13" ht="15" customHeight="1" x14ac:dyDescent="0.25">
      <c r="B3" s="161" t="str">
        <f>Sheet3!B2</f>
        <v>Name of work:   Development of Gorakh Hills Construction of 10 beded hospital at Gorakh Hills</v>
      </c>
      <c r="C3" s="161"/>
      <c r="D3" s="161"/>
      <c r="E3" s="161"/>
      <c r="F3" s="161"/>
      <c r="G3" s="161"/>
      <c r="H3" s="161"/>
      <c r="I3" s="161"/>
      <c r="J3" s="161"/>
      <c r="K3" s="44"/>
      <c r="L3" s="18"/>
      <c r="M3" s="18"/>
    </row>
    <row r="4" spans="1:13" ht="36" customHeight="1" x14ac:dyDescent="0.25">
      <c r="B4" s="161"/>
      <c r="C4" s="161"/>
      <c r="D4" s="161"/>
      <c r="E4" s="161"/>
      <c r="F4" s="161"/>
      <c r="G4" s="161"/>
      <c r="H4" s="161"/>
      <c r="I4" s="161"/>
      <c r="J4" s="161"/>
      <c r="K4" s="44"/>
      <c r="L4" s="18"/>
      <c r="M4" s="18"/>
    </row>
    <row r="5" spans="1:13" ht="15.75" x14ac:dyDescent="0.25">
      <c r="B5" s="45"/>
      <c r="C5" s="45"/>
      <c r="D5" s="45"/>
      <c r="E5" s="45"/>
      <c r="F5" s="45"/>
      <c r="G5" s="45"/>
      <c r="H5" s="45"/>
      <c r="I5" s="45"/>
      <c r="J5" s="45"/>
      <c r="K5" s="44"/>
      <c r="L5" s="18"/>
      <c r="M5" s="18"/>
    </row>
    <row r="6" spans="1:13" ht="15.75" x14ac:dyDescent="0.25">
      <c r="B6" s="45"/>
      <c r="C6" s="45"/>
      <c r="D6" s="45"/>
      <c r="E6" s="45"/>
      <c r="F6" s="45"/>
      <c r="G6" s="161" t="s">
        <v>71</v>
      </c>
      <c r="H6" s="161"/>
      <c r="I6" s="161"/>
      <c r="J6" s="45"/>
      <c r="K6" s="44"/>
      <c r="L6" s="18"/>
      <c r="M6" s="18"/>
    </row>
    <row r="8" spans="1:13" ht="15" customHeight="1" x14ac:dyDescent="0.25">
      <c r="A8">
        <v>1</v>
      </c>
      <c r="B8" s="142" t="s">
        <v>72</v>
      </c>
      <c r="C8" s="142"/>
      <c r="D8" s="142"/>
      <c r="E8" s="142"/>
    </row>
    <row r="9" spans="1:13" x14ac:dyDescent="0.25">
      <c r="B9" s="142"/>
      <c r="C9" s="142"/>
      <c r="D9" s="142"/>
      <c r="E9" s="142"/>
    </row>
    <row r="10" spans="1:13" x14ac:dyDescent="0.25">
      <c r="C10" t="s">
        <v>73</v>
      </c>
      <c r="D10" t="s">
        <v>74</v>
      </c>
      <c r="E10" t="s">
        <v>60</v>
      </c>
      <c r="F10" t="s">
        <v>61</v>
      </c>
      <c r="G10" s="41">
        <v>73</v>
      </c>
      <c r="I10" t="s">
        <v>75</v>
      </c>
    </row>
    <row r="12" spans="1:13" x14ac:dyDescent="0.25">
      <c r="A12" s="17">
        <v>2</v>
      </c>
      <c r="B12" s="162" t="s">
        <v>76</v>
      </c>
      <c r="C12" s="162"/>
      <c r="D12" s="162"/>
      <c r="E12" s="162"/>
    </row>
    <row r="13" spans="1:13" x14ac:dyDescent="0.25">
      <c r="A13" s="17"/>
      <c r="B13" s="162"/>
      <c r="C13" s="162"/>
      <c r="D13" s="162"/>
      <c r="E13" s="162"/>
    </row>
    <row r="14" spans="1:13" x14ac:dyDescent="0.25">
      <c r="A14" s="17"/>
      <c r="B14" s="17"/>
      <c r="C14" s="17" t="s">
        <v>77</v>
      </c>
      <c r="E14" t="s">
        <v>60</v>
      </c>
      <c r="F14" t="s">
        <v>61</v>
      </c>
      <c r="G14" t="s">
        <v>78</v>
      </c>
      <c r="H14" t="s">
        <v>79</v>
      </c>
      <c r="I14" t="s">
        <v>80</v>
      </c>
    </row>
    <row r="15" spans="1:13" x14ac:dyDescent="0.25">
      <c r="A15" s="46"/>
    </row>
    <row r="16" spans="1:13" x14ac:dyDescent="0.25">
      <c r="A16" s="46">
        <v>3</v>
      </c>
      <c r="B16" s="131" t="s">
        <v>81</v>
      </c>
      <c r="C16" s="131"/>
      <c r="D16" s="131"/>
      <c r="E16" s="131"/>
      <c r="F16" s="143" t="s">
        <v>82</v>
      </c>
      <c r="I16" t="s">
        <v>83</v>
      </c>
    </row>
    <row r="17" spans="1:9" x14ac:dyDescent="0.25">
      <c r="B17" s="131"/>
      <c r="C17" s="131"/>
      <c r="D17" s="131"/>
      <c r="E17" s="131"/>
      <c r="F17" s="143"/>
    </row>
    <row r="18" spans="1:9" x14ac:dyDescent="0.25">
      <c r="B18" s="131"/>
      <c r="C18" s="131"/>
      <c r="D18" s="131"/>
      <c r="E18" s="131"/>
      <c r="F18" s="143"/>
    </row>
    <row r="20" spans="1:9" x14ac:dyDescent="0.25">
      <c r="C20" s="144" t="s">
        <v>84</v>
      </c>
      <c r="D20" s="144"/>
      <c r="E20" s="36">
        <v>1958</v>
      </c>
      <c r="G20" s="41">
        <v>79.02</v>
      </c>
      <c r="I20" t="s">
        <v>85</v>
      </c>
    </row>
    <row r="21" spans="1:9" x14ac:dyDescent="0.25">
      <c r="A21" s="1"/>
      <c r="B21" s="1"/>
      <c r="C21" s="1"/>
      <c r="E21">
        <v>20</v>
      </c>
    </row>
    <row r="22" spans="1:9" x14ac:dyDescent="0.25">
      <c r="A22" s="1"/>
      <c r="B22" s="1"/>
      <c r="C22" s="1"/>
    </row>
    <row r="23" spans="1:9" x14ac:dyDescent="0.25">
      <c r="A23" s="1"/>
      <c r="B23" s="1"/>
      <c r="C23" s="1"/>
    </row>
    <row r="24" spans="1:9" x14ac:dyDescent="0.25">
      <c r="A24" s="1"/>
      <c r="B24" s="1"/>
      <c r="C24" s="1"/>
    </row>
    <row r="25" spans="1:9" x14ac:dyDescent="0.25">
      <c r="A25" s="1"/>
      <c r="B25" s="1"/>
      <c r="C25" s="1"/>
    </row>
    <row r="26" spans="1:9" x14ac:dyDescent="0.25">
      <c r="B26" s="128" t="s">
        <v>57</v>
      </c>
      <c r="C26" s="128"/>
      <c r="D26" s="128"/>
      <c r="E26" s="27"/>
      <c r="F26" s="128" t="s">
        <v>58</v>
      </c>
      <c r="G26" s="128"/>
      <c r="H26" s="128"/>
    </row>
    <row r="27" spans="1:9" x14ac:dyDescent="0.25">
      <c r="B27" s="128"/>
      <c r="C27" s="128"/>
      <c r="D27" s="128"/>
      <c r="E27" s="27"/>
      <c r="F27" s="128"/>
      <c r="G27" s="128"/>
      <c r="H27" s="128"/>
    </row>
    <row r="28" spans="1:9" x14ac:dyDescent="0.25">
      <c r="B28" s="128"/>
      <c r="C28" s="128"/>
      <c r="D28" s="128"/>
      <c r="E28" s="27"/>
      <c r="F28" s="128"/>
      <c r="G28" s="128"/>
      <c r="H28" s="128"/>
    </row>
  </sheetData>
  <mergeCells count="10">
    <mergeCell ref="C20:D20"/>
    <mergeCell ref="B26:D28"/>
    <mergeCell ref="F26:H28"/>
    <mergeCell ref="E2:H2"/>
    <mergeCell ref="B3:J4"/>
    <mergeCell ref="G6:I6"/>
    <mergeCell ref="B8:E9"/>
    <mergeCell ref="B12:E13"/>
    <mergeCell ref="B16:E18"/>
    <mergeCell ref="F16:F18"/>
  </mergeCells>
  <pageMargins left="0.7" right="0.7" top="0.75" bottom="0.75" header="0.3" footer="0.3"/>
  <pageSetup scale="98"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view="pageBreakPreview" topLeftCell="A40" zoomScaleSheetLayoutView="100" workbookViewId="0">
      <selection activeCell="N43" sqref="N43:O43"/>
    </sheetView>
  </sheetViews>
  <sheetFormatPr defaultRowHeight="15" x14ac:dyDescent="0.25"/>
  <cols>
    <col min="1" max="1" width="5.42578125" bestFit="1" customWidth="1"/>
    <col min="2" max="4" width="9.140625" style="10"/>
    <col min="5" max="5" width="15.28515625" style="10" customWidth="1"/>
    <col min="6" max="9" width="9.140625" style="10"/>
    <col min="10" max="10" width="4.42578125" style="10" customWidth="1"/>
    <col min="11" max="11" width="8.28515625" style="10" customWidth="1"/>
    <col min="12" max="13" width="9.140625" style="10"/>
    <col min="14" max="14" width="10" style="10" customWidth="1"/>
    <col min="15" max="15" width="7.7109375" style="10" customWidth="1"/>
  </cols>
  <sheetData>
    <row r="1" spans="1:15" ht="6" customHeight="1" x14ac:dyDescent="0.25"/>
    <row r="2" spans="1:15" ht="34.5" customHeight="1" thickBot="1" x14ac:dyDescent="0.35">
      <c r="A2" s="96"/>
      <c r="B2" s="98" t="str">
        <f>Sheet3!B2</f>
        <v>Name of work:   Development of Gorakh Hills Construction of 10 beded hospital at Gorakh Hills</v>
      </c>
      <c r="C2" s="98"/>
      <c r="D2" s="98"/>
      <c r="E2" s="98"/>
      <c r="F2" s="98"/>
      <c r="G2" s="98"/>
      <c r="H2" s="98"/>
      <c r="I2" s="98"/>
      <c r="J2" s="98"/>
      <c r="K2" s="98"/>
      <c r="L2" s="98"/>
      <c r="M2" s="98"/>
      <c r="N2" s="98"/>
      <c r="O2" s="98"/>
    </row>
    <row r="3" spans="1:15" ht="27.75" customHeight="1" thickBot="1" x14ac:dyDescent="0.35">
      <c r="A3" s="99" t="s">
        <v>15</v>
      </c>
      <c r="B3" s="187" t="s">
        <v>87</v>
      </c>
      <c r="C3" s="187"/>
      <c r="D3" s="187"/>
      <c r="E3" s="187"/>
      <c r="F3" s="187"/>
      <c r="G3" s="187"/>
      <c r="H3" s="187"/>
      <c r="I3" s="187"/>
      <c r="J3" s="187"/>
      <c r="K3" s="100" t="s">
        <v>17</v>
      </c>
      <c r="L3" s="100" t="s">
        <v>27</v>
      </c>
      <c r="M3" s="100" t="s">
        <v>28</v>
      </c>
      <c r="N3" s="100" t="s">
        <v>31</v>
      </c>
      <c r="O3" s="100" t="s">
        <v>86</v>
      </c>
    </row>
    <row r="4" spans="1:15" ht="44.25" customHeight="1" x14ac:dyDescent="0.25">
      <c r="A4" s="101">
        <v>1</v>
      </c>
      <c r="B4" s="179" t="s">
        <v>89</v>
      </c>
      <c r="C4" s="180"/>
      <c r="D4" s="180"/>
      <c r="E4" s="180"/>
      <c r="F4" s="180"/>
      <c r="G4" s="180"/>
      <c r="H4" s="180"/>
      <c r="I4" s="180"/>
      <c r="J4" s="181"/>
      <c r="K4" s="102">
        <f>Sheet3!C16</f>
        <v>6432.5</v>
      </c>
      <c r="L4" s="102">
        <v>25936</v>
      </c>
      <c r="M4" s="103" t="s">
        <v>99</v>
      </c>
      <c r="N4" s="171">
        <f>K4*L4/1000</f>
        <v>166833.32</v>
      </c>
      <c r="O4" s="172"/>
    </row>
    <row r="5" spans="1:15" ht="33" customHeight="1" x14ac:dyDescent="0.25">
      <c r="A5" s="104">
        <v>2</v>
      </c>
      <c r="B5" s="179" t="s">
        <v>91</v>
      </c>
      <c r="C5" s="180"/>
      <c r="D5" s="180"/>
      <c r="E5" s="180"/>
      <c r="F5" s="180"/>
      <c r="G5" s="180"/>
      <c r="H5" s="180"/>
      <c r="I5" s="180"/>
      <c r="J5" s="181"/>
      <c r="K5" s="104">
        <v>971.5</v>
      </c>
      <c r="L5" s="104">
        <v>9416.2800000000007</v>
      </c>
      <c r="M5" s="100" t="s">
        <v>100</v>
      </c>
      <c r="N5" s="182">
        <f>K5*L5/100</f>
        <v>91479.160200000013</v>
      </c>
      <c r="O5" s="183"/>
    </row>
    <row r="6" spans="1:15" ht="42" customHeight="1" x14ac:dyDescent="0.25">
      <c r="A6" s="104">
        <v>3</v>
      </c>
      <c r="B6" s="179" t="s">
        <v>90</v>
      </c>
      <c r="C6" s="180"/>
      <c r="D6" s="180"/>
      <c r="E6" s="180"/>
      <c r="F6" s="180"/>
      <c r="G6" s="180"/>
      <c r="H6" s="180"/>
      <c r="I6" s="180"/>
      <c r="J6" s="181"/>
      <c r="K6" s="104">
        <v>7824</v>
      </c>
      <c r="L6" s="104">
        <v>2684</v>
      </c>
      <c r="M6" s="100" t="s">
        <v>100</v>
      </c>
      <c r="N6" s="171">
        <f>K6*L6/100</f>
        <v>209996.16</v>
      </c>
      <c r="O6" s="172"/>
    </row>
    <row r="7" spans="1:15" ht="30" customHeight="1" x14ac:dyDescent="0.25">
      <c r="A7" s="104">
        <v>4</v>
      </c>
      <c r="B7" s="179" t="s">
        <v>125</v>
      </c>
      <c r="C7" s="180"/>
      <c r="D7" s="180"/>
      <c r="E7" s="180"/>
      <c r="F7" s="180"/>
      <c r="G7" s="180"/>
      <c r="H7" s="180"/>
      <c r="I7" s="180"/>
      <c r="J7" s="181"/>
      <c r="K7" s="104">
        <v>4372.5</v>
      </c>
      <c r="L7" s="104">
        <v>26475</v>
      </c>
      <c r="M7" s="100" t="s">
        <v>100</v>
      </c>
      <c r="N7" s="171">
        <f>K7*L7/100</f>
        <v>1157619.375</v>
      </c>
      <c r="O7" s="172"/>
    </row>
    <row r="8" spans="1:15" ht="84.75" customHeight="1" x14ac:dyDescent="0.25">
      <c r="A8" s="104">
        <v>5</v>
      </c>
      <c r="B8" s="185" t="s">
        <v>92</v>
      </c>
      <c r="C8" s="186"/>
      <c r="D8" s="186"/>
      <c r="E8" s="186"/>
      <c r="F8" s="186"/>
      <c r="G8" s="186"/>
      <c r="H8" s="186"/>
      <c r="I8" s="186"/>
      <c r="J8" s="186"/>
      <c r="K8" s="104">
        <f>Sheet3!C73</f>
        <v>3439</v>
      </c>
      <c r="L8" s="104">
        <v>337</v>
      </c>
      <c r="M8" s="100" t="s">
        <v>102</v>
      </c>
      <c r="N8" s="171">
        <f>K8*L8</f>
        <v>1158943</v>
      </c>
      <c r="O8" s="172"/>
    </row>
    <row r="9" spans="1:15" ht="63" customHeight="1" x14ac:dyDescent="0.25">
      <c r="A9" s="104">
        <v>6</v>
      </c>
      <c r="B9" s="179" t="s">
        <v>93</v>
      </c>
      <c r="C9" s="180"/>
      <c r="D9" s="180"/>
      <c r="E9" s="180"/>
      <c r="F9" s="180"/>
      <c r="G9" s="180"/>
      <c r="H9" s="180"/>
      <c r="I9" s="180"/>
      <c r="J9" s="181"/>
      <c r="K9" s="104">
        <v>168.9</v>
      </c>
      <c r="L9" s="104">
        <v>5001.7</v>
      </c>
      <c r="M9" s="100" t="s">
        <v>103</v>
      </c>
      <c r="N9" s="171">
        <f>K9*L9</f>
        <v>844787.13</v>
      </c>
      <c r="O9" s="172"/>
    </row>
    <row r="10" spans="1:15" ht="84" customHeight="1" x14ac:dyDescent="0.25">
      <c r="A10" s="104">
        <v>7</v>
      </c>
      <c r="B10" s="185" t="s">
        <v>94</v>
      </c>
      <c r="C10" s="186"/>
      <c r="D10" s="186"/>
      <c r="E10" s="186"/>
      <c r="F10" s="186"/>
      <c r="G10" s="186"/>
      <c r="H10" s="186"/>
      <c r="I10" s="186"/>
      <c r="J10" s="186"/>
      <c r="K10" s="104">
        <v>104.64</v>
      </c>
      <c r="L10" s="104">
        <v>240.5</v>
      </c>
      <c r="M10" s="100" t="s">
        <v>104</v>
      </c>
      <c r="N10" s="171">
        <f>K10*L10</f>
        <v>25165.920000000002</v>
      </c>
      <c r="O10" s="172"/>
    </row>
    <row r="11" spans="1:15" ht="40.5" customHeight="1" x14ac:dyDescent="0.25">
      <c r="A11" s="104">
        <v>8</v>
      </c>
      <c r="B11" s="185" t="s">
        <v>96</v>
      </c>
      <c r="C11" s="186"/>
      <c r="D11" s="186"/>
      <c r="E11" s="186"/>
      <c r="F11" s="186"/>
      <c r="G11" s="186"/>
      <c r="H11" s="186"/>
      <c r="I11" s="186"/>
      <c r="J11" s="186"/>
      <c r="K11" s="104">
        <f>Sheet3!C118</f>
        <v>413</v>
      </c>
      <c r="L11" s="104">
        <v>1647.69</v>
      </c>
      <c r="M11" s="100" t="s">
        <v>104</v>
      </c>
      <c r="N11" s="171">
        <f>K11*L11</f>
        <v>680495.97</v>
      </c>
      <c r="O11" s="172"/>
    </row>
    <row r="12" spans="1:15" ht="27.75" customHeight="1" x14ac:dyDescent="0.25">
      <c r="A12" s="104">
        <v>9</v>
      </c>
      <c r="B12" s="179" t="s">
        <v>135</v>
      </c>
      <c r="C12" s="180"/>
      <c r="D12" s="180"/>
      <c r="E12" s="180"/>
      <c r="F12" s="180"/>
      <c r="G12" s="180"/>
      <c r="H12" s="180"/>
      <c r="I12" s="180"/>
      <c r="J12" s="180"/>
      <c r="K12" s="104">
        <v>11102</v>
      </c>
      <c r="L12" s="104">
        <v>3015.8</v>
      </c>
      <c r="M12" s="100" t="s">
        <v>105</v>
      </c>
      <c r="N12" s="171">
        <f t="shared" ref="N12:N19" si="0">K12*L12/100</f>
        <v>334814.11600000004</v>
      </c>
      <c r="O12" s="172"/>
    </row>
    <row r="13" spans="1:15" ht="28.5" customHeight="1" x14ac:dyDescent="0.25">
      <c r="A13" s="104">
        <v>10</v>
      </c>
      <c r="B13" s="168" t="s">
        <v>196</v>
      </c>
      <c r="C13" s="169"/>
      <c r="D13" s="169"/>
      <c r="E13" s="169"/>
      <c r="F13" s="169"/>
      <c r="G13" s="169"/>
      <c r="H13" s="169"/>
      <c r="I13" s="169"/>
      <c r="J13" s="170"/>
      <c r="K13" s="104">
        <f>Sheet3!C134</f>
        <v>11102</v>
      </c>
      <c r="L13" s="104">
        <v>2195.5</v>
      </c>
      <c r="M13" s="100" t="s">
        <v>105</v>
      </c>
      <c r="N13" s="171">
        <f t="shared" si="0"/>
        <v>243744.41</v>
      </c>
      <c r="O13" s="172"/>
    </row>
    <row r="14" spans="1:15" ht="58.5" customHeight="1" x14ac:dyDescent="0.25">
      <c r="A14" s="104">
        <v>11</v>
      </c>
      <c r="B14" s="179" t="s">
        <v>95</v>
      </c>
      <c r="C14" s="180"/>
      <c r="D14" s="180"/>
      <c r="E14" s="180"/>
      <c r="F14" s="180"/>
      <c r="G14" s="180"/>
      <c r="H14" s="180"/>
      <c r="I14" s="180"/>
      <c r="J14" s="181"/>
      <c r="K14" s="104">
        <v>254</v>
      </c>
      <c r="L14" s="104">
        <v>1182.56</v>
      </c>
      <c r="M14" s="100" t="s">
        <v>107</v>
      </c>
      <c r="N14" s="171">
        <f>K14*L14</f>
        <v>300370.24</v>
      </c>
      <c r="O14" s="172"/>
    </row>
    <row r="15" spans="1:15" ht="60" customHeight="1" x14ac:dyDescent="0.25">
      <c r="A15" s="104">
        <v>12</v>
      </c>
      <c r="B15" s="179" t="s">
        <v>199</v>
      </c>
      <c r="C15" s="180"/>
      <c r="D15" s="180"/>
      <c r="E15" s="180"/>
      <c r="F15" s="180"/>
      <c r="G15" s="180"/>
      <c r="H15" s="180"/>
      <c r="I15" s="180"/>
      <c r="J15" s="181"/>
      <c r="K15" s="104">
        <v>202.5</v>
      </c>
      <c r="L15" s="104">
        <v>1647.7</v>
      </c>
      <c r="M15" s="100" t="s">
        <v>106</v>
      </c>
      <c r="N15" s="171">
        <f t="shared" si="0"/>
        <v>3336.5925000000002</v>
      </c>
      <c r="O15" s="172"/>
    </row>
    <row r="16" spans="1:15" ht="42.75" customHeight="1" x14ac:dyDescent="0.25">
      <c r="A16" s="104">
        <v>13</v>
      </c>
      <c r="B16" s="179" t="s">
        <v>198</v>
      </c>
      <c r="C16" s="180"/>
      <c r="D16" s="180"/>
      <c r="E16" s="180"/>
      <c r="F16" s="180"/>
      <c r="G16" s="180"/>
      <c r="H16" s="180"/>
      <c r="I16" s="180"/>
      <c r="J16" s="180"/>
      <c r="K16" s="104">
        <v>3611.8</v>
      </c>
      <c r="L16" s="104">
        <v>3275.5</v>
      </c>
      <c r="M16" s="100" t="s">
        <v>106</v>
      </c>
      <c r="N16" s="171">
        <f t="shared" si="0"/>
        <v>118304.50900000001</v>
      </c>
      <c r="O16" s="172"/>
    </row>
    <row r="17" spans="1:15" ht="44.25" customHeight="1" x14ac:dyDescent="0.25">
      <c r="A17" s="104">
        <v>14</v>
      </c>
      <c r="B17" s="179" t="s">
        <v>197</v>
      </c>
      <c r="C17" s="180"/>
      <c r="D17" s="180"/>
      <c r="E17" s="180"/>
      <c r="F17" s="180"/>
      <c r="G17" s="180"/>
      <c r="H17" s="180"/>
      <c r="I17" s="180"/>
      <c r="J17" s="181"/>
      <c r="K17" s="104">
        <v>3290</v>
      </c>
      <c r="L17" s="104">
        <v>8977.9</v>
      </c>
      <c r="M17" s="100" t="s">
        <v>106</v>
      </c>
      <c r="N17" s="171">
        <f t="shared" si="0"/>
        <v>295372.90999999997</v>
      </c>
      <c r="O17" s="172"/>
    </row>
    <row r="18" spans="1:15" ht="42" customHeight="1" x14ac:dyDescent="0.25">
      <c r="A18" s="104">
        <v>15</v>
      </c>
      <c r="B18" s="179" t="s">
        <v>200</v>
      </c>
      <c r="C18" s="180"/>
      <c r="D18" s="180"/>
      <c r="E18" s="180"/>
      <c r="F18" s="180"/>
      <c r="G18" s="180"/>
      <c r="H18" s="180"/>
      <c r="I18" s="180"/>
      <c r="J18" s="181"/>
      <c r="K18" s="104">
        <v>522</v>
      </c>
      <c r="L18" s="104">
        <v>26679</v>
      </c>
      <c r="M18" s="100" t="s">
        <v>106</v>
      </c>
      <c r="N18" s="171">
        <f t="shared" si="0"/>
        <v>139264.38</v>
      </c>
      <c r="O18" s="172"/>
    </row>
    <row r="19" spans="1:15" ht="42" customHeight="1" x14ac:dyDescent="0.25">
      <c r="A19" s="102">
        <v>16</v>
      </c>
      <c r="B19" s="185" t="s">
        <v>201</v>
      </c>
      <c r="C19" s="186"/>
      <c r="D19" s="186"/>
      <c r="E19" s="186"/>
      <c r="F19" s="186"/>
      <c r="G19" s="186"/>
      <c r="H19" s="186"/>
      <c r="I19" s="186"/>
      <c r="J19" s="186"/>
      <c r="K19" s="102">
        <v>2578</v>
      </c>
      <c r="L19" s="102">
        <v>28254</v>
      </c>
      <c r="M19" s="103" t="s">
        <v>105</v>
      </c>
      <c r="N19" s="182">
        <f t="shared" si="0"/>
        <v>728388.12</v>
      </c>
      <c r="O19" s="183"/>
    </row>
    <row r="20" spans="1:15" ht="30.75" customHeight="1" x14ac:dyDescent="0.25">
      <c r="A20" s="104">
        <v>17</v>
      </c>
      <c r="B20" s="184" t="s">
        <v>220</v>
      </c>
      <c r="C20" s="184"/>
      <c r="D20" s="184"/>
      <c r="E20" s="184"/>
      <c r="F20" s="184"/>
      <c r="G20" s="184"/>
      <c r="H20" s="184"/>
      <c r="I20" s="184"/>
      <c r="J20" s="184"/>
      <c r="K20" s="104">
        <v>798</v>
      </c>
      <c r="L20" s="104">
        <v>1079.7</v>
      </c>
      <c r="M20" s="100" t="s">
        <v>105</v>
      </c>
      <c r="N20" s="163">
        <f>K20*L20</f>
        <v>861600.60000000009</v>
      </c>
      <c r="O20" s="163"/>
    </row>
    <row r="21" spans="1:15" ht="24" customHeight="1" x14ac:dyDescent="0.25">
      <c r="A21" s="104">
        <v>18</v>
      </c>
      <c r="B21" s="167" t="s">
        <v>150</v>
      </c>
      <c r="C21" s="167"/>
      <c r="D21" s="167"/>
      <c r="E21" s="167"/>
      <c r="F21" s="167"/>
      <c r="G21" s="167"/>
      <c r="H21" s="167"/>
      <c r="I21" s="167"/>
      <c r="J21" s="167"/>
      <c r="K21" s="104"/>
      <c r="L21" s="104"/>
      <c r="M21" s="100" t="s">
        <v>105</v>
      </c>
      <c r="N21" s="163">
        <v>5551</v>
      </c>
      <c r="O21" s="163"/>
    </row>
    <row r="22" spans="1:15" ht="31.5" customHeight="1" x14ac:dyDescent="0.25">
      <c r="A22" s="104">
        <v>19</v>
      </c>
      <c r="B22" s="167" t="s">
        <v>151</v>
      </c>
      <c r="C22" s="167"/>
      <c r="D22" s="167"/>
      <c r="E22" s="167"/>
      <c r="F22" s="167"/>
      <c r="G22" s="167"/>
      <c r="H22" s="167"/>
      <c r="I22" s="167"/>
      <c r="J22" s="167"/>
      <c r="K22" s="104"/>
      <c r="L22" s="104"/>
      <c r="M22" s="100" t="s">
        <v>105</v>
      </c>
      <c r="N22" s="163">
        <v>5551</v>
      </c>
      <c r="O22" s="163"/>
    </row>
    <row r="23" spans="1:15" ht="30.75" customHeight="1" x14ac:dyDescent="0.25">
      <c r="A23" s="104">
        <v>20</v>
      </c>
      <c r="B23" s="167" t="s">
        <v>152</v>
      </c>
      <c r="C23" s="167"/>
      <c r="D23" s="167"/>
      <c r="E23" s="167"/>
      <c r="F23" s="167"/>
      <c r="G23" s="167"/>
      <c r="H23" s="167"/>
      <c r="I23" s="167"/>
      <c r="J23" s="167"/>
      <c r="K23" s="104"/>
      <c r="L23" s="104"/>
      <c r="M23" s="100" t="s">
        <v>105</v>
      </c>
      <c r="N23" s="163">
        <v>5551</v>
      </c>
      <c r="O23" s="163"/>
    </row>
    <row r="24" spans="1:15" ht="29.25" customHeight="1" x14ac:dyDescent="0.25">
      <c r="A24" s="104">
        <v>21</v>
      </c>
      <c r="B24" s="167" t="s">
        <v>153</v>
      </c>
      <c r="C24" s="167"/>
      <c r="D24" s="167"/>
      <c r="E24" s="167"/>
      <c r="F24" s="167"/>
      <c r="G24" s="167"/>
      <c r="H24" s="167"/>
      <c r="I24" s="167"/>
      <c r="J24" s="167"/>
      <c r="K24" s="104"/>
      <c r="L24" s="104"/>
      <c r="M24" s="100" t="s">
        <v>105</v>
      </c>
      <c r="N24" s="163">
        <v>254</v>
      </c>
      <c r="O24" s="163"/>
    </row>
    <row r="25" spans="1:15" ht="23.25" customHeight="1" x14ac:dyDescent="0.25">
      <c r="A25" s="108"/>
      <c r="B25" s="105"/>
      <c r="C25" s="106"/>
      <c r="D25" s="106"/>
      <c r="E25" s="106"/>
      <c r="F25" s="106"/>
      <c r="G25" s="106"/>
      <c r="H25" s="106"/>
      <c r="I25" s="106"/>
      <c r="J25" s="107"/>
      <c r="K25" s="108"/>
      <c r="L25" s="193" t="s">
        <v>223</v>
      </c>
      <c r="M25" s="192"/>
      <c r="N25" s="171">
        <f>SUM(N4:O24)</f>
        <v>7377422.9127000012</v>
      </c>
      <c r="O25" s="172"/>
    </row>
    <row r="26" spans="1:15" ht="28.5" customHeight="1" x14ac:dyDescent="0.25">
      <c r="A26" s="104"/>
      <c r="B26" s="176" t="s">
        <v>154</v>
      </c>
      <c r="C26" s="177"/>
      <c r="D26" s="177"/>
      <c r="E26" s="177"/>
      <c r="F26" s="177"/>
      <c r="G26" s="177"/>
      <c r="H26" s="177"/>
      <c r="I26" s="177"/>
      <c r="J26" s="178"/>
      <c r="K26" s="104"/>
      <c r="L26" s="104"/>
      <c r="M26" s="100"/>
      <c r="N26" s="163"/>
      <c r="O26" s="163"/>
    </row>
    <row r="27" spans="1:15" ht="24.75" customHeight="1" x14ac:dyDescent="0.25">
      <c r="A27" s="104">
        <v>1</v>
      </c>
      <c r="B27" s="167" t="s">
        <v>155</v>
      </c>
      <c r="C27" s="167"/>
      <c r="D27" s="167"/>
      <c r="E27" s="167"/>
      <c r="F27" s="167"/>
      <c r="G27" s="167"/>
      <c r="H27" s="167"/>
      <c r="I27" s="167"/>
      <c r="J27" s="167"/>
      <c r="K27" s="104">
        <v>3</v>
      </c>
      <c r="L27" s="104">
        <v>810</v>
      </c>
      <c r="M27" s="100" t="s">
        <v>105</v>
      </c>
      <c r="N27" s="163">
        <f>K27*L27</f>
        <v>2430</v>
      </c>
      <c r="O27" s="163"/>
    </row>
    <row r="28" spans="1:15" ht="25.5" customHeight="1" x14ac:dyDescent="0.25">
      <c r="A28" s="104">
        <v>2</v>
      </c>
      <c r="B28" s="167" t="s">
        <v>156</v>
      </c>
      <c r="C28" s="167"/>
      <c r="D28" s="167"/>
      <c r="E28" s="167"/>
      <c r="F28" s="167"/>
      <c r="G28" s="167"/>
      <c r="H28" s="167"/>
      <c r="I28" s="167"/>
      <c r="J28" s="167"/>
      <c r="K28" s="104">
        <v>2</v>
      </c>
      <c r="L28" s="104">
        <v>11477.4</v>
      </c>
      <c r="M28" s="100" t="s">
        <v>105</v>
      </c>
      <c r="N28" s="163">
        <f>K28*L28</f>
        <v>22954.799999999999</v>
      </c>
      <c r="O28" s="163"/>
    </row>
    <row r="29" spans="1:15" ht="25.5" customHeight="1" x14ac:dyDescent="0.25">
      <c r="A29" s="104">
        <v>3</v>
      </c>
      <c r="B29" s="167" t="s">
        <v>157</v>
      </c>
      <c r="C29" s="167"/>
      <c r="D29" s="167"/>
      <c r="E29" s="167"/>
      <c r="F29" s="167"/>
      <c r="G29" s="167"/>
      <c r="H29" s="167"/>
      <c r="I29" s="167"/>
      <c r="J29" s="167"/>
      <c r="K29" s="104">
        <v>2</v>
      </c>
      <c r="L29" s="104">
        <v>5052.3</v>
      </c>
      <c r="M29" s="100" t="s">
        <v>105</v>
      </c>
      <c r="N29" s="163">
        <f t="shared" ref="N29:N38" si="1">K29*L29</f>
        <v>10104.6</v>
      </c>
      <c r="O29" s="163"/>
    </row>
    <row r="30" spans="1:15" ht="28.5" customHeight="1" x14ac:dyDescent="0.25">
      <c r="A30" s="104">
        <v>4</v>
      </c>
      <c r="B30" s="167" t="s">
        <v>158</v>
      </c>
      <c r="C30" s="167"/>
      <c r="D30" s="167"/>
      <c r="E30" s="167"/>
      <c r="F30" s="167"/>
      <c r="G30" s="167"/>
      <c r="H30" s="167"/>
      <c r="I30" s="167"/>
      <c r="J30" s="167"/>
      <c r="K30" s="104"/>
      <c r="L30" s="104"/>
      <c r="M30" s="100"/>
      <c r="N30" s="163"/>
      <c r="O30" s="163"/>
    </row>
    <row r="31" spans="1:15" ht="28.5" customHeight="1" x14ac:dyDescent="0.25">
      <c r="A31" s="104"/>
      <c r="B31" s="168" t="s">
        <v>159</v>
      </c>
      <c r="C31" s="169"/>
      <c r="D31" s="169"/>
      <c r="E31" s="169"/>
      <c r="F31" s="169"/>
      <c r="G31" s="169"/>
      <c r="H31" s="169"/>
      <c r="I31" s="169"/>
      <c r="J31" s="170"/>
      <c r="K31" s="104">
        <v>8</v>
      </c>
      <c r="L31" s="104">
        <v>1384</v>
      </c>
      <c r="M31" s="100" t="s">
        <v>105</v>
      </c>
      <c r="N31" s="163">
        <f t="shared" ref="N31:N34" si="2">K31*L31</f>
        <v>11072</v>
      </c>
      <c r="O31" s="163"/>
    </row>
    <row r="32" spans="1:15" ht="28.5" customHeight="1" x14ac:dyDescent="0.25">
      <c r="A32" s="104"/>
      <c r="B32" s="168" t="s">
        <v>160</v>
      </c>
      <c r="C32" s="169"/>
      <c r="D32" s="169"/>
      <c r="E32" s="169"/>
      <c r="F32" s="169"/>
      <c r="G32" s="169"/>
      <c r="H32" s="169"/>
      <c r="I32" s="169"/>
      <c r="J32" s="170"/>
      <c r="K32" s="104">
        <v>12</v>
      </c>
      <c r="L32" s="104">
        <v>844</v>
      </c>
      <c r="M32" s="100" t="s">
        <v>105</v>
      </c>
      <c r="N32" s="163">
        <f t="shared" si="2"/>
        <v>10128</v>
      </c>
      <c r="O32" s="163"/>
    </row>
    <row r="33" spans="1:15" ht="27.75" customHeight="1" x14ac:dyDescent="0.25">
      <c r="A33" s="104"/>
      <c r="B33" s="168" t="s">
        <v>161</v>
      </c>
      <c r="C33" s="169"/>
      <c r="D33" s="169"/>
      <c r="E33" s="169"/>
      <c r="F33" s="169"/>
      <c r="G33" s="169"/>
      <c r="H33" s="169"/>
      <c r="I33" s="169"/>
      <c r="J33" s="170"/>
      <c r="K33" s="104">
        <v>4</v>
      </c>
      <c r="L33" s="104">
        <v>1142</v>
      </c>
      <c r="M33" s="100" t="s">
        <v>105</v>
      </c>
      <c r="N33" s="163">
        <f t="shared" si="2"/>
        <v>4568</v>
      </c>
      <c r="O33" s="163"/>
    </row>
    <row r="34" spans="1:15" ht="26.25" customHeight="1" x14ac:dyDescent="0.25">
      <c r="A34" s="104"/>
      <c r="B34" s="168" t="s">
        <v>162</v>
      </c>
      <c r="C34" s="169"/>
      <c r="D34" s="169"/>
      <c r="E34" s="169"/>
      <c r="F34" s="169"/>
      <c r="G34" s="169"/>
      <c r="H34" s="169"/>
      <c r="I34" s="169"/>
      <c r="J34" s="170"/>
      <c r="K34" s="104">
        <v>6</v>
      </c>
      <c r="L34" s="104">
        <v>4598</v>
      </c>
      <c r="M34" s="100" t="s">
        <v>105</v>
      </c>
      <c r="N34" s="163">
        <f t="shared" si="2"/>
        <v>27588</v>
      </c>
      <c r="O34" s="163"/>
    </row>
    <row r="35" spans="1:15" ht="29.25" customHeight="1" x14ac:dyDescent="0.25">
      <c r="A35" s="104"/>
      <c r="B35" s="168" t="s">
        <v>163</v>
      </c>
      <c r="C35" s="169"/>
      <c r="D35" s="169"/>
      <c r="E35" s="169"/>
      <c r="F35" s="169"/>
      <c r="G35" s="169"/>
      <c r="H35" s="169"/>
      <c r="I35" s="169"/>
      <c r="J35" s="170"/>
      <c r="K35" s="104">
        <v>4</v>
      </c>
      <c r="L35" s="104">
        <v>3432</v>
      </c>
      <c r="M35" s="100" t="s">
        <v>105</v>
      </c>
      <c r="N35" s="163">
        <f t="shared" ref="N35" si="3">K35*L35</f>
        <v>13728</v>
      </c>
      <c r="O35" s="163"/>
    </row>
    <row r="36" spans="1:15" ht="33" customHeight="1" x14ac:dyDescent="0.25">
      <c r="A36" s="104">
        <v>5</v>
      </c>
      <c r="B36" s="167" t="s">
        <v>164</v>
      </c>
      <c r="C36" s="167"/>
      <c r="D36" s="167"/>
      <c r="E36" s="167"/>
      <c r="F36" s="167"/>
      <c r="G36" s="167"/>
      <c r="H36" s="167"/>
      <c r="I36" s="167"/>
      <c r="J36" s="167"/>
      <c r="K36" s="104">
        <v>4</v>
      </c>
      <c r="L36" s="104">
        <v>1269.9000000000001</v>
      </c>
      <c r="M36" s="100" t="s">
        <v>105</v>
      </c>
      <c r="N36" s="163">
        <f t="shared" si="1"/>
        <v>5079.6000000000004</v>
      </c>
      <c r="O36" s="163"/>
    </row>
    <row r="37" spans="1:15" ht="26.25" customHeight="1" x14ac:dyDescent="0.25">
      <c r="A37" s="104">
        <v>6</v>
      </c>
      <c r="B37" s="168" t="s">
        <v>202</v>
      </c>
      <c r="C37" s="169"/>
      <c r="D37" s="169"/>
      <c r="E37" s="169"/>
      <c r="F37" s="169"/>
      <c r="G37" s="169"/>
      <c r="H37" s="169"/>
      <c r="I37" s="169"/>
      <c r="J37" s="170"/>
      <c r="K37" s="104">
        <v>4</v>
      </c>
      <c r="L37" s="104">
        <v>1071.4000000000001</v>
      </c>
      <c r="M37" s="100" t="s">
        <v>105</v>
      </c>
      <c r="N37" s="163">
        <f t="shared" si="1"/>
        <v>4285.6000000000004</v>
      </c>
      <c r="O37" s="163"/>
    </row>
    <row r="38" spans="1:15" ht="28.5" customHeight="1" x14ac:dyDescent="0.25">
      <c r="A38" s="104">
        <v>7</v>
      </c>
      <c r="B38" s="168" t="s">
        <v>165</v>
      </c>
      <c r="C38" s="169"/>
      <c r="D38" s="169"/>
      <c r="E38" s="169"/>
      <c r="F38" s="169"/>
      <c r="G38" s="169"/>
      <c r="H38" s="169"/>
      <c r="I38" s="169"/>
      <c r="J38" s="170"/>
      <c r="K38" s="104">
        <v>4</v>
      </c>
      <c r="L38" s="104">
        <v>2376</v>
      </c>
      <c r="M38" s="100" t="s">
        <v>105</v>
      </c>
      <c r="N38" s="163">
        <f t="shared" si="1"/>
        <v>9504</v>
      </c>
      <c r="O38" s="163"/>
    </row>
    <row r="39" spans="1:15" ht="46.5" customHeight="1" x14ac:dyDescent="0.25">
      <c r="A39" s="104">
        <v>8</v>
      </c>
      <c r="B39" s="164" t="s">
        <v>166</v>
      </c>
      <c r="C39" s="165"/>
      <c r="D39" s="165"/>
      <c r="E39" s="165"/>
      <c r="F39" s="165"/>
      <c r="G39" s="165"/>
      <c r="H39" s="165"/>
      <c r="I39" s="165"/>
      <c r="J39" s="166"/>
      <c r="K39" s="104"/>
      <c r="L39" s="104"/>
      <c r="M39" s="100"/>
      <c r="N39" s="163"/>
      <c r="O39" s="163"/>
    </row>
    <row r="40" spans="1:15" ht="24.75" customHeight="1" x14ac:dyDescent="0.25">
      <c r="A40" s="104"/>
      <c r="B40" s="164" t="s">
        <v>167</v>
      </c>
      <c r="C40" s="165"/>
      <c r="D40" s="165"/>
      <c r="E40" s="165"/>
      <c r="F40" s="165"/>
      <c r="G40" s="165"/>
      <c r="H40" s="165"/>
      <c r="I40" s="165"/>
      <c r="J40" s="166"/>
      <c r="K40" s="104">
        <v>80</v>
      </c>
      <c r="L40" s="104">
        <v>64.900000000000006</v>
      </c>
      <c r="M40" s="100" t="s">
        <v>208</v>
      </c>
      <c r="N40" s="196">
        <f t="shared" ref="N40:N42" si="4">K40*L40</f>
        <v>5192</v>
      </c>
      <c r="O40" s="196"/>
    </row>
    <row r="41" spans="1:15" ht="22.5" customHeight="1" x14ac:dyDescent="0.25">
      <c r="A41" s="104"/>
      <c r="B41" s="164" t="s">
        <v>168</v>
      </c>
      <c r="C41" s="165"/>
      <c r="D41" s="165"/>
      <c r="E41" s="165"/>
      <c r="F41" s="165"/>
      <c r="G41" s="165"/>
      <c r="H41" s="165"/>
      <c r="I41" s="165"/>
      <c r="J41" s="166"/>
      <c r="K41" s="104">
        <v>210</v>
      </c>
      <c r="L41" s="104">
        <v>86.4</v>
      </c>
      <c r="M41" s="100" t="s">
        <v>208</v>
      </c>
      <c r="N41" s="163">
        <f t="shared" si="4"/>
        <v>18144</v>
      </c>
      <c r="O41" s="163"/>
    </row>
    <row r="42" spans="1:15" ht="24" customHeight="1" x14ac:dyDescent="0.25">
      <c r="A42" s="104"/>
      <c r="B42" s="164" t="s">
        <v>173</v>
      </c>
      <c r="C42" s="165"/>
      <c r="D42" s="165"/>
      <c r="E42" s="165"/>
      <c r="F42" s="165"/>
      <c r="G42" s="165"/>
      <c r="H42" s="165"/>
      <c r="I42" s="165"/>
      <c r="J42" s="166"/>
      <c r="K42" s="104">
        <v>250</v>
      </c>
      <c r="L42" s="104">
        <v>116</v>
      </c>
      <c r="M42" s="100" t="s">
        <v>208</v>
      </c>
      <c r="N42" s="163">
        <f t="shared" si="4"/>
        <v>29000</v>
      </c>
      <c r="O42" s="163"/>
    </row>
    <row r="43" spans="1:15" ht="27" customHeight="1" x14ac:dyDescent="0.25">
      <c r="A43" s="104">
        <v>9</v>
      </c>
      <c r="B43" s="168" t="s">
        <v>170</v>
      </c>
      <c r="C43" s="169"/>
      <c r="D43" s="169"/>
      <c r="E43" s="169"/>
      <c r="F43" s="169"/>
      <c r="G43" s="169"/>
      <c r="H43" s="169"/>
      <c r="I43" s="169"/>
      <c r="J43" s="170"/>
      <c r="K43" s="104"/>
      <c r="L43" s="104"/>
      <c r="M43" s="100"/>
      <c r="N43" s="171"/>
      <c r="O43" s="172"/>
    </row>
    <row r="44" spans="1:15" ht="28.5" customHeight="1" x14ac:dyDescent="0.25">
      <c r="A44" s="104"/>
      <c r="B44" s="164" t="s">
        <v>167</v>
      </c>
      <c r="C44" s="165"/>
      <c r="D44" s="165"/>
      <c r="E44" s="165"/>
      <c r="F44" s="165"/>
      <c r="G44" s="165"/>
      <c r="H44" s="165"/>
      <c r="I44" s="165"/>
      <c r="J44" s="166"/>
      <c r="K44" s="104">
        <v>6</v>
      </c>
      <c r="L44" s="104">
        <v>200</v>
      </c>
      <c r="M44" s="100" t="s">
        <v>208</v>
      </c>
      <c r="N44" s="163">
        <f t="shared" ref="N44:N46" si="5">K44*L44</f>
        <v>1200</v>
      </c>
      <c r="O44" s="163"/>
    </row>
    <row r="45" spans="1:15" ht="27" customHeight="1" x14ac:dyDescent="0.25">
      <c r="A45" s="104"/>
      <c r="B45" s="164" t="s">
        <v>168</v>
      </c>
      <c r="C45" s="165"/>
      <c r="D45" s="165"/>
      <c r="E45" s="165"/>
      <c r="F45" s="165"/>
      <c r="G45" s="165"/>
      <c r="H45" s="165"/>
      <c r="I45" s="165"/>
      <c r="J45" s="166"/>
      <c r="K45" s="104">
        <v>6</v>
      </c>
      <c r="L45" s="104">
        <v>272</v>
      </c>
      <c r="M45" s="100" t="s">
        <v>208</v>
      </c>
      <c r="N45" s="163">
        <f t="shared" si="5"/>
        <v>1632</v>
      </c>
      <c r="O45" s="163"/>
    </row>
    <row r="46" spans="1:15" ht="27.75" customHeight="1" x14ac:dyDescent="0.25">
      <c r="A46" s="104"/>
      <c r="B46" s="164" t="s">
        <v>173</v>
      </c>
      <c r="C46" s="165"/>
      <c r="D46" s="165"/>
      <c r="E46" s="165"/>
      <c r="F46" s="165"/>
      <c r="G46" s="165"/>
      <c r="H46" s="165"/>
      <c r="I46" s="165"/>
      <c r="J46" s="166"/>
      <c r="K46" s="104">
        <v>6</v>
      </c>
      <c r="L46" s="104">
        <v>365</v>
      </c>
      <c r="M46" s="100" t="s">
        <v>208</v>
      </c>
      <c r="N46" s="163">
        <f t="shared" si="5"/>
        <v>2190</v>
      </c>
      <c r="O46" s="163"/>
    </row>
    <row r="47" spans="1:15" ht="29.25" customHeight="1" x14ac:dyDescent="0.25">
      <c r="A47" s="104">
        <v>10</v>
      </c>
      <c r="B47" s="168" t="s">
        <v>174</v>
      </c>
      <c r="C47" s="169"/>
      <c r="D47" s="169"/>
      <c r="E47" s="169"/>
      <c r="F47" s="169"/>
      <c r="G47" s="169"/>
      <c r="H47" s="169"/>
      <c r="I47" s="169"/>
      <c r="J47" s="170"/>
      <c r="K47" s="104"/>
      <c r="L47" s="104"/>
      <c r="M47" s="100"/>
      <c r="N47" s="171"/>
      <c r="O47" s="172"/>
    </row>
    <row r="48" spans="1:15" ht="27.75" customHeight="1" x14ac:dyDescent="0.25">
      <c r="A48" s="104"/>
      <c r="B48" s="168" t="s">
        <v>175</v>
      </c>
      <c r="C48" s="169"/>
      <c r="D48" s="169"/>
      <c r="E48" s="169"/>
      <c r="F48" s="169"/>
      <c r="G48" s="169"/>
      <c r="H48" s="169"/>
      <c r="I48" s="169"/>
      <c r="J48" s="170"/>
      <c r="K48" s="104">
        <v>100</v>
      </c>
      <c r="L48" s="104">
        <v>150</v>
      </c>
      <c r="M48" s="100" t="s">
        <v>208</v>
      </c>
      <c r="N48" s="163">
        <f t="shared" ref="N48:N49" si="6">K48*L48</f>
        <v>15000</v>
      </c>
      <c r="O48" s="163"/>
    </row>
    <row r="49" spans="1:15" ht="30.75" customHeight="1" x14ac:dyDescent="0.25">
      <c r="A49" s="104"/>
      <c r="B49" s="168" t="s">
        <v>176</v>
      </c>
      <c r="C49" s="169"/>
      <c r="D49" s="169"/>
      <c r="E49" s="169"/>
      <c r="F49" s="169"/>
      <c r="G49" s="169"/>
      <c r="H49" s="169"/>
      <c r="I49" s="169"/>
      <c r="J49" s="170"/>
      <c r="K49" s="104">
        <v>150</v>
      </c>
      <c r="L49" s="104">
        <v>250</v>
      </c>
      <c r="M49" s="100" t="s">
        <v>208</v>
      </c>
      <c r="N49" s="163">
        <f t="shared" si="6"/>
        <v>37500</v>
      </c>
      <c r="O49" s="163"/>
    </row>
    <row r="50" spans="1:15" ht="34.5" customHeight="1" x14ac:dyDescent="0.25">
      <c r="A50" s="104">
        <v>11</v>
      </c>
      <c r="B50" s="167" t="s">
        <v>177</v>
      </c>
      <c r="C50" s="167"/>
      <c r="D50" s="167"/>
      <c r="E50" s="167"/>
      <c r="F50" s="167"/>
      <c r="G50" s="167"/>
      <c r="H50" s="167"/>
      <c r="I50" s="167"/>
      <c r="J50" s="167"/>
      <c r="K50" s="104">
        <v>8</v>
      </c>
      <c r="L50" s="104">
        <v>900</v>
      </c>
      <c r="M50" s="100" t="s">
        <v>208</v>
      </c>
      <c r="N50" s="163">
        <f t="shared" ref="N50:N57" si="7">K50*L50</f>
        <v>7200</v>
      </c>
      <c r="O50" s="163"/>
    </row>
    <row r="51" spans="1:15" ht="27.75" customHeight="1" x14ac:dyDescent="0.25">
      <c r="A51" s="104">
        <v>12</v>
      </c>
      <c r="B51" s="167" t="s">
        <v>178</v>
      </c>
      <c r="C51" s="167"/>
      <c r="D51" s="167"/>
      <c r="E51" s="167"/>
      <c r="F51" s="167"/>
      <c r="G51" s="167"/>
      <c r="H51" s="167"/>
      <c r="I51" s="167"/>
      <c r="J51" s="167"/>
      <c r="K51" s="104">
        <v>4</v>
      </c>
      <c r="L51" s="104">
        <v>800</v>
      </c>
      <c r="M51" s="100" t="s">
        <v>208</v>
      </c>
      <c r="N51" s="163">
        <f t="shared" si="7"/>
        <v>3200</v>
      </c>
      <c r="O51" s="163"/>
    </row>
    <row r="52" spans="1:15" ht="30" customHeight="1" x14ac:dyDescent="0.25">
      <c r="A52" s="102">
        <v>13</v>
      </c>
      <c r="B52" s="189" t="s">
        <v>179</v>
      </c>
      <c r="C52" s="189"/>
      <c r="D52" s="189"/>
      <c r="E52" s="189"/>
      <c r="F52" s="189"/>
      <c r="G52" s="189"/>
      <c r="H52" s="189"/>
      <c r="I52" s="189"/>
      <c r="J52" s="189"/>
      <c r="K52" s="102">
        <v>32</v>
      </c>
      <c r="L52" s="102">
        <v>1193.17</v>
      </c>
      <c r="M52" s="103" t="s">
        <v>208</v>
      </c>
      <c r="N52" s="173">
        <f>K52*L52/100</f>
        <v>381.81440000000003</v>
      </c>
      <c r="O52" s="173"/>
    </row>
    <row r="53" spans="1:15" s="22" customFormat="1" ht="30" customHeight="1" x14ac:dyDescent="0.25">
      <c r="A53" s="112">
        <v>14</v>
      </c>
      <c r="B53" s="167" t="s">
        <v>180</v>
      </c>
      <c r="C53" s="167"/>
      <c r="D53" s="167"/>
      <c r="E53" s="167"/>
      <c r="F53" s="167"/>
      <c r="G53" s="167"/>
      <c r="H53" s="167"/>
      <c r="I53" s="167"/>
      <c r="J53" s="167"/>
      <c r="K53" s="116">
        <v>2</v>
      </c>
      <c r="L53" s="112">
        <v>3000</v>
      </c>
      <c r="M53" s="117" t="s">
        <v>208</v>
      </c>
      <c r="N53" s="163">
        <f t="shared" si="7"/>
        <v>6000</v>
      </c>
      <c r="O53" s="163"/>
    </row>
    <row r="54" spans="1:15" ht="30" customHeight="1" x14ac:dyDescent="0.25">
      <c r="A54" s="119"/>
      <c r="B54" s="118"/>
      <c r="C54" s="118"/>
      <c r="D54" s="118"/>
      <c r="E54" s="118"/>
      <c r="F54" s="118"/>
      <c r="G54" s="118"/>
      <c r="H54" s="118"/>
      <c r="I54" s="118"/>
      <c r="J54" s="118"/>
      <c r="K54" s="120"/>
      <c r="L54" s="191" t="s">
        <v>222</v>
      </c>
      <c r="M54" s="192"/>
      <c r="N54" s="174">
        <f>SUM(N27:O53)</f>
        <v>248082.41440000001</v>
      </c>
      <c r="O54" s="174"/>
    </row>
    <row r="55" spans="1:15" ht="30.75" customHeight="1" x14ac:dyDescent="0.25">
      <c r="A55" s="104"/>
      <c r="B55" s="188" t="s">
        <v>108</v>
      </c>
      <c r="C55" s="188"/>
      <c r="D55" s="188"/>
      <c r="E55" s="188"/>
      <c r="F55" s="188"/>
      <c r="G55" s="188"/>
      <c r="H55" s="188"/>
      <c r="I55" s="188"/>
      <c r="J55" s="188"/>
      <c r="K55" s="104"/>
      <c r="L55" s="47"/>
      <c r="M55" s="47"/>
      <c r="N55" s="47"/>
      <c r="O55" s="47"/>
    </row>
    <row r="56" spans="1:15" ht="42" customHeight="1" x14ac:dyDescent="0.25">
      <c r="A56" s="104">
        <v>16</v>
      </c>
      <c r="B56" s="164" t="s">
        <v>109</v>
      </c>
      <c r="C56" s="165"/>
      <c r="D56" s="165"/>
      <c r="E56" s="165"/>
      <c r="F56" s="165"/>
      <c r="G56" s="165"/>
      <c r="H56" s="165"/>
      <c r="I56" s="165"/>
      <c r="J56" s="166"/>
      <c r="K56" s="104">
        <v>30</v>
      </c>
      <c r="L56" s="104">
        <v>797</v>
      </c>
      <c r="M56" s="100"/>
      <c r="N56" s="163">
        <f t="shared" si="7"/>
        <v>23910</v>
      </c>
      <c r="O56" s="163"/>
    </row>
    <row r="57" spans="1:15" ht="44.25" customHeight="1" x14ac:dyDescent="0.25">
      <c r="A57" s="104">
        <v>17</v>
      </c>
      <c r="B57" s="175" t="s">
        <v>182</v>
      </c>
      <c r="C57" s="175"/>
      <c r="D57" s="175"/>
      <c r="E57" s="175"/>
      <c r="F57" s="175"/>
      <c r="G57" s="175"/>
      <c r="H57" s="175"/>
      <c r="I57" s="175"/>
      <c r="J57" s="175"/>
      <c r="K57" s="104">
        <v>20</v>
      </c>
      <c r="L57" s="104">
        <v>985</v>
      </c>
      <c r="M57" s="100"/>
      <c r="N57" s="163">
        <f t="shared" si="7"/>
        <v>19700</v>
      </c>
      <c r="O57" s="163"/>
    </row>
    <row r="58" spans="1:15" ht="43.5" customHeight="1" x14ac:dyDescent="0.25">
      <c r="A58" s="104">
        <v>18</v>
      </c>
      <c r="B58" s="164" t="s">
        <v>183</v>
      </c>
      <c r="C58" s="165"/>
      <c r="D58" s="165"/>
      <c r="E58" s="165"/>
      <c r="F58" s="165"/>
      <c r="G58" s="165"/>
      <c r="H58" s="165"/>
      <c r="I58" s="165"/>
      <c r="J58" s="166"/>
      <c r="K58" s="104">
        <v>2</v>
      </c>
      <c r="L58" s="104">
        <v>1380</v>
      </c>
      <c r="M58" s="100"/>
      <c r="N58" s="163">
        <f t="shared" ref="N58:N67" si="8">K58*L58</f>
        <v>2760</v>
      </c>
      <c r="O58" s="163"/>
    </row>
    <row r="59" spans="1:15" ht="37.5" customHeight="1" x14ac:dyDescent="0.25">
      <c r="A59" s="104">
        <v>19</v>
      </c>
      <c r="B59" s="164" t="s">
        <v>183</v>
      </c>
      <c r="C59" s="165"/>
      <c r="D59" s="165"/>
      <c r="E59" s="165"/>
      <c r="F59" s="165"/>
      <c r="G59" s="165"/>
      <c r="H59" s="165"/>
      <c r="I59" s="165"/>
      <c r="J59" s="166"/>
      <c r="K59" s="104">
        <v>1</v>
      </c>
      <c r="L59" s="104">
        <v>1764</v>
      </c>
      <c r="M59" s="100"/>
      <c r="N59" s="163">
        <f t="shared" si="8"/>
        <v>1764</v>
      </c>
      <c r="O59" s="163"/>
    </row>
    <row r="60" spans="1:15" ht="42.75" customHeight="1" x14ac:dyDescent="0.25">
      <c r="A60" s="104">
        <v>20</v>
      </c>
      <c r="B60" s="164" t="s">
        <v>184</v>
      </c>
      <c r="C60" s="165"/>
      <c r="D60" s="165"/>
      <c r="E60" s="165"/>
      <c r="F60" s="165"/>
      <c r="G60" s="165"/>
      <c r="H60" s="165"/>
      <c r="I60" s="165"/>
      <c r="J60" s="166"/>
      <c r="K60" s="104">
        <v>4</v>
      </c>
      <c r="L60" s="104">
        <v>26956</v>
      </c>
      <c r="M60" s="100"/>
      <c r="N60" s="163">
        <f t="shared" si="8"/>
        <v>107824</v>
      </c>
      <c r="O60" s="163"/>
    </row>
    <row r="61" spans="1:15" ht="39.75" customHeight="1" x14ac:dyDescent="0.25">
      <c r="A61" s="104">
        <v>21</v>
      </c>
      <c r="B61" s="164" t="s">
        <v>185</v>
      </c>
      <c r="C61" s="165"/>
      <c r="D61" s="165"/>
      <c r="E61" s="165"/>
      <c r="F61" s="165"/>
      <c r="G61" s="165"/>
      <c r="H61" s="165"/>
      <c r="I61" s="165"/>
      <c r="J61" s="166"/>
      <c r="K61" s="104">
        <v>4</v>
      </c>
      <c r="L61" s="104">
        <v>15168</v>
      </c>
      <c r="M61" s="100"/>
      <c r="N61" s="163">
        <f t="shared" si="8"/>
        <v>60672</v>
      </c>
      <c r="O61" s="163"/>
    </row>
    <row r="62" spans="1:15" ht="36" customHeight="1" x14ac:dyDescent="0.25">
      <c r="A62" s="104">
        <v>22</v>
      </c>
      <c r="B62" s="164" t="s">
        <v>186</v>
      </c>
      <c r="C62" s="165"/>
      <c r="D62" s="165"/>
      <c r="E62" s="165"/>
      <c r="F62" s="165"/>
      <c r="G62" s="165"/>
      <c r="H62" s="165"/>
      <c r="I62" s="165"/>
      <c r="J62" s="166"/>
      <c r="K62" s="104">
        <v>12</v>
      </c>
      <c r="L62" s="104">
        <v>117.9</v>
      </c>
      <c r="M62" s="100"/>
      <c r="N62" s="163">
        <f t="shared" si="8"/>
        <v>1414.8000000000002</v>
      </c>
      <c r="O62" s="163"/>
    </row>
    <row r="63" spans="1:15" ht="33" customHeight="1" x14ac:dyDescent="0.25">
      <c r="A63" s="104">
        <v>23</v>
      </c>
      <c r="B63" s="164" t="s">
        <v>187</v>
      </c>
      <c r="C63" s="165"/>
      <c r="D63" s="165"/>
      <c r="E63" s="165"/>
      <c r="F63" s="165"/>
      <c r="G63" s="165"/>
      <c r="H63" s="165"/>
      <c r="I63" s="165"/>
      <c r="J63" s="166"/>
      <c r="K63" s="104">
        <v>4</v>
      </c>
      <c r="L63" s="104">
        <v>24790</v>
      </c>
      <c r="M63" s="100"/>
      <c r="N63" s="163">
        <f t="shared" si="8"/>
        <v>99160</v>
      </c>
      <c r="O63" s="163"/>
    </row>
    <row r="64" spans="1:15" ht="28.5" customHeight="1" x14ac:dyDescent="0.25">
      <c r="A64" s="104">
        <v>24</v>
      </c>
      <c r="B64" s="164" t="s">
        <v>188</v>
      </c>
      <c r="C64" s="165"/>
      <c r="D64" s="165"/>
      <c r="E64" s="165"/>
      <c r="F64" s="165"/>
      <c r="G64" s="165"/>
      <c r="H64" s="165"/>
      <c r="I64" s="165"/>
      <c r="J64" s="166"/>
      <c r="K64" s="104">
        <v>2</v>
      </c>
      <c r="L64" s="104">
        <v>2456</v>
      </c>
      <c r="M64" s="100"/>
      <c r="N64" s="163">
        <f t="shared" si="8"/>
        <v>4912</v>
      </c>
      <c r="O64" s="163"/>
    </row>
    <row r="65" spans="1:15" ht="26.25" customHeight="1" x14ac:dyDescent="0.25">
      <c r="A65" s="104">
        <v>25</v>
      </c>
      <c r="B65" s="164" t="s">
        <v>188</v>
      </c>
      <c r="C65" s="165"/>
      <c r="D65" s="165"/>
      <c r="E65" s="165"/>
      <c r="F65" s="165"/>
      <c r="G65" s="165"/>
      <c r="H65" s="165"/>
      <c r="I65" s="165"/>
      <c r="J65" s="166"/>
      <c r="K65" s="104">
        <v>15</v>
      </c>
      <c r="L65" s="104">
        <v>2456</v>
      </c>
      <c r="M65" s="100"/>
      <c r="N65" s="163">
        <f t="shared" si="8"/>
        <v>36840</v>
      </c>
      <c r="O65" s="163"/>
    </row>
    <row r="66" spans="1:15" ht="30.75" customHeight="1" x14ac:dyDescent="0.25">
      <c r="A66" s="104">
        <v>26</v>
      </c>
      <c r="B66" s="175" t="s">
        <v>189</v>
      </c>
      <c r="C66" s="175"/>
      <c r="D66" s="175"/>
      <c r="E66" s="175"/>
      <c r="F66" s="175"/>
      <c r="G66" s="175"/>
      <c r="H66" s="175"/>
      <c r="I66" s="175"/>
      <c r="J66" s="175"/>
      <c r="K66" s="104">
        <v>4</v>
      </c>
      <c r="L66" s="104">
        <v>9261</v>
      </c>
      <c r="M66" s="100"/>
      <c r="N66" s="163">
        <f t="shared" si="8"/>
        <v>37044</v>
      </c>
      <c r="O66" s="163"/>
    </row>
    <row r="67" spans="1:15" ht="30.75" customHeight="1" x14ac:dyDescent="0.25">
      <c r="A67" s="104">
        <v>27</v>
      </c>
      <c r="B67" s="164" t="s">
        <v>190</v>
      </c>
      <c r="C67" s="165"/>
      <c r="D67" s="165"/>
      <c r="E67" s="165"/>
      <c r="F67" s="165"/>
      <c r="G67" s="165"/>
      <c r="H67" s="165"/>
      <c r="I67" s="165"/>
      <c r="J67" s="166"/>
      <c r="K67" s="104">
        <v>1</v>
      </c>
      <c r="L67" s="104">
        <v>61696</v>
      </c>
      <c r="M67" s="100"/>
      <c r="N67" s="163">
        <f t="shared" si="8"/>
        <v>61696</v>
      </c>
      <c r="O67" s="163"/>
    </row>
    <row r="68" spans="1:15" ht="30" customHeight="1" x14ac:dyDescent="0.25">
      <c r="A68" s="104">
        <v>28</v>
      </c>
      <c r="B68" s="164" t="s">
        <v>191</v>
      </c>
      <c r="C68" s="165"/>
      <c r="D68" s="165"/>
      <c r="E68" s="165"/>
      <c r="F68" s="165"/>
      <c r="G68" s="165"/>
      <c r="H68" s="165"/>
      <c r="I68" s="165"/>
      <c r="J68" s="166"/>
      <c r="K68" s="104">
        <v>60</v>
      </c>
      <c r="L68" s="104">
        <v>58</v>
      </c>
      <c r="M68" s="100"/>
      <c r="N68" s="171">
        <f t="shared" ref="N68" si="9">K68*L68</f>
        <v>3480</v>
      </c>
      <c r="O68" s="172"/>
    </row>
    <row r="69" spans="1:15" ht="30" customHeight="1" x14ac:dyDescent="0.25">
      <c r="A69" s="104">
        <v>29</v>
      </c>
      <c r="B69" s="164" t="s">
        <v>192</v>
      </c>
      <c r="C69" s="165"/>
      <c r="D69" s="165"/>
      <c r="E69" s="165"/>
      <c r="F69" s="165"/>
      <c r="G69" s="165"/>
      <c r="H69" s="165"/>
      <c r="I69" s="165"/>
      <c r="J69" s="166"/>
      <c r="K69" s="104">
        <v>8</v>
      </c>
      <c r="L69" s="104">
        <v>151</v>
      </c>
      <c r="M69" s="100"/>
      <c r="N69" s="171">
        <f t="shared" ref="N69" si="10">K69*L69</f>
        <v>1208</v>
      </c>
      <c r="O69" s="172"/>
    </row>
    <row r="70" spans="1:15" ht="28.5" customHeight="1" x14ac:dyDescent="0.25">
      <c r="A70" s="104">
        <v>30</v>
      </c>
      <c r="B70" s="164" t="s">
        <v>194</v>
      </c>
      <c r="C70" s="165"/>
      <c r="D70" s="165"/>
      <c r="E70" s="165"/>
      <c r="F70" s="165"/>
      <c r="G70" s="165"/>
      <c r="H70" s="165"/>
      <c r="I70" s="165"/>
      <c r="J70" s="166"/>
      <c r="K70" s="104">
        <v>60</v>
      </c>
      <c r="L70" s="104">
        <v>72</v>
      </c>
      <c r="M70" s="100"/>
      <c r="N70" s="171">
        <f t="shared" ref="N70" si="11">K70*L70</f>
        <v>4320</v>
      </c>
      <c r="O70" s="172"/>
    </row>
    <row r="71" spans="1:15" ht="24.75" customHeight="1" x14ac:dyDescent="0.25">
      <c r="A71" s="104">
        <v>31</v>
      </c>
      <c r="B71" s="164" t="s">
        <v>193</v>
      </c>
      <c r="C71" s="165"/>
      <c r="D71" s="165"/>
      <c r="E71" s="165"/>
      <c r="F71" s="165"/>
      <c r="G71" s="165"/>
      <c r="H71" s="165"/>
      <c r="I71" s="165"/>
      <c r="J71" s="166"/>
      <c r="K71" s="104">
        <v>8</v>
      </c>
      <c r="L71" s="104">
        <v>3185</v>
      </c>
      <c r="M71" s="100"/>
      <c r="N71" s="171">
        <f t="shared" ref="N71" si="12">K71*L71</f>
        <v>25480</v>
      </c>
      <c r="O71" s="172"/>
    </row>
    <row r="72" spans="1:15" ht="28.5" customHeight="1" x14ac:dyDescent="0.25">
      <c r="A72" s="104">
        <v>32</v>
      </c>
      <c r="B72" s="164" t="s">
        <v>195</v>
      </c>
      <c r="C72" s="165"/>
      <c r="D72" s="165"/>
      <c r="E72" s="165"/>
      <c r="F72" s="165"/>
      <c r="G72" s="165"/>
      <c r="H72" s="165"/>
      <c r="I72" s="165"/>
      <c r="J72" s="166"/>
      <c r="K72" s="104">
        <v>500</v>
      </c>
      <c r="L72" s="104">
        <v>935</v>
      </c>
      <c r="M72" s="100"/>
      <c r="N72" s="171">
        <f t="shared" ref="N72" si="13">K72*L72</f>
        <v>467500</v>
      </c>
      <c r="O72" s="172"/>
    </row>
    <row r="73" spans="1:15" ht="28.5" customHeight="1" x14ac:dyDescent="0.25">
      <c r="A73" s="109"/>
      <c r="B73" s="110"/>
      <c r="C73" s="110"/>
      <c r="D73" s="110"/>
      <c r="E73" s="110"/>
      <c r="F73" s="110"/>
      <c r="G73" s="110"/>
      <c r="H73" s="110"/>
      <c r="I73" s="110"/>
      <c r="J73" s="110"/>
      <c r="K73" s="109"/>
      <c r="L73" s="109"/>
      <c r="M73" s="111"/>
      <c r="N73" s="194">
        <f>SUM(N56:O72)</f>
        <v>959684.8</v>
      </c>
      <c r="O73" s="194"/>
    </row>
    <row r="74" spans="1:15" ht="19.5" thickBot="1" x14ac:dyDescent="0.45">
      <c r="A74" s="90"/>
      <c r="B74" s="90"/>
      <c r="C74" s="90"/>
      <c r="D74" s="90"/>
      <c r="E74"/>
      <c r="F74" s="17"/>
      <c r="G74" s="17"/>
      <c r="H74" s="17"/>
      <c r="I74" s="135" t="s">
        <v>213</v>
      </c>
      <c r="J74" s="135"/>
      <c r="K74" s="135"/>
      <c r="L74" s="135"/>
      <c r="M74" s="135"/>
      <c r="N74" s="195"/>
      <c r="O74" s="195"/>
    </row>
    <row r="75" spans="1:15" ht="18.75" x14ac:dyDescent="0.4">
      <c r="A75" s="90"/>
      <c r="B75" s="90"/>
      <c r="C75" s="90"/>
      <c r="D75" s="90"/>
      <c r="E75"/>
      <c r="F75" s="17"/>
      <c r="G75" s="17"/>
      <c r="H75" s="17"/>
      <c r="I75" s="91"/>
      <c r="J75" s="91"/>
      <c r="K75" s="91"/>
      <c r="L75" s="135" t="s">
        <v>214</v>
      </c>
      <c r="M75" s="135"/>
      <c r="N75" s="133"/>
      <c r="O75" s="133"/>
    </row>
    <row r="76" spans="1:15" ht="18.75" x14ac:dyDescent="0.4">
      <c r="A76" s="90"/>
      <c r="B76" s="90"/>
      <c r="C76" s="90"/>
      <c r="D76" s="90"/>
      <c r="E76"/>
      <c r="F76" s="17"/>
      <c r="G76" s="17"/>
      <c r="H76" s="17"/>
      <c r="I76" s="91"/>
      <c r="J76" s="91"/>
      <c r="K76" s="91"/>
      <c r="L76" s="135" t="s">
        <v>212</v>
      </c>
      <c r="M76" s="135"/>
      <c r="N76" s="134"/>
      <c r="O76" s="134"/>
    </row>
    <row r="77" spans="1:15" ht="18.75" x14ac:dyDescent="0.4">
      <c r="B77"/>
      <c r="C77"/>
      <c r="D77"/>
      <c r="E77"/>
      <c r="F77" s="17"/>
      <c r="G77" s="17"/>
      <c r="H77" s="17"/>
      <c r="I77" s="17"/>
      <c r="J77" s="17"/>
      <c r="K77"/>
      <c r="L77" s="136" t="s">
        <v>215</v>
      </c>
      <c r="M77" s="136"/>
      <c r="N77" s="190"/>
      <c r="O77" s="190"/>
    </row>
    <row r="78" spans="1:15" ht="18.75" x14ac:dyDescent="0.4">
      <c r="B78"/>
      <c r="C78"/>
      <c r="D78"/>
      <c r="E78"/>
      <c r="F78"/>
      <c r="G78" s="86"/>
      <c r="H78" s="86"/>
      <c r="I78"/>
      <c r="J78"/>
      <c r="K78"/>
      <c r="L78"/>
      <c r="M78"/>
      <c r="N78"/>
      <c r="O78"/>
    </row>
    <row r="79" spans="1:15" ht="18.75" x14ac:dyDescent="0.4">
      <c r="B79"/>
      <c r="C79"/>
      <c r="D79"/>
      <c r="E79"/>
      <c r="F79"/>
      <c r="G79" s="86"/>
      <c r="H79" s="86"/>
      <c r="I79"/>
      <c r="J79"/>
      <c r="K79"/>
      <c r="L79"/>
      <c r="M79"/>
      <c r="N79"/>
      <c r="O79"/>
    </row>
    <row r="80" spans="1:15" ht="18.75" x14ac:dyDescent="0.4">
      <c r="B80"/>
      <c r="C80"/>
      <c r="D80"/>
      <c r="E80"/>
      <c r="F80"/>
      <c r="G80" s="86"/>
      <c r="H80" s="86"/>
      <c r="I80"/>
      <c r="J80"/>
      <c r="K80"/>
      <c r="L80"/>
      <c r="M80"/>
      <c r="N80"/>
      <c r="O80"/>
    </row>
    <row r="81" spans="2:15" x14ac:dyDescent="0.25">
      <c r="B81" t="s">
        <v>216</v>
      </c>
      <c r="C81"/>
      <c r="D81"/>
      <c r="E81"/>
      <c r="F81" s="17"/>
      <c r="G81" s="17"/>
      <c r="H81" s="17"/>
      <c r="I81" s="17"/>
      <c r="J81" s="17"/>
      <c r="K81" s="132" t="s">
        <v>221</v>
      </c>
      <c r="L81" s="132"/>
      <c r="M81" s="132"/>
      <c r="N81" s="132"/>
      <c r="O81"/>
    </row>
    <row r="82" spans="2:15" x14ac:dyDescent="0.25">
      <c r="B82"/>
      <c r="C82"/>
      <c r="D82"/>
      <c r="E82"/>
      <c r="F82" s="17"/>
      <c r="G82" s="17"/>
      <c r="H82" s="17"/>
      <c r="I82" s="17"/>
      <c r="J82" s="17"/>
      <c r="K82" s="132" t="s">
        <v>217</v>
      </c>
      <c r="L82" s="132"/>
      <c r="M82" s="132"/>
      <c r="N82" s="132"/>
      <c r="O82"/>
    </row>
    <row r="83" spans="2:15" x14ac:dyDescent="0.25">
      <c r="B83"/>
      <c r="C83"/>
      <c r="D83"/>
      <c r="E83"/>
      <c r="F83" s="17"/>
      <c r="G83" s="17"/>
      <c r="H83" s="17"/>
      <c r="I83" s="17"/>
      <c r="J83" s="17"/>
      <c r="K83" s="132" t="s">
        <v>218</v>
      </c>
      <c r="L83" s="132"/>
      <c r="M83" s="132"/>
      <c r="N83" s="132"/>
      <c r="O83"/>
    </row>
  </sheetData>
  <mergeCells count="150">
    <mergeCell ref="L54:M54"/>
    <mergeCell ref="L25:M25"/>
    <mergeCell ref="N73:O73"/>
    <mergeCell ref="I74:M74"/>
    <mergeCell ref="N74:O74"/>
    <mergeCell ref="L75:M75"/>
    <mergeCell ref="L76:M76"/>
    <mergeCell ref="L77:M77"/>
    <mergeCell ref="K81:N81"/>
    <mergeCell ref="N44:O44"/>
    <mergeCell ref="N45:O45"/>
    <mergeCell ref="B44:J44"/>
    <mergeCell ref="B45:J45"/>
    <mergeCell ref="N33:O33"/>
    <mergeCell ref="N34:O34"/>
    <mergeCell ref="B35:J35"/>
    <mergeCell ref="N35:O35"/>
    <mergeCell ref="B40:J40"/>
    <mergeCell ref="B41:J41"/>
    <mergeCell ref="B42:J42"/>
    <mergeCell ref="N40:O40"/>
    <mergeCell ref="N41:O41"/>
    <mergeCell ref="N42:O42"/>
    <mergeCell ref="B61:J61"/>
    <mergeCell ref="K82:N82"/>
    <mergeCell ref="K83:N83"/>
    <mergeCell ref="N75:O75"/>
    <mergeCell ref="N76:O76"/>
    <mergeCell ref="N77:O77"/>
    <mergeCell ref="B49:J49"/>
    <mergeCell ref="B46:J46"/>
    <mergeCell ref="N48:O48"/>
    <mergeCell ref="N49:O49"/>
    <mergeCell ref="N46:O46"/>
    <mergeCell ref="N70:O70"/>
    <mergeCell ref="B71:J71"/>
    <mergeCell ref="N71:O71"/>
    <mergeCell ref="N72:O72"/>
    <mergeCell ref="B68:J68"/>
    <mergeCell ref="N68:O68"/>
    <mergeCell ref="B69:J69"/>
    <mergeCell ref="N69:O69"/>
    <mergeCell ref="B64:J64"/>
    <mergeCell ref="N64:O64"/>
    <mergeCell ref="B65:J65"/>
    <mergeCell ref="N65:O65"/>
    <mergeCell ref="B70:J70"/>
    <mergeCell ref="N60:O60"/>
    <mergeCell ref="B3:J3"/>
    <mergeCell ref="B16:J16"/>
    <mergeCell ref="B19:J19"/>
    <mergeCell ref="B7:J7"/>
    <mergeCell ref="B4:J4"/>
    <mergeCell ref="B67:J67"/>
    <mergeCell ref="B36:J36"/>
    <mergeCell ref="B37:J37"/>
    <mergeCell ref="B38:J38"/>
    <mergeCell ref="B39:J39"/>
    <mergeCell ref="B55:J55"/>
    <mergeCell ref="B56:J56"/>
    <mergeCell ref="B51:J51"/>
    <mergeCell ref="B52:J52"/>
    <mergeCell ref="B53:J53"/>
    <mergeCell ref="B22:J22"/>
    <mergeCell ref="B23:J23"/>
    <mergeCell ref="B59:J59"/>
    <mergeCell ref="B62:J62"/>
    <mergeCell ref="B31:J31"/>
    <mergeCell ref="B32:J32"/>
    <mergeCell ref="B33:J33"/>
    <mergeCell ref="B34:J34"/>
    <mergeCell ref="B48:J48"/>
    <mergeCell ref="N4:O4"/>
    <mergeCell ref="B5:J5"/>
    <mergeCell ref="N5:O5"/>
    <mergeCell ref="B6:J6"/>
    <mergeCell ref="N6:O6"/>
    <mergeCell ref="N7:O7"/>
    <mergeCell ref="B8:J8"/>
    <mergeCell ref="N8:O8"/>
    <mergeCell ref="B9:J9"/>
    <mergeCell ref="N9:O9"/>
    <mergeCell ref="N19:O19"/>
    <mergeCell ref="B20:J20"/>
    <mergeCell ref="N20:O20"/>
    <mergeCell ref="B21:J21"/>
    <mergeCell ref="N10:O10"/>
    <mergeCell ref="B11:J11"/>
    <mergeCell ref="N11:O11"/>
    <mergeCell ref="B12:J12"/>
    <mergeCell ref="N12:O12"/>
    <mergeCell ref="B10:J10"/>
    <mergeCell ref="N16:O16"/>
    <mergeCell ref="B17:J17"/>
    <mergeCell ref="N17:O17"/>
    <mergeCell ref="B18:J18"/>
    <mergeCell ref="N18:O18"/>
    <mergeCell ref="N13:O13"/>
    <mergeCell ref="B14:J14"/>
    <mergeCell ref="N14:O14"/>
    <mergeCell ref="B15:J15"/>
    <mergeCell ref="N15:O15"/>
    <mergeCell ref="B13:J13"/>
    <mergeCell ref="N22:O22"/>
    <mergeCell ref="N23:O23"/>
    <mergeCell ref="N24:O24"/>
    <mergeCell ref="N50:O50"/>
    <mergeCell ref="N51:O51"/>
    <mergeCell ref="N36:O36"/>
    <mergeCell ref="N37:O37"/>
    <mergeCell ref="N38:O38"/>
    <mergeCell ref="N21:O21"/>
    <mergeCell ref="B24:J24"/>
    <mergeCell ref="B50:J50"/>
    <mergeCell ref="B26:J26"/>
    <mergeCell ref="N26:O26"/>
    <mergeCell ref="B27:J27"/>
    <mergeCell ref="N27:O27"/>
    <mergeCell ref="B28:J28"/>
    <mergeCell ref="N28:O28"/>
    <mergeCell ref="N39:O39"/>
    <mergeCell ref="B43:J43"/>
    <mergeCell ref="N43:O43"/>
    <mergeCell ref="N31:O31"/>
    <mergeCell ref="N32:O32"/>
    <mergeCell ref="N25:O25"/>
    <mergeCell ref="N62:O62"/>
    <mergeCell ref="B63:J63"/>
    <mergeCell ref="N63:O63"/>
    <mergeCell ref="B72:J72"/>
    <mergeCell ref="B29:J29"/>
    <mergeCell ref="N29:O29"/>
    <mergeCell ref="B30:J30"/>
    <mergeCell ref="N30:O30"/>
    <mergeCell ref="B47:J47"/>
    <mergeCell ref="N47:O47"/>
    <mergeCell ref="N67:O67"/>
    <mergeCell ref="N52:O52"/>
    <mergeCell ref="N53:O53"/>
    <mergeCell ref="N54:O54"/>
    <mergeCell ref="N56:O56"/>
    <mergeCell ref="B66:J66"/>
    <mergeCell ref="N66:O66"/>
    <mergeCell ref="B57:J57"/>
    <mergeCell ref="N57:O57"/>
    <mergeCell ref="B58:J58"/>
    <mergeCell ref="N58:O58"/>
    <mergeCell ref="N59:O59"/>
    <mergeCell ref="B60:J60"/>
    <mergeCell ref="N61:O61"/>
  </mergeCells>
  <pageMargins left="0.25" right="0.25" top="0.75" bottom="0.75" header="0.3" footer="0.3"/>
  <pageSetup paperSize="9" scale="73" orientation="portrait" r:id="rId1"/>
  <rowBreaks count="2" manualBreakCount="2">
    <brk id="25" max="16383" man="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Sheet1</vt:lpstr>
      <vt:lpstr>Sheet2</vt:lpstr>
      <vt:lpstr>Sheet3</vt:lpstr>
      <vt:lpstr>Sheet4</vt:lpstr>
      <vt:lpstr>Sheet5</vt:lpstr>
      <vt:lpstr>Sheet6</vt:lpstr>
      <vt:lpstr>Sheet7</vt:lpstr>
      <vt:lpstr>Sheet8</vt:lpstr>
      <vt:lpstr>Sheet2!Print_Area</vt:lpstr>
      <vt:lpstr>Sheet3!Print_Area</vt:lpstr>
      <vt:lpstr>Sheet4!Print_Area</vt:lpstr>
      <vt:lpstr>Sheet5!Print_Area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2017-02-16T05:47:37Z</cp:lastPrinted>
  <dcterms:created xsi:type="dcterms:W3CDTF">2016-07-26T12:54:44Z</dcterms:created>
  <dcterms:modified xsi:type="dcterms:W3CDTF">2017-02-16T05:54:16Z</dcterms:modified>
</cp:coreProperties>
</file>