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75" windowWidth="20115" windowHeight="7995"/>
  </bookViews>
  <sheets>
    <sheet name="Sheet1" sheetId="1" r:id="rId1"/>
    <sheet name="Sheet2" sheetId="2" r:id="rId2"/>
    <sheet name="Sheet3" sheetId="3" r:id="rId3"/>
    <sheet name="Sheet4" sheetId="4" r:id="rId4"/>
    <sheet name="Sheet5" sheetId="5" r:id="rId5"/>
    <sheet name="Sheet6" sheetId="6" r:id="rId6"/>
    <sheet name="Sheet7" sheetId="7" r:id="rId7"/>
    <sheet name="Sheet8" sheetId="8" r:id="rId8"/>
  </sheets>
  <definedNames>
    <definedName name="_xlnm.Print_Area" localSheetId="2">Sheet3!$A$1:$O$127</definedName>
    <definedName name="_xlnm.Print_Area" localSheetId="3">Sheet4!$A$1:$J$25</definedName>
    <definedName name="_xlnm.Print_Area" localSheetId="7">Sheet8!$A$1:$J$31</definedName>
  </definedNames>
  <calcPr calcId="144525"/>
</workbook>
</file>

<file path=xl/calcChain.xml><?xml version="1.0" encoding="utf-8"?>
<calcChain xmlns="http://schemas.openxmlformats.org/spreadsheetml/2006/main">
  <c r="G14" i="8" l="1"/>
  <c r="H20" i="8"/>
  <c r="G20" i="8"/>
  <c r="F20" i="8"/>
  <c r="I20" i="8" s="1"/>
  <c r="B19" i="8"/>
  <c r="B20" i="8"/>
  <c r="H19" i="8"/>
  <c r="G19" i="8"/>
  <c r="G18" i="8"/>
  <c r="B18" i="8"/>
  <c r="H17" i="8"/>
  <c r="G17" i="8"/>
  <c r="B17" i="8"/>
  <c r="H16" i="8"/>
  <c r="G16" i="8"/>
  <c r="G15" i="8"/>
  <c r="M111" i="3"/>
  <c r="D113" i="3" s="1"/>
  <c r="O113" i="3" s="1"/>
  <c r="M106" i="3"/>
  <c r="C107" i="3" s="1"/>
  <c r="O107" i="3" s="1"/>
  <c r="M100" i="3"/>
  <c r="D102" i="3" s="1"/>
  <c r="O102" i="3" s="1"/>
  <c r="M53" i="3"/>
  <c r="M96" i="3"/>
  <c r="D97" i="3" s="1"/>
  <c r="O97" i="3" s="1"/>
  <c r="M91" i="3"/>
  <c r="D93" i="3" s="1"/>
  <c r="O93" i="3" s="1"/>
  <c r="M87" i="3"/>
  <c r="D88" i="3" s="1"/>
  <c r="M18" i="3"/>
  <c r="M33" i="3"/>
  <c r="M62" i="3"/>
  <c r="M32" i="3"/>
  <c r="M31" i="3"/>
  <c r="J14" i="4"/>
  <c r="C15" i="6"/>
  <c r="I15" i="6" s="1"/>
  <c r="F19" i="8" l="1"/>
  <c r="O88" i="3"/>
  <c r="F15" i="8"/>
  <c r="I15" i="8" s="1"/>
  <c r="F16" i="8"/>
  <c r="I16" i="8" s="1"/>
  <c r="F17" i="8"/>
  <c r="I17" i="8" s="1"/>
  <c r="F18" i="8"/>
  <c r="I18" i="8" s="1"/>
  <c r="I19" i="8"/>
  <c r="A3" i="8"/>
  <c r="B3" i="7" s="1"/>
  <c r="M81" i="3"/>
  <c r="M80" i="3"/>
  <c r="M75" i="3"/>
  <c r="M68" i="3"/>
  <c r="M67" i="3"/>
  <c r="M61" i="3"/>
  <c r="M60" i="3"/>
  <c r="M59" i="3"/>
  <c r="M52" i="3"/>
  <c r="M42" i="3"/>
  <c r="C4" i="5" l="1"/>
  <c r="B4" i="6" s="1"/>
  <c r="M63" i="3"/>
  <c r="M69" i="3"/>
  <c r="M82" i="3"/>
  <c r="C83" i="3" s="1"/>
  <c r="B2" i="3"/>
  <c r="B4" i="2"/>
  <c r="O83" i="3" l="1"/>
  <c r="F14" i="8"/>
  <c r="I14" i="8" s="1"/>
  <c r="G13" i="8"/>
  <c r="G12" i="8"/>
  <c r="G11" i="8"/>
  <c r="G10" i="8"/>
  <c r="G9" i="8"/>
  <c r="G8" i="8"/>
  <c r="G7" i="8"/>
  <c r="G6" i="8"/>
  <c r="H14" i="8" l="1"/>
  <c r="M74" i="3" l="1"/>
  <c r="M76" i="3" s="1"/>
  <c r="D64" i="3"/>
  <c r="D5" i="4" s="1"/>
  <c r="M51" i="3"/>
  <c r="M54" i="3" s="1"/>
  <c r="C56" i="3" l="1"/>
  <c r="D7" i="4" s="1"/>
  <c r="F11" i="8"/>
  <c r="I11" i="8" s="1"/>
  <c r="O64" i="3"/>
  <c r="C77" i="3"/>
  <c r="O77" i="3" s="1"/>
  <c r="H8" i="2" s="1"/>
  <c r="M30" i="3"/>
  <c r="M34" i="3" s="1"/>
  <c r="M43" i="3"/>
  <c r="M46" i="3" l="1"/>
  <c r="C47" i="3" s="1"/>
  <c r="F10" i="8"/>
  <c r="I10" i="8" s="1"/>
  <c r="O56" i="3"/>
  <c r="F7" i="4"/>
  <c r="F13" i="8"/>
  <c r="I13" i="8" s="1"/>
  <c r="H7" i="4"/>
  <c r="C35" i="3"/>
  <c r="M17" i="3"/>
  <c r="M20" i="3" s="1"/>
  <c r="M10" i="3"/>
  <c r="M9" i="3"/>
  <c r="F9" i="8" l="1"/>
  <c r="I9" i="8" s="1"/>
  <c r="C12" i="6"/>
  <c r="I12" i="6" s="1"/>
  <c r="D8" i="4"/>
  <c r="I8" i="4" s="1"/>
  <c r="I9" i="4" s="1"/>
  <c r="I14" i="4" s="1"/>
  <c r="O47" i="3"/>
  <c r="H9" i="2" s="1"/>
  <c r="F8" i="8"/>
  <c r="I8" i="8" s="1"/>
  <c r="D6" i="4"/>
  <c r="E7" i="4"/>
  <c r="M11" i="3"/>
  <c r="C12" i="3" s="1"/>
  <c r="O35" i="3"/>
  <c r="C21" i="3"/>
  <c r="F7" i="8" s="1"/>
  <c r="I7" i="8" s="1"/>
  <c r="O12" i="3" l="1"/>
  <c r="F6" i="8"/>
  <c r="I6" i="8" s="1"/>
  <c r="G6" i="4"/>
  <c r="F6" i="4"/>
  <c r="E6" i="4"/>
  <c r="D4" i="4"/>
  <c r="O21" i="3"/>
  <c r="E4" i="4" l="1"/>
  <c r="H4" i="4"/>
  <c r="H9" i="4" s="1"/>
  <c r="F4" i="4"/>
  <c r="H14" i="4" l="1"/>
  <c r="C13" i="6"/>
  <c r="I13" i="6" s="1"/>
  <c r="C70" i="3"/>
  <c r="O70" i="3" s="1"/>
  <c r="N115" i="3" l="1"/>
  <c r="H7" i="2" s="1"/>
  <c r="H12" i="2" s="1"/>
  <c r="F12" i="8"/>
  <c r="I12" i="8" s="1"/>
  <c r="I21" i="8" s="1"/>
  <c r="H11" i="2" l="1"/>
  <c r="G5" i="4"/>
  <c r="G9" i="4" s="1"/>
  <c r="F5" i="4"/>
  <c r="F9" i="4" s="1"/>
  <c r="E5" i="4"/>
  <c r="E9" i="4" s="1"/>
  <c r="G14" i="4" l="1"/>
  <c r="C9" i="6"/>
  <c r="I9" i="6" s="1"/>
  <c r="E14" i="4"/>
  <c r="C11" i="6"/>
  <c r="I11" i="6" s="1"/>
  <c r="F14" i="4"/>
  <c r="C10" i="6"/>
  <c r="I10" i="6" s="1"/>
  <c r="I16" i="6" l="1"/>
  <c r="I16" i="4"/>
  <c r="I17" i="6" s="1"/>
  <c r="I18" i="6" l="1"/>
  <c r="H10" i="2" s="1"/>
  <c r="H13" i="2" s="1"/>
  <c r="J25" i="1" s="1"/>
</calcChain>
</file>

<file path=xl/sharedStrings.xml><?xml version="1.0" encoding="utf-8"?>
<sst xmlns="http://schemas.openxmlformats.org/spreadsheetml/2006/main" count="386" uniqueCount="164">
  <si>
    <t xml:space="preserve">Estimated cost Rs. </t>
  </si>
  <si>
    <t>ABSTRACT OF COST</t>
  </si>
  <si>
    <t xml:space="preserve">Cost of schedule itmes </t>
  </si>
  <si>
    <t>Rs.</t>
  </si>
  <si>
    <t xml:space="preserve">Cost of carriage </t>
  </si>
  <si>
    <t xml:space="preserve">Grand total Rs. </t>
  </si>
  <si>
    <t>Say Rs.</t>
  </si>
  <si>
    <t xml:space="preserve">DETAILED WORKING ESTIMKATE </t>
  </si>
  <si>
    <t>amount</t>
  </si>
  <si>
    <t>x</t>
  </si>
  <si>
    <t>=</t>
  </si>
  <si>
    <t>Cft</t>
  </si>
  <si>
    <t>Total</t>
  </si>
  <si>
    <t>Rs</t>
  </si>
  <si>
    <t>P % sft</t>
  </si>
  <si>
    <t>Grand Total</t>
  </si>
  <si>
    <t>TOTAL</t>
  </si>
  <si>
    <t>% ABOVE/BELOW Rs.</t>
  </si>
  <si>
    <t>TOTAL Rs.</t>
  </si>
  <si>
    <t>CONTRACTOR</t>
  </si>
  <si>
    <t>MATERIAL STATEMENT</t>
  </si>
  <si>
    <t>S.NO</t>
  </si>
  <si>
    <t>MATERIAL</t>
  </si>
  <si>
    <t>QTY</t>
  </si>
  <si>
    <t>CEMENT</t>
  </si>
  <si>
    <t>HILL SAND</t>
  </si>
  <si>
    <t>CRUSHED BAJRI</t>
  </si>
  <si>
    <t>STONE</t>
  </si>
  <si>
    <t>C.C (1:4:8)</t>
  </si>
  <si>
    <t>….</t>
  </si>
  <si>
    <t>C.C (1:2:4)</t>
  </si>
  <si>
    <t>Steel</t>
  </si>
  <si>
    <t>RATE</t>
  </si>
  <si>
    <t>PER</t>
  </si>
  <si>
    <t>BAG</t>
  </si>
  <si>
    <t>% CFT</t>
  </si>
  <si>
    <t>AMOUNT</t>
  </si>
  <si>
    <t>RATE ANALYSIS</t>
  </si>
  <si>
    <t>Name of Work:</t>
  </si>
  <si>
    <t xml:space="preserve">Carriage of 100cft /5 tones of all materials like stone aggregate, spawl, coal,lime, surkhi etc B.G Rail fastening points and crossing Bridges, Girders, Pipes, sheet rails M.S bars etc or 1000 Nos bricks 10"x5"x3" or 100 nos tiles 12"x6"x2" or 150 cft of timber or 100 maunds of fuel wood by trucks or any other means owned by the contractors.  </t>
  </si>
  <si>
    <t>HILLS SAND</t>
  </si>
  <si>
    <t>BAJRI/SHINGLE</t>
  </si>
  <si>
    <t>Quarry to (SOW) Miles 22</t>
  </si>
  <si>
    <t>Quarry to (SOW) Miles 19</t>
  </si>
  <si>
    <t>Mile 1st to 6th mile</t>
  </si>
  <si>
    <t>Rs. 771.96</t>
  </si>
  <si>
    <t>subsequent Mile: 16 Miles 32/56</t>
  </si>
  <si>
    <t xml:space="preserve">Rs. 520.96 </t>
  </si>
  <si>
    <t>Rs. 423.28</t>
  </si>
  <si>
    <t xml:space="preserve">Total </t>
  </si>
  <si>
    <t>Rs. 1292.92</t>
  </si>
  <si>
    <t>Rs. 1195.24</t>
  </si>
  <si>
    <t>STONE BALLAST</t>
  </si>
  <si>
    <t>Rs. 7.53</t>
  </si>
  <si>
    <t>subsequent Mile: 16 Miles 32.56</t>
  </si>
  <si>
    <t xml:space="preserve">Rs.  </t>
  </si>
  <si>
    <t>Rs. 103/20</t>
  </si>
  <si>
    <t>Rs. 110.73</t>
  </si>
  <si>
    <t>TOR STEEL</t>
  </si>
  <si>
    <t>Quarry to (SOW) Miles 172</t>
  </si>
  <si>
    <t xml:space="preserve">Rs. 5404.96 </t>
  </si>
  <si>
    <t>Rs.1235.98</t>
  </si>
  <si>
    <t xml:space="preserve">ASSISTANT ENGINEER
Gorakh Hills Development Authority 
</t>
  </si>
  <si>
    <t xml:space="preserve">Project Director
Gorakh Hills Development Authority 
</t>
  </si>
  <si>
    <t>Crush bajri</t>
  </si>
  <si>
    <t>@</t>
  </si>
  <si>
    <t>Rs:</t>
  </si>
  <si>
    <t>Hill Sand</t>
  </si>
  <si>
    <t>Cement Bags</t>
  </si>
  <si>
    <t>bags</t>
  </si>
  <si>
    <t>Stone Metal ____Cft (For 5 Mile)</t>
  </si>
  <si>
    <t>cft</t>
  </si>
  <si>
    <t>Total Rs.</t>
  </si>
  <si>
    <t>From Quarry Source Rs.</t>
  </si>
  <si>
    <t xml:space="preserve">Grand Total Rs. </t>
  </si>
  <si>
    <t>units 20 CFT / 20 Bags / 1 Cwt</t>
  </si>
  <si>
    <t>Cost of fuel, lubricants, Filterm Waste etc complete.</t>
  </si>
  <si>
    <t>8 liters</t>
  </si>
  <si>
    <t>P. litre</t>
  </si>
  <si>
    <t>Rs. 584 /-</t>
  </si>
  <si>
    <t xml:space="preserve">labour charges etc complete loading &amp; unloading </t>
  </si>
  <si>
    <t>02 nos</t>
  </si>
  <si>
    <t>250/-</t>
  </si>
  <si>
    <t>Each Trip</t>
  </si>
  <si>
    <t>Rs. 500/-</t>
  </si>
  <si>
    <t>Datrun Hire charges i/c Driver Rs. 2000/- P-4 Day i/c manintanance wear /rear, taxes Etc complete.</t>
  </si>
  <si>
    <t>Nos of Trips Each day</t>
  </si>
  <si>
    <t>Rs. 500.00</t>
  </si>
  <si>
    <t>Cost per CFT=</t>
  </si>
  <si>
    <t xml:space="preserve">Rs. 1584 </t>
  </si>
  <si>
    <t>Bill of Quantities</t>
  </si>
  <si>
    <t>IN RS.</t>
  </si>
  <si>
    <t>TOTAL  Rs.</t>
  </si>
  <si>
    <t>Project Director</t>
  </si>
  <si>
    <t>Gorakh Hills Development Authority</t>
  </si>
  <si>
    <t>Dadu</t>
  </si>
  <si>
    <t>DISCRIPTION OF ITEM</t>
  </si>
  <si>
    <t>Road</t>
  </si>
  <si>
    <t>Course ruble masonoy including hammer dresser with 1:4 cement mortor</t>
  </si>
  <si>
    <t>P % cft</t>
  </si>
  <si>
    <t>% sft</t>
  </si>
  <si>
    <t>R.CC (1:2:4)</t>
  </si>
  <si>
    <t xml:space="preserve">Road main bar ½" dia @ 9"c/c D/bar 3/8 dia @ 9" c/c L/s  R/s wall ½ dia @ 9" c/c </t>
  </si>
  <si>
    <t>Rubber masonry</t>
  </si>
  <si>
    <t>per ton</t>
  </si>
  <si>
    <t>K.g</t>
  </si>
  <si>
    <t xml:space="preserve">Add. 10% on steel </t>
  </si>
  <si>
    <t xml:space="preserve">Add 1% contingency </t>
  </si>
  <si>
    <t>Excavation in rock, dressed to desing section, Grade and profiles, exacavated materials disposed off within 100 ft, lift upto 5 ft (a) Soft (B.S-2012 Chaper-1 page-2 items-6 (a)</t>
  </si>
  <si>
    <t>Cement concrete brick or stone ballast 1 ½" to 2" (B.S-2012 chaper-IV page-15 items 4 (b)</t>
  </si>
  <si>
    <t>Cement concrete brick or stone ballast 1 ½" to 2" (B.S-2012 chaper-IV page-15 items 4 (b) C.C 1:4:8</t>
  </si>
  <si>
    <t xml:space="preserve">Reinforcement Cement Concrete work including all labour and material except cost of steel reinforcement &amp; its labour for bending &amp; binding which will be paid separately. The rate also includes all kinds of forms moulds, lifting shuttering curing rendering and finishing the exposed surface (i/c screening &amp; washing of shingle). R.C.C work in roof slab, beams, columns rafts lintels &amp; other structural members laid in situ or precast laid in position complete in all respects. (90 Ibs cement @ Cft sand 4 Cft shingle)(Ratio 1:2:4). </t>
  </si>
  <si>
    <t>Fabrication of mild steel reinforcement for C.C i/c cutting bending &amp; laying in position making joints &amp; fastening i/c cost of steel &amp; binding wire (aslo includes removal of rust from bars). B.S-2012 Chaper-IV page-17 item No:8(b)</t>
  </si>
  <si>
    <t>P% Cft</t>
  </si>
  <si>
    <t>P% Sft</t>
  </si>
  <si>
    <t>P Cwt</t>
  </si>
  <si>
    <t>P Cft</t>
  </si>
  <si>
    <t>P % Cft</t>
  </si>
  <si>
    <t>P o% Cft</t>
  </si>
  <si>
    <t xml:space="preserve">Add 50% on difficult terrain </t>
  </si>
  <si>
    <t>Office of the Project Director (GHDA)</t>
  </si>
  <si>
    <t>Internal Roads</t>
  </si>
  <si>
    <t>Paths</t>
  </si>
  <si>
    <t>Interal Road</t>
  </si>
  <si>
    <t>Culverts</t>
  </si>
  <si>
    <t>Internal Road</t>
  </si>
  <si>
    <t>Edges</t>
  </si>
  <si>
    <t xml:space="preserve">Cement concrete plain i/c placing compacting finishing and curing complete </t>
  </si>
  <si>
    <t>Ratio 1:2:4 (SN:5(f) P-16)</t>
  </si>
  <si>
    <t>Supply of sand haro or any other source sand modulous of finess (Hill Sand)</t>
  </si>
  <si>
    <t xml:space="preserve">Beneth Paver blocks </t>
  </si>
  <si>
    <t>Provding and fixing cement paving block flooring having size 197x97x80 (mm) of city quadra / cobble shape with pigmanted having strenghth b/w 500 Psi to 8500 Psi i/c filling (CS No. 72 page 49)</t>
  </si>
  <si>
    <t>Erection and removal of centering for R.C.C or plain C.C works of deodar wood (2nd class) (CSR 19 page 18)</t>
  </si>
  <si>
    <t>Paver</t>
  </si>
  <si>
    <t>Cement concrete plain i/c placing compacting finishing and curing complete Ratio 1:2:4 (SN:5(f) P-16)</t>
  </si>
  <si>
    <t>per 1000</t>
  </si>
  <si>
    <t>culverts</t>
  </si>
  <si>
    <t xml:space="preserve"> Cwt</t>
  </si>
  <si>
    <t>As a lean under paver</t>
  </si>
  <si>
    <t>internal roads</t>
  </si>
  <si>
    <t>P ft</t>
  </si>
  <si>
    <t>deduct 20% ceiling on paver</t>
  </si>
  <si>
    <t>retaining wall</t>
  </si>
  <si>
    <t>S/F of reflectrize Road studs Double Face , flush surfacetype.</t>
  </si>
  <si>
    <t>at Rs</t>
  </si>
  <si>
    <t>p No</t>
  </si>
  <si>
    <t>pavement marking reflecto thermo plasitic paint linesof 6 inch width</t>
  </si>
  <si>
    <t>P.Rft</t>
  </si>
  <si>
    <t xml:space="preserve">providing and fixing traffic sign 3inch dia G I pipe postand sign of equilaterla triangle shape each side 3 feet long i/c painting and marking </t>
  </si>
  <si>
    <t>each</t>
  </si>
  <si>
    <t>Excavation in hard rock,requiring blasting butblasting prohihibted and disposal of excavated material upto 50  ft lead including dressing levellingto designed section. etc complete. (B.S-2012 chaper-1 page-2 items 7(b)</t>
  </si>
  <si>
    <t>P %Cft</t>
  </si>
  <si>
    <t>Metal Guard Rail 604a NHA rate</t>
  </si>
  <si>
    <t>P Ft</t>
  </si>
  <si>
    <t>p Each</t>
  </si>
  <si>
    <t>Metal Guard rail end piece NHA rate 604 b</t>
  </si>
  <si>
    <t>Steel Post for metal guard rail NHA rate 604d</t>
  </si>
  <si>
    <t>pEach</t>
  </si>
  <si>
    <t>Name of work:  Development of Summer Resort at Gorakh Hills, Construction of of internal roads/ C.C / R.C.C Road /Paver Block Paths Culverts at Gorakh Hills.</t>
  </si>
  <si>
    <t>P No</t>
  </si>
  <si>
    <t>Pavement marking reflecto thermo plasitic paint linesof 6 inch width</t>
  </si>
  <si>
    <t xml:space="preserve">
</t>
  </si>
  <si>
    <t xml:space="preserve">Gorakh Hills Development Authority </t>
  </si>
  <si>
    <t>300 million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</si>
</sst>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0.000"/>
    <numFmt numFmtId="166" formatCode="_(* #,##0_);_(* \(#,##0\);_(* &quot;-&quot;??_);_(@_)"/>
  </numFmts>
  <fonts count="17" x14ac:knownFonts="1">
    <font>
      <sz val="11"/>
      <color theme="1"/>
      <name val="Calibri"/>
      <family val="2"/>
      <scheme val="minor"/>
    </font>
    <font>
      <b/>
      <sz val="11"/>
      <color theme="1"/>
      <name val="Calibri"/>
      <family val="2"/>
      <scheme val="minor"/>
    </font>
    <font>
      <b/>
      <sz val="15"/>
      <color theme="1"/>
      <name val="Calibri"/>
      <family val="2"/>
      <scheme val="minor"/>
    </font>
    <font>
      <b/>
      <sz val="13"/>
      <color theme="1"/>
      <name val="Calibri"/>
      <family val="2"/>
      <scheme val="minor"/>
    </font>
    <font>
      <b/>
      <sz val="12"/>
      <color theme="1"/>
      <name val="Calibri"/>
      <family val="2"/>
      <scheme val="minor"/>
    </font>
    <font>
      <sz val="12"/>
      <color theme="1"/>
      <name val="Algerian"/>
      <family val="5"/>
    </font>
    <font>
      <sz val="10"/>
      <color theme="1"/>
      <name val="Algerian"/>
      <family val="5"/>
    </font>
    <font>
      <sz val="11"/>
      <color theme="1"/>
      <name val="Arial Black"/>
      <family val="2"/>
    </font>
    <font>
      <b/>
      <sz val="11"/>
      <color theme="1"/>
      <name val="Aharoni"/>
      <charset val="177"/>
    </font>
    <font>
      <sz val="11"/>
      <color theme="1"/>
      <name val="Algerian"/>
      <family val="5"/>
    </font>
    <font>
      <sz val="12"/>
      <color theme="1"/>
      <name val="Calibri"/>
      <family val="2"/>
      <scheme val="minor"/>
    </font>
    <font>
      <b/>
      <sz val="16"/>
      <color theme="1"/>
      <name val="Calibri"/>
      <family val="2"/>
      <scheme val="minor"/>
    </font>
    <font>
      <b/>
      <sz val="18"/>
      <color theme="1"/>
      <name val="Calibri"/>
      <family val="2"/>
      <scheme val="minor"/>
    </font>
    <font>
      <sz val="15"/>
      <color theme="1"/>
      <name val="Calibri"/>
      <family val="2"/>
      <scheme val="minor"/>
    </font>
    <font>
      <sz val="11"/>
      <color theme="1"/>
      <name val="Calibri"/>
      <family val="2"/>
      <scheme val="minor"/>
    </font>
    <font>
      <sz val="13"/>
      <color theme="1"/>
      <name val="Calibri"/>
      <family val="2"/>
      <scheme val="minor"/>
    </font>
    <font>
      <sz val="13"/>
      <color theme="1"/>
      <name val="Arial Black"/>
      <family val="2"/>
    </font>
  </fonts>
  <fills count="2">
    <fill>
      <patternFill patternType="none"/>
    </fill>
    <fill>
      <patternFill patternType="gray125"/>
    </fill>
  </fills>
  <borders count="28">
    <border>
      <left/>
      <right/>
      <top/>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43" fontId="14" fillId="0" borderId="0" applyFont="0" applyFill="0" applyBorder="0" applyAlignment="0" applyProtection="0"/>
  </cellStyleXfs>
  <cellXfs count="194">
    <xf numFmtId="0" fontId="0" fillId="0" borderId="0" xfId="0"/>
    <xf numFmtId="0" fontId="2" fillId="0" borderId="0" xfId="0" applyFont="1" applyAlignment="1">
      <alignment horizontal="center"/>
    </xf>
    <xf numFmtId="0" fontId="0" fillId="0" borderId="0" xfId="0" applyAlignment="1">
      <alignment wrapText="1"/>
    </xf>
    <xf numFmtId="0" fontId="3" fillId="0" borderId="0" xfId="0" applyFont="1" applyAlignment="1"/>
    <xf numFmtId="1" fontId="1" fillId="0" borderId="0" xfId="0" applyNumberFormat="1" applyFont="1" applyBorder="1" applyAlignment="1"/>
    <xf numFmtId="0" fontId="1" fillId="0" borderId="0" xfId="0" applyFont="1"/>
    <xf numFmtId="0" fontId="0" fillId="0" borderId="0" xfId="0" applyAlignment="1"/>
    <xf numFmtId="0" fontId="5" fillId="0" borderId="0" xfId="0" applyFont="1" applyAlignment="1">
      <alignment horizontal="center" wrapText="1"/>
    </xf>
    <xf numFmtId="0" fontId="0" fillId="0" borderId="0" xfId="0" applyAlignment="1">
      <alignment vertical="top"/>
    </xf>
    <xf numFmtId="0" fontId="7" fillId="0" borderId="0" xfId="0" applyFont="1" applyAlignment="1">
      <alignment horizontal="center"/>
    </xf>
    <xf numFmtId="0" fontId="0" fillId="0" borderId="0" xfId="0" applyAlignment="1">
      <alignment horizontal="left" wrapText="1"/>
    </xf>
    <xf numFmtId="0" fontId="1" fillId="0" borderId="0" xfId="0" applyFont="1" applyAlignment="1">
      <alignment wrapText="1"/>
    </xf>
    <xf numFmtId="0" fontId="0" fillId="0" borderId="0" xfId="0" applyAlignment="1">
      <alignment vertical="center"/>
    </xf>
    <xf numFmtId="0" fontId="0" fillId="0" borderId="0" xfId="0" applyAlignment="1">
      <alignment vertical="center" wrapText="1"/>
    </xf>
    <xf numFmtId="0" fontId="0" fillId="0" borderId="0" xfId="0" applyAlignment="1">
      <alignment horizontal="left" vertical="center" wrapText="1"/>
    </xf>
    <xf numFmtId="1" fontId="1" fillId="0" borderId="0" xfId="0" applyNumberFormat="1" applyFont="1" applyAlignment="1">
      <alignment wrapText="1"/>
    </xf>
    <xf numFmtId="2" fontId="0" fillId="0" borderId="0" xfId="0" applyNumberFormat="1" applyAlignment="1">
      <alignment wrapText="1"/>
    </xf>
    <xf numFmtId="0" fontId="8" fillId="0" borderId="0" xfId="0" applyFont="1" applyAlignment="1"/>
    <xf numFmtId="164" fontId="1" fillId="0" borderId="0" xfId="0" applyNumberFormat="1" applyFont="1" applyAlignment="1">
      <alignment wrapText="1"/>
    </xf>
    <xf numFmtId="0" fontId="1" fillId="0" borderId="0" xfId="0" applyFont="1" applyAlignment="1"/>
    <xf numFmtId="0" fontId="8" fillId="0" borderId="0" xfId="0" applyFont="1" applyAlignment="1">
      <alignment horizontal="center"/>
    </xf>
    <xf numFmtId="0" fontId="0" fillId="0" borderId="0" xfId="0" applyAlignment="1">
      <alignment horizontal="center"/>
    </xf>
    <xf numFmtId="1" fontId="0" fillId="0" borderId="0" xfId="0" applyNumberFormat="1"/>
    <xf numFmtId="0" fontId="0" fillId="0" borderId="0" xfId="0" applyBorder="1"/>
    <xf numFmtId="0" fontId="9" fillId="0" borderId="0" xfId="0" applyFont="1" applyAlignment="1">
      <alignment wrapText="1"/>
    </xf>
    <xf numFmtId="0" fontId="9" fillId="0" borderId="0" xfId="0" applyFont="1" applyBorder="1" applyAlignment="1">
      <alignment wrapText="1"/>
    </xf>
    <xf numFmtId="0" fontId="7" fillId="0" borderId="0" xfId="0" applyFont="1" applyAlignment="1">
      <alignment horizontal="right"/>
    </xf>
    <xf numFmtId="0" fontId="0" fillId="0" borderId="0" xfId="0" applyBorder="1" applyAlignment="1">
      <alignment horizontal="center" vertical="center"/>
    </xf>
    <xf numFmtId="0" fontId="0" fillId="0" borderId="11" xfId="0" applyBorder="1"/>
    <xf numFmtId="0" fontId="0" fillId="0" borderId="11" xfId="0" applyBorder="1" applyAlignment="1">
      <alignment horizontal="left"/>
    </xf>
    <xf numFmtId="0" fontId="0" fillId="0" borderId="11" xfId="0" applyBorder="1" applyAlignment="1">
      <alignment horizontal="left" vertical="top"/>
    </xf>
    <xf numFmtId="0" fontId="0" fillId="0" borderId="11" xfId="0" applyBorder="1" applyAlignment="1">
      <alignment horizontal="center"/>
    </xf>
    <xf numFmtId="0" fontId="0" fillId="0" borderId="11" xfId="0" applyBorder="1" applyAlignment="1">
      <alignment horizontal="left" vertical="top" wrapText="1"/>
    </xf>
    <xf numFmtId="0" fontId="0" fillId="0" borderId="0" xfId="0" applyAlignment="1">
      <alignment vertical="top" wrapText="1"/>
    </xf>
    <xf numFmtId="2" fontId="0" fillId="0" borderId="11" xfId="0" applyNumberFormat="1" applyBorder="1"/>
    <xf numFmtId="0" fontId="1" fillId="0" borderId="11" xfId="0" applyFont="1" applyBorder="1"/>
    <xf numFmtId="0" fontId="0" fillId="0" borderId="0" xfId="0" applyAlignment="1">
      <alignment horizontal="center" vertical="top" wrapText="1"/>
    </xf>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1" fillId="0" borderId="22" xfId="0" applyFont="1" applyBorder="1"/>
    <xf numFmtId="0" fontId="1" fillId="0" borderId="23" xfId="0" applyFont="1" applyBorder="1"/>
    <xf numFmtId="0" fontId="10" fillId="0" borderId="0" xfId="0" applyFont="1" applyAlignment="1">
      <alignment vertical="top" wrapText="1"/>
    </xf>
    <xf numFmtId="0" fontId="0" fillId="0" borderId="0" xfId="0" applyBorder="1" applyAlignment="1">
      <alignment horizontal="center"/>
    </xf>
    <xf numFmtId="2" fontId="0" fillId="0" borderId="0" xfId="0" applyNumberFormat="1"/>
    <xf numFmtId="164" fontId="0" fillId="0" borderId="0" xfId="0" applyNumberFormat="1"/>
    <xf numFmtId="164" fontId="9" fillId="0" borderId="0" xfId="0" applyNumberFormat="1" applyFont="1" applyAlignment="1">
      <alignment wrapText="1"/>
    </xf>
    <xf numFmtId="164" fontId="6" fillId="0" borderId="0" xfId="0" applyNumberFormat="1" applyFont="1" applyAlignment="1">
      <alignment horizontal="center" vertical="top" wrapText="1"/>
    </xf>
    <xf numFmtId="0" fontId="0" fillId="0" borderId="0" xfId="0" applyFill="1" applyBorder="1"/>
    <xf numFmtId="0" fontId="0" fillId="0" borderId="0" xfId="0" applyAlignment="1">
      <alignment horizontal="left" wrapText="1"/>
    </xf>
    <xf numFmtId="0" fontId="0" fillId="0" borderId="0" xfId="0" applyAlignment="1"/>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horizontal="center" vertical="center"/>
    </xf>
    <xf numFmtId="9" fontId="1" fillId="0" borderId="0" xfId="0" applyNumberFormat="1" applyFont="1"/>
    <xf numFmtId="165" fontId="0" fillId="0" borderId="0" xfId="0" applyNumberFormat="1" applyAlignment="1">
      <alignment wrapText="1"/>
    </xf>
    <xf numFmtId="164" fontId="0" fillId="0" borderId="0" xfId="0" applyNumberFormat="1" applyAlignment="1"/>
    <xf numFmtId="0" fontId="0" fillId="0" borderId="0" xfId="0" applyBorder="1" applyAlignment="1">
      <alignment wrapText="1"/>
    </xf>
    <xf numFmtId="0" fontId="0" fillId="0" borderId="0" xfId="0" applyAlignment="1"/>
    <xf numFmtId="2" fontId="0" fillId="0" borderId="11" xfId="0" applyNumberFormat="1" applyBorder="1" applyAlignment="1">
      <alignment horizontal="center"/>
    </xf>
    <xf numFmtId="0" fontId="0" fillId="0" borderId="11" xfId="0" applyBorder="1" applyAlignment="1">
      <alignment horizontal="center" vertical="center"/>
    </xf>
    <xf numFmtId="0" fontId="0" fillId="0" borderId="0" xfId="0" applyBorder="1" applyAlignment="1">
      <alignment horizontal="right"/>
    </xf>
    <xf numFmtId="0" fontId="0" fillId="0" borderId="11" xfId="0" applyBorder="1" applyAlignment="1">
      <alignment horizontal="center" vertical="center" wrapText="1"/>
    </xf>
    <xf numFmtId="0" fontId="13" fillId="0" borderId="0" xfId="0" applyFont="1" applyAlignment="1">
      <alignment horizontal="left" wrapText="1"/>
    </xf>
    <xf numFmtId="0" fontId="0" fillId="0" borderId="0" xfId="0" applyAlignment="1">
      <alignment horizontal="center" vertical="center"/>
    </xf>
    <xf numFmtId="0" fontId="1" fillId="0" borderId="0" xfId="0" applyFont="1" applyAlignment="1">
      <alignment horizontal="center" vertical="center"/>
    </xf>
    <xf numFmtId="2" fontId="0" fillId="0" borderId="0" xfId="0" applyNumberFormat="1" applyBorder="1" applyAlignment="1">
      <alignment horizontal="right"/>
    </xf>
    <xf numFmtId="1" fontId="0" fillId="0" borderId="0" xfId="0" applyNumberFormat="1" applyAlignment="1"/>
    <xf numFmtId="1" fontId="0" fillId="0" borderId="0" xfId="0" applyNumberFormat="1" applyAlignment="1">
      <alignment horizontal="center"/>
    </xf>
    <xf numFmtId="166" fontId="1" fillId="0" borderId="0" xfId="1" applyNumberFormat="1" applyFont="1"/>
    <xf numFmtId="166" fontId="0" fillId="0" borderId="0" xfId="1" applyNumberFormat="1" applyFont="1"/>
    <xf numFmtId="166" fontId="4" fillId="0" borderId="0" xfId="1" applyNumberFormat="1" applyFont="1"/>
    <xf numFmtId="0" fontId="0" fillId="0" borderId="0" xfId="0" applyAlignment="1"/>
    <xf numFmtId="0" fontId="0" fillId="0" borderId="0" xfId="0" applyAlignment="1">
      <alignment horizontal="left" wrapText="1"/>
    </xf>
    <xf numFmtId="0" fontId="0" fillId="0" borderId="0" xfId="0" applyAlignment="1">
      <alignment horizontal="left"/>
    </xf>
    <xf numFmtId="0" fontId="0" fillId="0" borderId="0" xfId="0" applyAlignment="1">
      <alignment horizontal="left" vertical="top" wrapText="1"/>
    </xf>
    <xf numFmtId="0" fontId="0" fillId="0" borderId="0" xfId="0" applyAlignment="1">
      <alignment horizontal="center" vertical="center"/>
    </xf>
    <xf numFmtId="0" fontId="0" fillId="0" borderId="0" xfId="0" applyAlignment="1"/>
    <xf numFmtId="0" fontId="0" fillId="0" borderId="0" xfId="0" applyAlignment="1">
      <alignment horizontal="left" wrapText="1"/>
    </xf>
    <xf numFmtId="0" fontId="1" fillId="0" borderId="0" xfId="0" applyFont="1" applyAlignment="1">
      <alignment horizontal="center"/>
    </xf>
    <xf numFmtId="0" fontId="0" fillId="0" borderId="0" xfId="0" applyAlignment="1">
      <alignment horizontal="left"/>
    </xf>
    <xf numFmtId="164" fontId="0" fillId="0" borderId="0" xfId="0" applyNumberFormat="1" applyAlignment="1">
      <alignment wrapText="1"/>
    </xf>
    <xf numFmtId="0" fontId="0" fillId="0" borderId="22" xfId="0" applyBorder="1" applyAlignment="1">
      <alignment horizontal="right" wrapText="1"/>
    </xf>
    <xf numFmtId="0" fontId="12" fillId="0" borderId="0" xfId="0" applyFont="1" applyAlignment="1">
      <alignment vertical="top" wrapText="1"/>
    </xf>
    <xf numFmtId="0" fontId="1" fillId="0" borderId="0" xfId="0" applyFont="1" applyAlignment="1">
      <alignment horizontal="center"/>
    </xf>
    <xf numFmtId="166" fontId="1" fillId="0" borderId="0" xfId="1" applyNumberFormat="1" applyFont="1" applyAlignment="1">
      <alignment wrapText="1"/>
    </xf>
    <xf numFmtId="2" fontId="0" fillId="0" borderId="0" xfId="0" applyNumberFormat="1" applyFill="1" applyBorder="1"/>
    <xf numFmtId="166" fontId="0" fillId="0" borderId="0" xfId="1" applyNumberFormat="1" applyFont="1" applyFill="1" applyBorder="1"/>
    <xf numFmtId="0" fontId="0" fillId="0" borderId="0" xfId="0" applyBorder="1" applyAlignment="1">
      <alignment horizontal="right" wrapText="1"/>
    </xf>
    <xf numFmtId="166" fontId="1" fillId="0" borderId="0" xfId="1" applyNumberFormat="1" applyFont="1" applyBorder="1" applyAlignment="1">
      <alignment horizontal="center"/>
    </xf>
    <xf numFmtId="0" fontId="15" fillId="0" borderId="24" xfId="0" applyFont="1" applyBorder="1"/>
    <xf numFmtId="0" fontId="15" fillId="0" borderId="25" xfId="0" applyFont="1" applyBorder="1"/>
    <xf numFmtId="0" fontId="15" fillId="0" borderId="2" xfId="0" applyFont="1" applyBorder="1" applyAlignment="1">
      <alignment horizontal="center" vertical="center"/>
    </xf>
    <xf numFmtId="0" fontId="15" fillId="0" borderId="25" xfId="0" applyFont="1" applyBorder="1" applyAlignment="1">
      <alignment horizontal="center" vertical="center"/>
    </xf>
    <xf numFmtId="0" fontId="15" fillId="0" borderId="26" xfId="0" applyFont="1" applyBorder="1" applyAlignment="1">
      <alignment horizontal="center" vertical="center"/>
    </xf>
    <xf numFmtId="0" fontId="15" fillId="0" borderId="5" xfId="0" applyFont="1" applyBorder="1" applyAlignment="1">
      <alignment vertical="top"/>
    </xf>
    <xf numFmtId="0" fontId="15" fillId="0" borderId="11" xfId="0" applyFont="1" applyBorder="1" applyAlignment="1">
      <alignment vertical="center"/>
    </xf>
    <xf numFmtId="0" fontId="15" fillId="0" borderId="10" xfId="0" applyFont="1" applyBorder="1" applyAlignment="1">
      <alignment vertical="top"/>
    </xf>
    <xf numFmtId="0" fontId="15" fillId="0" borderId="10" xfId="0" applyFont="1" applyBorder="1" applyAlignment="1">
      <alignment horizontal="right" vertical="top"/>
    </xf>
    <xf numFmtId="1" fontId="15" fillId="0" borderId="11" xfId="0" applyNumberFormat="1" applyFont="1" applyBorder="1" applyAlignment="1">
      <alignment vertical="center"/>
    </xf>
    <xf numFmtId="2" fontId="15" fillId="0" borderId="11" xfId="0" applyNumberFormat="1" applyFont="1" applyBorder="1" applyAlignment="1">
      <alignment vertical="center"/>
    </xf>
    <xf numFmtId="0" fontId="15" fillId="0" borderId="11" xfId="0" applyFont="1" applyBorder="1" applyAlignment="1">
      <alignment vertical="top"/>
    </xf>
    <xf numFmtId="0" fontId="16" fillId="0" borderId="0" xfId="0" applyFont="1" applyBorder="1" applyAlignment="1">
      <alignment horizontal="right"/>
    </xf>
    <xf numFmtId="1" fontId="16" fillId="0" borderId="0" xfId="0" applyNumberFormat="1" applyFont="1" applyBorder="1" applyAlignment="1">
      <alignment horizontal="center"/>
    </xf>
    <xf numFmtId="164" fontId="16" fillId="0" borderId="0" xfId="0" applyNumberFormat="1" applyFont="1" applyBorder="1" applyAlignment="1">
      <alignment horizontal="center"/>
    </xf>
    <xf numFmtId="0" fontId="15" fillId="0" borderId="0" xfId="0" applyFont="1"/>
    <xf numFmtId="0" fontId="16" fillId="0" borderId="0" xfId="0" applyFont="1" applyAlignment="1">
      <alignment horizontal="right"/>
    </xf>
    <xf numFmtId="0" fontId="15" fillId="0" borderId="0" xfId="0" applyFont="1" applyAlignment="1"/>
    <xf numFmtId="166" fontId="3" fillId="0" borderId="0" xfId="1" applyNumberFormat="1" applyFont="1" applyBorder="1"/>
    <xf numFmtId="166" fontId="3" fillId="0" borderId="0" xfId="1" applyNumberFormat="1" applyFont="1"/>
    <xf numFmtId="166" fontId="15" fillId="0" borderId="0" xfId="1" applyNumberFormat="1" applyFont="1"/>
    <xf numFmtId="0" fontId="1" fillId="0" borderId="0" xfId="0" applyFont="1" applyAlignment="1">
      <alignment vertical="top" wrapText="1"/>
    </xf>
    <xf numFmtId="0" fontId="1" fillId="0" borderId="0" xfId="0" applyFont="1" applyAlignment="1">
      <alignment vertical="top"/>
    </xf>
    <xf numFmtId="0" fontId="11" fillId="0" borderId="0" xfId="0" applyFont="1" applyAlignment="1">
      <alignment horizontal="left" wrapText="1"/>
    </xf>
    <xf numFmtId="0" fontId="0" fillId="0" borderId="0" xfId="0" applyAlignment="1">
      <alignment horizontal="center" vertical="top" wrapText="1"/>
    </xf>
    <xf numFmtId="0" fontId="2" fillId="0" borderId="0" xfId="0" applyFont="1" applyAlignment="1">
      <alignment horizontal="center"/>
    </xf>
    <xf numFmtId="0" fontId="15" fillId="0" borderId="0" xfId="0" applyFont="1" applyAlignment="1"/>
    <xf numFmtId="0" fontId="4" fillId="0" borderId="0" xfId="0" applyFont="1" applyAlignment="1">
      <alignment horizontal="center"/>
    </xf>
    <xf numFmtId="0" fontId="3" fillId="0" borderId="0" xfId="0" applyFont="1" applyAlignment="1">
      <alignment horizontal="left" wrapText="1"/>
    </xf>
    <xf numFmtId="0" fontId="5" fillId="0" borderId="0" xfId="0" applyFont="1" applyAlignment="1">
      <alignment horizont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left" wrapText="1"/>
    </xf>
    <xf numFmtId="0" fontId="0" fillId="0" borderId="0" xfId="0" applyBorder="1" applyAlignment="1">
      <alignment horizontal="center" vertical="top" wrapText="1"/>
    </xf>
    <xf numFmtId="0" fontId="0" fillId="0" borderId="0" xfId="0" applyBorder="1" applyAlignment="1">
      <alignment horizontal="center" wrapText="1"/>
    </xf>
    <xf numFmtId="0" fontId="7" fillId="0" borderId="0" xfId="0" applyFont="1" applyAlignment="1">
      <alignment horizontal="right"/>
    </xf>
    <xf numFmtId="166" fontId="1" fillId="0" borderId="0" xfId="1" applyNumberFormat="1" applyFont="1" applyBorder="1" applyAlignment="1">
      <alignment horizontal="center"/>
    </xf>
    <xf numFmtId="0" fontId="1" fillId="0" borderId="0" xfId="0" applyFont="1" applyAlignment="1">
      <alignment horizontal="center"/>
    </xf>
    <xf numFmtId="0" fontId="0" fillId="0" borderId="0" xfId="0" applyAlignment="1">
      <alignment horizontal="left"/>
    </xf>
    <xf numFmtId="164" fontId="1" fillId="0" borderId="0" xfId="0" applyNumberFormat="1" applyFont="1" applyBorder="1" applyAlignment="1">
      <alignment horizontal="center"/>
    </xf>
    <xf numFmtId="0" fontId="0" fillId="0" borderId="0" xfId="0" applyAlignment="1">
      <alignment horizontal="left" vertical="top" wrapText="1"/>
    </xf>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horizontal="left" vertical="top"/>
    </xf>
    <xf numFmtId="0" fontId="0" fillId="0" borderId="0" xfId="0" applyFont="1" applyAlignment="1">
      <alignment horizontal="left"/>
    </xf>
    <xf numFmtId="0" fontId="0" fillId="0" borderId="0" xfId="0" applyAlignment="1">
      <alignment horizontal="center" wrapText="1"/>
    </xf>
    <xf numFmtId="0" fontId="1" fillId="0" borderId="1" xfId="0" applyFont="1" applyBorder="1" applyAlignment="1">
      <alignment horizontal="center"/>
    </xf>
    <xf numFmtId="0" fontId="1" fillId="0" borderId="0" xfId="0" applyFont="1" applyAlignment="1">
      <alignment horizontal="left" wrapText="1"/>
    </xf>
    <xf numFmtId="0" fontId="11" fillId="0" borderId="0" xfId="0" applyFont="1" applyAlignment="1">
      <alignment horizontal="center" vertical="top" wrapText="1"/>
    </xf>
    <xf numFmtId="0" fontId="0" fillId="0" borderId="0" xfId="0" applyBorder="1" applyAlignment="1">
      <alignment horizontal="right" vertical="center"/>
    </xf>
    <xf numFmtId="0" fontId="0" fillId="0" borderId="0" xfId="0" applyFont="1" applyAlignment="1">
      <alignment horizontal="left" vertical="center"/>
    </xf>
    <xf numFmtId="0" fontId="1" fillId="0" borderId="0" xfId="0" applyFont="1" applyAlignment="1">
      <alignment horizontal="left" vertical="center"/>
    </xf>
    <xf numFmtId="0" fontId="0" fillId="0" borderId="0" xfId="0" applyAlignment="1">
      <alignment horizontal="left" vertical="center"/>
    </xf>
    <xf numFmtId="2" fontId="0" fillId="0" borderId="0" xfId="0" applyNumberFormat="1" applyAlignment="1">
      <alignment horizontal="right" vertical="center"/>
    </xf>
    <xf numFmtId="166" fontId="0" fillId="0" borderId="0" xfId="1" applyNumberFormat="1" applyFont="1" applyAlignment="1">
      <alignment horizontal="center" vertical="center"/>
    </xf>
    <xf numFmtId="0" fontId="0" fillId="0" borderId="0" xfId="0" applyAlignment="1">
      <alignment horizontal="center"/>
    </xf>
    <xf numFmtId="0" fontId="1" fillId="0" borderId="0" xfId="0" applyFont="1" applyAlignment="1">
      <alignment horizontal="center" vertical="top" wrapText="1"/>
    </xf>
    <xf numFmtId="164" fontId="6" fillId="0" borderId="0" xfId="0" applyNumberFormat="1" applyFont="1" applyAlignment="1">
      <alignment horizontal="center" vertical="top" wrapText="1"/>
    </xf>
    <xf numFmtId="0" fontId="0" fillId="0" borderId="0" xfId="0" applyBorder="1" applyAlignment="1">
      <alignment horizontal="left" wrapText="1"/>
    </xf>
    <xf numFmtId="0" fontId="1" fillId="0" borderId="0" xfId="0" applyFont="1" applyAlignment="1">
      <alignment horizontal="center" wrapText="1"/>
    </xf>
    <xf numFmtId="2" fontId="15" fillId="0" borderId="12" xfId="0" applyNumberFormat="1" applyFont="1" applyBorder="1" applyAlignment="1">
      <alignment horizontal="center" vertical="center"/>
    </xf>
    <xf numFmtId="2" fontId="15" fillId="0" borderId="15" xfId="0" applyNumberFormat="1" applyFont="1" applyBorder="1" applyAlignment="1">
      <alignment horizontal="center" vertical="center"/>
    </xf>
    <xf numFmtId="0" fontId="15" fillId="0" borderId="12" xfId="0" applyFont="1" applyBorder="1" applyAlignment="1">
      <alignment horizontal="left" vertical="center" wrapText="1"/>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15" fillId="0" borderId="12"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2" xfId="0" applyFont="1" applyBorder="1" applyAlignment="1">
      <alignment horizontal="left" wrapText="1"/>
    </xf>
    <xf numFmtId="0" fontId="15" fillId="0" borderId="14" xfId="0" applyFont="1" applyBorder="1" applyAlignment="1">
      <alignment horizontal="left" wrapText="1"/>
    </xf>
    <xf numFmtId="0" fontId="15" fillId="0" borderId="15" xfId="0" applyFont="1" applyBorder="1" applyAlignment="1">
      <alignment horizontal="left" wrapText="1"/>
    </xf>
    <xf numFmtId="2" fontId="15" fillId="0" borderId="11" xfId="0" applyNumberFormat="1" applyFont="1" applyBorder="1" applyAlignment="1">
      <alignment horizontal="center" vertical="center"/>
    </xf>
    <xf numFmtId="0" fontId="15" fillId="0" borderId="11" xfId="0" applyFont="1" applyBorder="1" applyAlignment="1">
      <alignment horizontal="left" wrapText="1"/>
    </xf>
    <xf numFmtId="0" fontId="15" fillId="0" borderId="12" xfId="0" applyFont="1" applyBorder="1" applyAlignment="1">
      <alignment horizontal="left" vertical="top" wrapText="1"/>
    </xf>
    <xf numFmtId="0" fontId="15" fillId="0" borderId="14" xfId="0" applyFont="1" applyBorder="1" applyAlignment="1">
      <alignment horizontal="left" vertical="top" wrapText="1"/>
    </xf>
    <xf numFmtId="0" fontId="15" fillId="0" borderId="15" xfId="0" applyFont="1" applyBorder="1" applyAlignment="1">
      <alignment horizontal="left" vertical="top" wrapText="1"/>
    </xf>
    <xf numFmtId="1" fontId="15" fillId="0" borderId="12" xfId="0" applyNumberFormat="1" applyFont="1" applyBorder="1" applyAlignment="1">
      <alignment horizontal="center" vertical="center"/>
    </xf>
    <xf numFmtId="1" fontId="15" fillId="0" borderId="13" xfId="0" applyNumberFormat="1" applyFont="1" applyBorder="1" applyAlignment="1">
      <alignment horizontal="center" vertical="center"/>
    </xf>
    <xf numFmtId="0" fontId="15" fillId="0" borderId="3" xfId="0" applyFont="1" applyBorder="1" applyAlignment="1">
      <alignment horizontal="center"/>
    </xf>
    <xf numFmtId="0" fontId="15" fillId="0" borderId="4" xfId="0" applyFont="1" applyBorder="1" applyAlignment="1">
      <alignment horizontal="center"/>
    </xf>
    <xf numFmtId="0" fontId="15" fillId="0" borderId="27" xfId="0" applyFont="1" applyBorder="1" applyAlignment="1">
      <alignment horizontal="center"/>
    </xf>
    <xf numFmtId="0" fontId="7" fillId="0" borderId="0" xfId="0" applyFont="1" applyAlignment="1">
      <alignment horizontal="center"/>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15" fillId="0" borderId="8" xfId="0" applyFont="1" applyBorder="1" applyAlignment="1">
      <alignment horizontal="left" vertical="top" wrapText="1"/>
    </xf>
    <xf numFmtId="1" fontId="15" fillId="0" borderId="6" xfId="0" applyNumberFormat="1" applyFont="1" applyBorder="1" applyAlignment="1">
      <alignment horizontal="center" vertical="center"/>
    </xf>
    <xf numFmtId="1" fontId="15" fillId="0" borderId="9" xfId="0" applyNumberFormat="1" applyFont="1" applyBorder="1" applyAlignment="1">
      <alignment horizontal="center" vertical="center"/>
    </xf>
    <xf numFmtId="0" fontId="12" fillId="0" borderId="0" xfId="0" applyFont="1" applyAlignment="1">
      <alignment horizontal="left" vertical="top" wrapText="1"/>
    </xf>
    <xf numFmtId="0" fontId="15" fillId="0" borderId="17" xfId="0" applyFont="1" applyBorder="1" applyAlignment="1">
      <alignment horizontal="left" vertical="top" wrapText="1"/>
    </xf>
    <xf numFmtId="0" fontId="15" fillId="0" borderId="1" xfId="0" applyFont="1" applyBorder="1" applyAlignment="1">
      <alignment horizontal="left" vertical="top" wrapText="1"/>
    </xf>
    <xf numFmtId="0" fontId="15" fillId="0" borderId="18" xfId="0" applyFont="1" applyBorder="1" applyAlignment="1">
      <alignment horizontal="left" vertical="top" wrapText="1"/>
    </xf>
    <xf numFmtId="2" fontId="15" fillId="0" borderId="13" xfId="0" applyNumberFormat="1" applyFont="1" applyBorder="1" applyAlignment="1">
      <alignment horizontal="center" vertical="center"/>
    </xf>
    <xf numFmtId="0" fontId="15" fillId="0" borderId="0" xfId="0" applyFont="1" applyAlignment="1">
      <alignment horizontal="center" wrapText="1"/>
    </xf>
    <xf numFmtId="0" fontId="16" fillId="0" borderId="21" xfId="0" applyFont="1" applyBorder="1" applyAlignment="1">
      <alignment horizontal="right"/>
    </xf>
    <xf numFmtId="0" fontId="16" fillId="0" borderId="22" xfId="0" applyFont="1" applyBorder="1" applyAlignment="1">
      <alignment horizontal="right"/>
    </xf>
    <xf numFmtId="0" fontId="16" fillId="0" borderId="23" xfId="0" applyFont="1" applyBorder="1" applyAlignment="1">
      <alignment horizontal="right"/>
    </xf>
    <xf numFmtId="166" fontId="16" fillId="0" borderId="21" xfId="1" applyNumberFormat="1" applyFont="1" applyBorder="1" applyAlignment="1">
      <alignment horizontal="center"/>
    </xf>
    <xf numFmtId="166" fontId="16" fillId="0" borderId="23" xfId="1" applyNumberFormat="1" applyFont="1" applyBorder="1" applyAlignment="1">
      <alignment horizontal="center"/>
    </xf>
    <xf numFmtId="0" fontId="16" fillId="0" borderId="1" xfId="0" applyFont="1" applyBorder="1" applyAlignment="1">
      <alignment horizontal="right" wrapText="1"/>
    </xf>
    <xf numFmtId="0" fontId="16" fillId="0" borderId="0" xfId="0" applyFont="1" applyAlignment="1">
      <alignment horizontal="right"/>
    </xf>
    <xf numFmtId="2" fontId="16" fillId="0" borderId="16" xfId="0" applyNumberFormat="1" applyFont="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258754</xdr:colOff>
      <xdr:row>1</xdr:row>
      <xdr:rowOff>299604</xdr:rowOff>
    </xdr:from>
    <xdr:to>
      <xdr:col>11</xdr:col>
      <xdr:colOff>198783</xdr:colOff>
      <xdr:row>5</xdr:row>
      <xdr:rowOff>115956</xdr:rowOff>
    </xdr:to>
    <xdr:sp macro="" textlink="">
      <xdr:nvSpPr>
        <xdr:cNvPr id="3" name="Title 1"/>
        <xdr:cNvSpPr>
          <a:spLocks noGrp="1"/>
        </xdr:cNvSpPr>
      </xdr:nvSpPr>
      <xdr:spPr>
        <a:xfrm>
          <a:off x="258754" y="490104"/>
          <a:ext cx="5788379" cy="1073652"/>
        </a:xfrm>
        <a:prstGeom prst="rect">
          <a:avLst/>
        </a:prstGeom>
      </xdr:spPr>
      <xdr:txBody>
        <a:bodyPr spcFirstLastPara="1" vert="horz" wrap="square" lIns="91440" tIns="45720" rIns="91440" bIns="45720" numCol="1" rtlCol="0" anchor="ctr">
          <a:prstTxWarp prst="textArchUp">
            <a:avLst>
              <a:gd name="adj" fmla="val 10801520"/>
            </a:avLst>
          </a:prstTxWarp>
          <a:normAutofit/>
        </a:bodyPr>
        <a:lstStyle>
          <a:lvl1pPr algn="ctr" defTabSz="914400" rtl="0" eaLnBrk="1" latinLnBrk="0" hangingPunct="1">
            <a:spcBef>
              <a:spcPct val="0"/>
            </a:spcBef>
            <a:buNone/>
            <a:defRPr sz="4400" kern="1200">
              <a:solidFill>
                <a:schemeClr val="tx1"/>
              </a:solidFill>
              <a:latin typeface="+mj-lt"/>
              <a:ea typeface="+mj-ea"/>
              <a:cs typeface="+mj-cs"/>
            </a:defRPr>
          </a:lvl1pPr>
        </a:lstStyle>
        <a:p>
          <a:r>
            <a:rPr lang="en-US"/>
            <a:t>Gorakh Hills Development Authority </a:t>
          </a:r>
        </a:p>
      </xdr:txBody>
    </xdr:sp>
    <xdr:clientData/>
  </xdr:twoCellAnchor>
  <xdr:twoCellAnchor editAs="oneCell">
    <xdr:from>
      <xdr:col>7</xdr:col>
      <xdr:colOff>505239</xdr:colOff>
      <xdr:row>4</xdr:row>
      <xdr:rowOff>16563</xdr:rowOff>
    </xdr:from>
    <xdr:to>
      <xdr:col>9</xdr:col>
      <xdr:colOff>612913</xdr:colOff>
      <xdr:row>11</xdr:row>
      <xdr:rowOff>8282</xdr:rowOff>
    </xdr:to>
    <xdr:pic>
      <xdr:nvPicPr>
        <xdr:cNvPr id="4" name="Picture 3" descr="Description: Description: Gorakh logo new"/>
        <xdr:cNvPicPr/>
      </xdr:nvPicPr>
      <xdr:blipFill>
        <a:blip xmlns:r="http://schemas.openxmlformats.org/officeDocument/2006/relationships" r:embed="rId1">
          <a:clrChange>
            <a:clrFrom>
              <a:srgbClr val="FDFDFD"/>
            </a:clrFrom>
            <a:clrTo>
              <a:srgbClr val="FDFDFD">
                <a:alpha val="0"/>
              </a:srgbClr>
            </a:clrTo>
          </a:clrChange>
          <a:lum bright="-12000"/>
          <a:grayscl/>
          <a:extLst>
            <a:ext uri="{28A0092B-C50C-407E-A947-70E740481C1C}">
              <a14:useLocalDpi xmlns:a14="http://schemas.microsoft.com/office/drawing/2010/main" val="0"/>
            </a:ext>
          </a:extLst>
        </a:blip>
        <a:srcRect/>
        <a:stretch>
          <a:fillRect/>
        </a:stretch>
      </xdr:blipFill>
      <xdr:spPr bwMode="auto">
        <a:xfrm>
          <a:off x="3686589" y="1226238"/>
          <a:ext cx="1679299" cy="1630019"/>
        </a:xfrm>
        <a:prstGeom prst="rect">
          <a:avLst/>
        </a:prstGeom>
        <a:solidFill>
          <a:sysClr val="window" lastClr="FFFFFF"/>
        </a:solidFill>
        <a:ln>
          <a:noFill/>
        </a:ln>
      </xdr:spPr>
    </xdr:pic>
    <xdr:clientData/>
  </xdr:twoCellAnchor>
  <xdr:twoCellAnchor editAs="oneCell">
    <xdr:from>
      <xdr:col>0</xdr:col>
      <xdr:colOff>496957</xdr:colOff>
      <xdr:row>3</xdr:row>
      <xdr:rowOff>124240</xdr:rowOff>
    </xdr:from>
    <xdr:to>
      <xdr:col>4</xdr:col>
      <xdr:colOff>281371</xdr:colOff>
      <xdr:row>12</xdr:row>
      <xdr:rowOff>16328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6957" y="1095790"/>
          <a:ext cx="1708464" cy="20161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M37"/>
  <sheetViews>
    <sheetView tabSelected="1" topLeftCell="A10" workbookViewId="0">
      <selection activeCell="H30" sqref="H30:J32"/>
    </sheetView>
  </sheetViews>
  <sheetFormatPr defaultRowHeight="15" x14ac:dyDescent="0.25"/>
  <cols>
    <col min="2" max="2" width="2" bestFit="1" customWidth="1"/>
    <col min="4" max="4" width="8.5703125" bestFit="1" customWidth="1"/>
    <col min="5" max="5" width="12.42578125" bestFit="1" customWidth="1"/>
    <col min="6" max="7" width="4" bestFit="1" customWidth="1"/>
    <col min="8" max="8" width="9" bestFit="1" customWidth="1"/>
    <col min="9" max="9" width="10" customWidth="1"/>
    <col min="10" max="10" width="17.28515625" customWidth="1"/>
    <col min="11" max="11" width="5.42578125" customWidth="1"/>
    <col min="12" max="12" width="7.5703125" customWidth="1"/>
    <col min="13" max="13" width="4.140625" bestFit="1" customWidth="1"/>
    <col min="14" max="14" width="9" bestFit="1" customWidth="1"/>
    <col min="15" max="15" width="2.85546875" bestFit="1" customWidth="1"/>
  </cols>
  <sheetData>
    <row r="2" ht="39.75" customHeight="1" x14ac:dyDescent="0.25"/>
    <row r="3" ht="39.75" customHeight="1" x14ac:dyDescent="0.25"/>
    <row r="4" ht="39.75" customHeight="1" x14ac:dyDescent="0.25"/>
    <row r="5" ht="39.75" customHeight="1" x14ac:dyDescent="0.25"/>
    <row r="6" ht="39.75" customHeight="1" x14ac:dyDescent="0.25"/>
    <row r="7" ht="39.75" customHeight="1" x14ac:dyDescent="0.25"/>
    <row r="8" ht="39.75" customHeight="1" x14ac:dyDescent="0.25"/>
    <row r="9" ht="21.75" customHeight="1" x14ac:dyDescent="0.25"/>
    <row r="10" ht="18.75" customHeight="1" x14ac:dyDescent="0.25"/>
    <row r="11" ht="18.75" customHeight="1" x14ac:dyDescent="0.25"/>
    <row r="12" ht="18.75" customHeight="1" x14ac:dyDescent="0.25"/>
    <row r="13" ht="18.75" customHeight="1" x14ac:dyDescent="0.25"/>
    <row r="14" ht="18.75" customHeight="1" x14ac:dyDescent="0.25"/>
    <row r="18" spans="3:13" ht="19.5" x14ac:dyDescent="0.3">
      <c r="C18" s="118" t="s">
        <v>120</v>
      </c>
      <c r="D18" s="118"/>
      <c r="E18" s="118"/>
      <c r="F18" s="118"/>
      <c r="G18" s="118"/>
      <c r="H18" s="118"/>
      <c r="I18" s="118"/>
      <c r="J18" s="118"/>
    </row>
    <row r="19" spans="3:13" ht="19.5" x14ac:dyDescent="0.3">
      <c r="D19" s="1"/>
      <c r="E19" s="1"/>
      <c r="F19" s="1"/>
      <c r="G19" s="1"/>
      <c r="H19" s="1"/>
      <c r="I19" s="1"/>
      <c r="J19" s="1"/>
    </row>
    <row r="21" spans="3:13" ht="30.75" customHeight="1" x14ac:dyDescent="0.25">
      <c r="C21" s="116" t="s">
        <v>158</v>
      </c>
      <c r="D21" s="116"/>
      <c r="E21" s="116"/>
      <c r="F21" s="116"/>
      <c r="G21" s="116"/>
      <c r="H21" s="116"/>
      <c r="I21" s="116"/>
      <c r="J21" s="116"/>
      <c r="K21" s="116"/>
      <c r="L21" s="2"/>
      <c r="M21" s="2"/>
    </row>
    <row r="22" spans="3:13" ht="36.75" customHeight="1" x14ac:dyDescent="0.25">
      <c r="C22" s="116"/>
      <c r="D22" s="116"/>
      <c r="E22" s="116"/>
      <c r="F22" s="116"/>
      <c r="G22" s="116"/>
      <c r="H22" s="116"/>
      <c r="I22" s="116"/>
      <c r="J22" s="116"/>
      <c r="K22" s="116"/>
      <c r="L22" s="2"/>
      <c r="M22" s="2"/>
    </row>
    <row r="23" spans="3:13" ht="36.75" customHeight="1" x14ac:dyDescent="0.3">
      <c r="C23" s="66"/>
      <c r="D23" s="66"/>
      <c r="E23" s="66"/>
      <c r="F23" s="66"/>
      <c r="G23" s="66"/>
      <c r="H23" s="66"/>
      <c r="I23" s="66"/>
      <c r="J23" s="66"/>
      <c r="K23" s="66"/>
      <c r="L23" s="2"/>
      <c r="M23" s="2"/>
    </row>
    <row r="24" spans="3:13" x14ac:dyDescent="0.25">
      <c r="C24" s="2"/>
      <c r="D24" s="2"/>
      <c r="E24" s="2"/>
      <c r="F24" s="2"/>
      <c r="G24" s="2"/>
      <c r="H24" s="2"/>
      <c r="I24" s="2"/>
      <c r="J24" s="2"/>
      <c r="K24" s="2"/>
      <c r="L24" s="2"/>
      <c r="M24" s="2"/>
    </row>
    <row r="25" spans="3:13" ht="17.25" x14ac:dyDescent="0.3">
      <c r="H25" s="3" t="s">
        <v>0</v>
      </c>
      <c r="I25" s="3"/>
      <c r="J25" s="74" t="str">
        <f>Sheet2!H16</f>
        <v>300 million</v>
      </c>
      <c r="K25" s="3"/>
    </row>
    <row r="26" spans="3:13" ht="15" customHeight="1" x14ac:dyDescent="0.25"/>
    <row r="30" spans="3:13" ht="15" customHeight="1" x14ac:dyDescent="0.25">
      <c r="C30" s="117"/>
      <c r="D30" s="117"/>
      <c r="E30" s="117"/>
      <c r="F30" s="33"/>
      <c r="G30" s="33"/>
      <c r="H30" s="117" t="s">
        <v>63</v>
      </c>
      <c r="I30" s="117"/>
      <c r="J30" s="117"/>
    </row>
    <row r="31" spans="3:13" ht="9" customHeight="1" x14ac:dyDescent="0.25">
      <c r="C31" s="117"/>
      <c r="D31" s="117"/>
      <c r="E31" s="117"/>
      <c r="F31" s="33"/>
      <c r="G31" s="33"/>
      <c r="H31" s="117"/>
      <c r="I31" s="117"/>
      <c r="J31" s="117"/>
    </row>
    <row r="32" spans="3:13" ht="27.75" customHeight="1" x14ac:dyDescent="0.25">
      <c r="C32" s="117"/>
      <c r="D32" s="117"/>
      <c r="E32" s="117"/>
      <c r="F32" s="33"/>
      <c r="G32" s="33"/>
      <c r="H32" s="117"/>
      <c r="I32" s="117"/>
      <c r="J32" s="117"/>
    </row>
    <row r="37" ht="30" customHeight="1" x14ac:dyDescent="0.25"/>
  </sheetData>
  <mergeCells count="4">
    <mergeCell ref="C21:K22"/>
    <mergeCell ref="C30:E32"/>
    <mergeCell ref="H30:J32"/>
    <mergeCell ref="C18:J18"/>
  </mergeCell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3"/>
  <sheetViews>
    <sheetView workbookViewId="0">
      <selection activeCell="H17" sqref="H17"/>
    </sheetView>
  </sheetViews>
  <sheetFormatPr defaultRowHeight="15" x14ac:dyDescent="0.25"/>
  <cols>
    <col min="1" max="1" width="2" bestFit="1" customWidth="1"/>
    <col min="3" max="3" width="11.140625" customWidth="1"/>
    <col min="4" max="4" width="10.140625" bestFit="1" customWidth="1"/>
    <col min="5" max="6" width="4" bestFit="1" customWidth="1"/>
    <col min="7" max="7" width="9" bestFit="1" customWidth="1"/>
    <col min="8" max="8" width="17.85546875" customWidth="1"/>
    <col min="9" max="9" width="13.140625" bestFit="1" customWidth="1"/>
    <col min="10" max="10" width="6" bestFit="1" customWidth="1"/>
    <col min="11" max="11" width="4" customWidth="1"/>
    <col min="12" max="12" width="8" bestFit="1" customWidth="1"/>
    <col min="13" max="13" width="9" bestFit="1" customWidth="1"/>
    <col min="14" max="14" width="2.5703125" bestFit="1" customWidth="1"/>
  </cols>
  <sheetData>
    <row r="2" spans="2:11" ht="15" customHeight="1" x14ac:dyDescent="0.25">
      <c r="D2" s="120" t="s">
        <v>1</v>
      </c>
      <c r="E2" s="120"/>
      <c r="F2" s="120"/>
      <c r="G2" s="120"/>
      <c r="H2" s="120"/>
      <c r="I2" s="120"/>
    </row>
    <row r="3" spans="2:11" ht="13.5" customHeight="1" x14ac:dyDescent="0.25"/>
    <row r="4" spans="2:11" x14ac:dyDescent="0.25">
      <c r="B4" s="121" t="str">
        <f>Sheet1!C21</f>
        <v>Name of work:  Development of Summer Resort at Gorakh Hills, Construction of of internal roads/ C.C / R.C.C Road /Paver Block Paths Culverts at Gorakh Hills.</v>
      </c>
      <c r="C4" s="121"/>
      <c r="D4" s="121"/>
      <c r="E4" s="121"/>
      <c r="F4" s="121"/>
      <c r="G4" s="121"/>
      <c r="H4" s="121"/>
      <c r="I4" s="121"/>
      <c r="J4" s="121"/>
      <c r="K4" s="121"/>
    </row>
    <row r="5" spans="2:11" x14ac:dyDescent="0.25">
      <c r="B5" s="121"/>
      <c r="C5" s="121"/>
      <c r="D5" s="121"/>
      <c r="E5" s="121"/>
      <c r="F5" s="121"/>
      <c r="G5" s="121"/>
      <c r="H5" s="121"/>
      <c r="I5" s="121"/>
      <c r="J5" s="121"/>
      <c r="K5" s="121"/>
    </row>
    <row r="7" spans="2:11" ht="17.25" x14ac:dyDescent="0.3">
      <c r="B7" s="119" t="s">
        <v>2</v>
      </c>
      <c r="C7" s="119"/>
      <c r="D7" s="119"/>
      <c r="E7" s="119"/>
      <c r="F7" s="119"/>
      <c r="G7" s="108" t="s">
        <v>3</v>
      </c>
      <c r="H7" s="111">
        <f>Sheet3!N115</f>
        <v>149259249.29732144</v>
      </c>
      <c r="I7" s="4"/>
    </row>
    <row r="8" spans="2:11" ht="17.25" x14ac:dyDescent="0.3">
      <c r="B8" s="110" t="s">
        <v>141</v>
      </c>
      <c r="C8" s="110"/>
      <c r="D8" s="110"/>
      <c r="E8" s="110"/>
      <c r="F8" s="110"/>
      <c r="G8" s="108" t="s">
        <v>3</v>
      </c>
      <c r="H8" s="111">
        <f>Sheet3!O77*0.2</f>
        <v>3583520</v>
      </c>
      <c r="I8" s="4"/>
    </row>
    <row r="9" spans="2:11" ht="17.25" x14ac:dyDescent="0.3">
      <c r="B9" s="119" t="s">
        <v>106</v>
      </c>
      <c r="C9" s="119"/>
      <c r="D9" s="119"/>
      <c r="E9" s="119"/>
      <c r="F9" s="119"/>
      <c r="G9" s="108" t="s">
        <v>3</v>
      </c>
      <c r="H9" s="112">
        <f>Sheet3!O47*0.1</f>
        <v>1697742.2147321431</v>
      </c>
    </row>
    <row r="10" spans="2:11" ht="17.25" x14ac:dyDescent="0.3">
      <c r="B10" s="119" t="s">
        <v>4</v>
      </c>
      <c r="C10" s="119"/>
      <c r="D10" s="119"/>
      <c r="E10" s="119"/>
      <c r="F10" s="119"/>
      <c r="G10" s="108" t="s">
        <v>3</v>
      </c>
      <c r="H10" s="112">
        <f>Sheet6!I18</f>
        <v>76510674.303306431</v>
      </c>
    </row>
    <row r="11" spans="2:11" ht="17.25" x14ac:dyDescent="0.3">
      <c r="B11" s="119" t="s">
        <v>119</v>
      </c>
      <c r="C11" s="119"/>
      <c r="D11" s="119"/>
      <c r="E11" s="119"/>
      <c r="F11" s="119"/>
      <c r="G11" s="108" t="s">
        <v>3</v>
      </c>
      <c r="H11" s="112">
        <f>H7*0.5</f>
        <v>74629624.648660719</v>
      </c>
    </row>
    <row r="12" spans="2:11" ht="17.25" x14ac:dyDescent="0.3">
      <c r="B12" s="119" t="s">
        <v>107</v>
      </c>
      <c r="C12" s="119"/>
      <c r="D12" s="119"/>
      <c r="E12" s="119"/>
      <c r="F12" s="119"/>
      <c r="G12" s="108" t="s">
        <v>3</v>
      </c>
      <c r="H12" s="112">
        <f>H7*0.01</f>
        <v>1492592.4929732145</v>
      </c>
    </row>
    <row r="13" spans="2:11" ht="33.75" customHeight="1" x14ac:dyDescent="0.3">
      <c r="B13" s="108"/>
      <c r="C13" s="108"/>
      <c r="D13" s="108"/>
      <c r="E13" s="110"/>
      <c r="F13" s="110" t="s">
        <v>5</v>
      </c>
      <c r="G13" s="110"/>
      <c r="H13" s="112">
        <f>H7-H8+H9+H10+H11+H12</f>
        <v>300006362.95699394</v>
      </c>
    </row>
    <row r="14" spans="2:11" ht="17.25" x14ac:dyDescent="0.3">
      <c r="B14" s="108"/>
      <c r="C14" s="108"/>
      <c r="D14" s="108"/>
      <c r="E14" s="108"/>
      <c r="F14" s="108"/>
      <c r="G14" s="108"/>
      <c r="H14" s="113"/>
    </row>
    <row r="15" spans="2:11" ht="17.25" x14ac:dyDescent="0.3">
      <c r="B15" s="108"/>
      <c r="C15" s="108"/>
      <c r="D15" s="108"/>
      <c r="E15" s="108"/>
      <c r="F15" s="108"/>
      <c r="G15" s="108"/>
      <c r="H15" s="113"/>
    </row>
    <row r="16" spans="2:11" ht="17.25" x14ac:dyDescent="0.3">
      <c r="B16" s="108"/>
      <c r="C16" s="108"/>
      <c r="D16" s="108"/>
      <c r="E16" s="108"/>
      <c r="F16" s="108"/>
      <c r="G16" s="108" t="s">
        <v>6</v>
      </c>
      <c r="H16" s="112" t="s">
        <v>163</v>
      </c>
      <c r="J16" s="22"/>
    </row>
    <row r="17" spans="2:9" x14ac:dyDescent="0.25">
      <c r="H17" s="73"/>
    </row>
    <row r="18" spans="2:9" x14ac:dyDescent="0.25">
      <c r="H18" s="73"/>
    </row>
    <row r="19" spans="2:9" x14ac:dyDescent="0.25">
      <c r="H19" s="73"/>
    </row>
    <row r="21" spans="2:9" x14ac:dyDescent="0.25">
      <c r="B21" s="117" t="s">
        <v>62</v>
      </c>
      <c r="C21" s="117"/>
      <c r="D21" s="117"/>
      <c r="E21" s="33"/>
      <c r="F21" s="33"/>
      <c r="G21" s="117" t="s">
        <v>63</v>
      </c>
      <c r="H21" s="117"/>
      <c r="I21" s="117"/>
    </row>
    <row r="22" spans="2:9" x14ac:dyDescent="0.25">
      <c r="B22" s="117"/>
      <c r="C22" s="117"/>
      <c r="D22" s="117"/>
      <c r="E22" s="33"/>
      <c r="F22" s="33"/>
      <c r="G22" s="117"/>
      <c r="H22" s="117"/>
      <c r="I22" s="117"/>
    </row>
    <row r="23" spans="2:9" x14ac:dyDescent="0.25">
      <c r="B23" s="117"/>
      <c r="C23" s="117"/>
      <c r="D23" s="117"/>
      <c r="E23" s="33"/>
      <c r="F23" s="33"/>
      <c r="G23" s="117"/>
      <c r="H23" s="117"/>
      <c r="I23" s="117"/>
    </row>
  </sheetData>
  <mergeCells count="9">
    <mergeCell ref="B21:D23"/>
    <mergeCell ref="G21:I23"/>
    <mergeCell ref="B12:F12"/>
    <mergeCell ref="D2:I2"/>
    <mergeCell ref="B4:K5"/>
    <mergeCell ref="B7:F7"/>
    <mergeCell ref="B9:F9"/>
    <mergeCell ref="B10:F10"/>
    <mergeCell ref="B11:F11"/>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view="pageBreakPreview" topLeftCell="A21" zoomScaleSheetLayoutView="100" workbookViewId="0">
      <selection activeCell="C44" sqref="C44"/>
    </sheetView>
  </sheetViews>
  <sheetFormatPr defaultRowHeight="15" x14ac:dyDescent="0.25"/>
  <cols>
    <col min="1" max="1" width="4.85546875" customWidth="1"/>
    <col min="2" max="2" width="9.28515625" customWidth="1"/>
    <col min="3" max="3" width="7.85546875" customWidth="1"/>
    <col min="4" max="4" width="8.7109375" customWidth="1"/>
    <col min="5" max="5" width="8" customWidth="1"/>
    <col min="6" max="6" width="8.5703125" customWidth="1"/>
    <col min="7" max="7" width="8" customWidth="1"/>
    <col min="8" max="8" width="5.5703125" customWidth="1"/>
    <col min="9" max="9" width="6.28515625" customWidth="1"/>
    <col min="10" max="10" width="6" customWidth="1"/>
    <col min="11" max="11" width="5.85546875" customWidth="1"/>
    <col min="12" max="12" width="4.42578125" customWidth="1"/>
    <col min="13" max="13" width="8.28515625" customWidth="1"/>
    <col min="14" max="14" width="4.42578125" customWidth="1"/>
    <col min="15" max="15" width="14.140625" customWidth="1"/>
    <col min="16" max="16" width="7.28515625" customWidth="1"/>
  </cols>
  <sheetData>
    <row r="1" spans="1:15" ht="17.25" x14ac:dyDescent="0.3">
      <c r="E1" s="122" t="s">
        <v>7</v>
      </c>
      <c r="F1" s="122"/>
      <c r="G1" s="122"/>
      <c r="H1" s="122"/>
      <c r="I1" s="122"/>
      <c r="J1" s="122"/>
      <c r="K1" s="122"/>
      <c r="L1" s="7"/>
    </row>
    <row r="2" spans="1:15" x14ac:dyDescent="0.25">
      <c r="B2" s="123" t="str">
        <f>Sheet1!C21</f>
        <v>Name of work:  Development of Summer Resort at Gorakh Hills, Construction of of internal roads/ C.C / R.C.C Road /Paver Block Paths Culverts at Gorakh Hills.</v>
      </c>
      <c r="C2" s="123"/>
      <c r="D2" s="123"/>
      <c r="E2" s="123"/>
      <c r="F2" s="123"/>
      <c r="G2" s="123"/>
      <c r="H2" s="123"/>
      <c r="I2" s="123"/>
      <c r="J2" s="123"/>
      <c r="K2" s="123"/>
      <c r="L2" s="123"/>
      <c r="M2" s="123"/>
      <c r="N2" s="123"/>
      <c r="O2" s="123"/>
    </row>
    <row r="3" spans="1:15" x14ac:dyDescent="0.25">
      <c r="B3" s="123"/>
      <c r="C3" s="123"/>
      <c r="D3" s="123"/>
      <c r="E3" s="123"/>
      <c r="F3" s="123"/>
      <c r="G3" s="123"/>
      <c r="H3" s="123"/>
      <c r="I3" s="123"/>
      <c r="J3" s="123"/>
      <c r="K3" s="123"/>
      <c r="L3" s="123"/>
      <c r="M3" s="123"/>
      <c r="N3" s="123"/>
      <c r="O3" s="123"/>
    </row>
    <row r="4" spans="1:15" x14ac:dyDescent="0.25">
      <c r="B4" s="123"/>
      <c r="C4" s="123"/>
      <c r="D4" s="123"/>
      <c r="E4" s="123"/>
      <c r="F4" s="123"/>
      <c r="G4" s="123"/>
      <c r="H4" s="123"/>
      <c r="I4" s="123"/>
      <c r="J4" s="123"/>
      <c r="K4" s="123"/>
      <c r="L4" s="123"/>
      <c r="M4" s="123"/>
      <c r="N4" s="123"/>
      <c r="O4" s="123"/>
    </row>
    <row r="5" spans="1:15" ht="22.5" customHeight="1" x14ac:dyDescent="0.25">
      <c r="A5" s="134">
        <v>1</v>
      </c>
      <c r="B5" s="125" t="s">
        <v>150</v>
      </c>
      <c r="C5" s="125"/>
      <c r="D5" s="125"/>
      <c r="E5" s="125"/>
      <c r="F5" s="125"/>
      <c r="G5" s="125"/>
      <c r="H5" s="125"/>
      <c r="I5" s="125"/>
      <c r="J5" s="125"/>
      <c r="K5" s="125"/>
      <c r="L5" s="125"/>
      <c r="M5" s="125"/>
    </row>
    <row r="6" spans="1:15" ht="25.5" customHeight="1" x14ac:dyDescent="0.25">
      <c r="A6" s="134"/>
      <c r="B6" s="125"/>
      <c r="C6" s="125"/>
      <c r="D6" s="125"/>
      <c r="E6" s="125"/>
      <c r="F6" s="125"/>
      <c r="G6" s="125"/>
      <c r="H6" s="125"/>
      <c r="I6" s="125"/>
      <c r="J6" s="125"/>
      <c r="K6" s="125"/>
      <c r="L6" s="125"/>
      <c r="M6" s="125"/>
    </row>
    <row r="7" spans="1:15" x14ac:dyDescent="0.25">
      <c r="B7" s="10"/>
      <c r="C7" s="10"/>
      <c r="D7" s="10"/>
      <c r="E7" s="124"/>
      <c r="F7" s="124"/>
      <c r="G7" s="124"/>
      <c r="H7" s="10"/>
      <c r="I7" s="10"/>
      <c r="J7" s="10"/>
      <c r="O7" s="11" t="s">
        <v>8</v>
      </c>
    </row>
    <row r="8" spans="1:15" x14ac:dyDescent="0.25">
      <c r="B8" s="2"/>
      <c r="C8" s="2"/>
      <c r="D8" s="2"/>
      <c r="E8" s="2"/>
      <c r="F8" s="2"/>
      <c r="G8" s="2"/>
      <c r="H8" s="2"/>
      <c r="I8" s="2"/>
      <c r="J8" s="2"/>
      <c r="K8" s="2"/>
      <c r="L8" s="2"/>
      <c r="M8" s="2"/>
    </row>
    <row r="9" spans="1:15" x14ac:dyDescent="0.25">
      <c r="B9" s="6" t="s">
        <v>121</v>
      </c>
      <c r="C9" s="6"/>
      <c r="D9" s="6"/>
      <c r="E9" s="6">
        <v>1</v>
      </c>
      <c r="F9" s="6" t="s">
        <v>9</v>
      </c>
      <c r="G9" s="6">
        <v>30000</v>
      </c>
      <c r="H9" s="6" t="s">
        <v>9</v>
      </c>
      <c r="I9" s="48">
        <v>12</v>
      </c>
      <c r="J9" t="s">
        <v>9</v>
      </c>
      <c r="K9">
        <v>0.5</v>
      </c>
      <c r="L9" s="2" t="s">
        <v>10</v>
      </c>
      <c r="M9" s="2">
        <f t="shared" ref="M9:M10" si="0">E9*G9*I9*K9</f>
        <v>180000</v>
      </c>
      <c r="N9" t="s">
        <v>11</v>
      </c>
    </row>
    <row r="10" spans="1:15" x14ac:dyDescent="0.25">
      <c r="B10" s="12" t="s">
        <v>122</v>
      </c>
      <c r="C10" s="12"/>
      <c r="D10" s="12"/>
      <c r="E10" s="12">
        <v>1</v>
      </c>
      <c r="F10" s="12" t="s">
        <v>9</v>
      </c>
      <c r="G10" s="12">
        <v>10000</v>
      </c>
      <c r="H10" s="12" t="s">
        <v>9</v>
      </c>
      <c r="I10" s="48">
        <v>5</v>
      </c>
      <c r="J10" t="s">
        <v>9</v>
      </c>
      <c r="K10">
        <v>0.5</v>
      </c>
      <c r="L10" s="2" t="s">
        <v>10</v>
      </c>
      <c r="M10" s="2">
        <f t="shared" si="0"/>
        <v>25000</v>
      </c>
      <c r="N10" t="s">
        <v>11</v>
      </c>
    </row>
    <row r="11" spans="1:15" x14ac:dyDescent="0.25">
      <c r="B11" s="14"/>
      <c r="C11" s="14"/>
      <c r="D11" s="14"/>
      <c r="E11" s="13"/>
      <c r="F11" s="13"/>
      <c r="G11" s="13"/>
      <c r="H11" s="13"/>
      <c r="I11" s="2"/>
      <c r="J11" s="11" t="s">
        <v>12</v>
      </c>
      <c r="K11" s="2"/>
      <c r="L11" s="2"/>
      <c r="M11" s="11">
        <f>SUM(M9:M10)</f>
        <v>205000</v>
      </c>
      <c r="N11" s="2"/>
      <c r="O11" s="2"/>
    </row>
    <row r="12" spans="1:15" x14ac:dyDescent="0.25">
      <c r="B12" s="14"/>
      <c r="C12">
        <f>M11</f>
        <v>205000</v>
      </c>
      <c r="D12" t="s">
        <v>9</v>
      </c>
      <c r="E12" t="s">
        <v>13</v>
      </c>
      <c r="F12">
        <v>25936</v>
      </c>
      <c r="G12" t="s">
        <v>151</v>
      </c>
      <c r="H12" s="13"/>
      <c r="I12" s="2"/>
      <c r="J12" s="2"/>
      <c r="K12" s="2"/>
      <c r="L12" s="2"/>
      <c r="M12" s="11"/>
      <c r="N12" s="2"/>
      <c r="O12" s="88">
        <f>C12*F12/1000</f>
        <v>5316880</v>
      </c>
    </row>
    <row r="13" spans="1:15" x14ac:dyDescent="0.25">
      <c r="B13" s="138"/>
      <c r="C13" s="138"/>
      <c r="D13" s="138"/>
      <c r="E13" s="138"/>
      <c r="F13" s="138"/>
      <c r="G13" s="2"/>
      <c r="H13" s="2"/>
      <c r="I13" s="2"/>
      <c r="J13" s="2"/>
      <c r="K13" s="2"/>
      <c r="L13" s="2"/>
      <c r="M13" s="2"/>
      <c r="N13" s="2"/>
      <c r="O13" s="2"/>
    </row>
    <row r="14" spans="1:15" x14ac:dyDescent="0.25">
      <c r="A14" s="124">
        <v>2</v>
      </c>
      <c r="B14" s="133" t="s">
        <v>110</v>
      </c>
      <c r="C14" s="133"/>
      <c r="D14" s="133"/>
      <c r="E14" s="133"/>
      <c r="F14" s="133"/>
      <c r="G14" s="133"/>
      <c r="H14" s="133"/>
      <c r="I14" s="133"/>
      <c r="J14" s="133"/>
      <c r="K14" s="6"/>
      <c r="L14" s="6"/>
      <c r="M14" s="6"/>
      <c r="N14" s="6"/>
    </row>
    <row r="15" spans="1:15" x14ac:dyDescent="0.25">
      <c r="A15" s="124"/>
      <c r="B15" s="133"/>
      <c r="C15" s="133"/>
      <c r="D15" s="133"/>
      <c r="E15" s="133"/>
      <c r="F15" s="133"/>
      <c r="G15" s="133"/>
      <c r="H15" s="133"/>
      <c r="I15" s="133"/>
      <c r="J15" s="133"/>
      <c r="K15" s="61"/>
      <c r="L15" s="61"/>
      <c r="M15" s="61"/>
      <c r="N15" s="61"/>
    </row>
    <row r="16" spans="1:15" x14ac:dyDescent="0.25">
      <c r="B16" s="131" t="s">
        <v>97</v>
      </c>
      <c r="C16" s="131"/>
      <c r="D16" s="131"/>
      <c r="E16" s="6"/>
      <c r="F16" s="6"/>
      <c r="G16" s="6"/>
      <c r="H16" s="6"/>
      <c r="O16" s="11"/>
    </row>
    <row r="17" spans="1:15" x14ac:dyDescent="0.25">
      <c r="A17" s="75" t="s">
        <v>123</v>
      </c>
      <c r="B17" s="75"/>
      <c r="D17" s="6"/>
      <c r="E17" s="2">
        <v>1</v>
      </c>
      <c r="F17" s="2" t="s">
        <v>9</v>
      </c>
      <c r="G17" s="2">
        <v>30000</v>
      </c>
      <c r="H17" s="2" t="s">
        <v>9</v>
      </c>
      <c r="I17" s="84">
        <v>12</v>
      </c>
      <c r="J17" s="2" t="s">
        <v>9</v>
      </c>
      <c r="K17" s="2">
        <v>0.5</v>
      </c>
      <c r="L17" s="2" t="s">
        <v>10</v>
      </c>
      <c r="M17">
        <f t="shared" ref="M17:M18" si="1">E17*G17*I17*K17</f>
        <v>180000</v>
      </c>
      <c r="N17" t="s">
        <v>11</v>
      </c>
    </row>
    <row r="18" spans="1:15" x14ac:dyDescent="0.25">
      <c r="A18" s="75"/>
      <c r="B18" s="75"/>
      <c r="D18" s="75"/>
      <c r="E18" s="2">
        <v>1</v>
      </c>
      <c r="F18" s="2" t="s">
        <v>9</v>
      </c>
      <c r="G18" s="2">
        <v>10000</v>
      </c>
      <c r="H18" s="2" t="s">
        <v>9</v>
      </c>
      <c r="I18" s="84">
        <v>5</v>
      </c>
      <c r="J18" s="2" t="s">
        <v>9</v>
      </c>
      <c r="K18" s="2">
        <v>0.5</v>
      </c>
      <c r="L18" s="2" t="s">
        <v>10</v>
      </c>
      <c r="M18">
        <f t="shared" si="1"/>
        <v>25000</v>
      </c>
    </row>
    <row r="19" spans="1:15" x14ac:dyDescent="0.25">
      <c r="A19" s="75"/>
      <c r="B19" s="75"/>
      <c r="D19" s="75"/>
      <c r="E19" s="2"/>
      <c r="F19" s="2"/>
      <c r="G19" s="2"/>
      <c r="H19" s="2"/>
      <c r="I19" s="84"/>
      <c r="J19" s="2"/>
      <c r="K19" s="2"/>
      <c r="L19" s="2"/>
    </row>
    <row r="20" spans="1:15" ht="15" customHeight="1" x14ac:dyDescent="0.25">
      <c r="B20" s="6"/>
      <c r="C20" s="6"/>
      <c r="D20" s="6"/>
      <c r="E20" s="13"/>
      <c r="F20" s="13"/>
      <c r="G20" s="13"/>
      <c r="H20" s="13"/>
      <c r="I20" s="2"/>
      <c r="J20" s="11" t="s">
        <v>12</v>
      </c>
      <c r="K20" s="2"/>
      <c r="L20" s="2"/>
      <c r="M20" s="5">
        <f>SUM(M17:M19)</f>
        <v>205000</v>
      </c>
    </row>
    <row r="21" spans="1:15" x14ac:dyDescent="0.25">
      <c r="C21">
        <f>M20</f>
        <v>205000</v>
      </c>
      <c r="D21" t="s">
        <v>9</v>
      </c>
      <c r="E21" t="s">
        <v>13</v>
      </c>
      <c r="F21">
        <v>9416.2800000000007</v>
      </c>
      <c r="G21" t="s">
        <v>117</v>
      </c>
      <c r="H21" s="13"/>
      <c r="I21" s="2"/>
      <c r="J21" s="2"/>
      <c r="K21" s="2"/>
      <c r="L21" s="2"/>
      <c r="M21" s="11"/>
      <c r="N21" s="2"/>
      <c r="O21" s="88">
        <f>C21*F21/100</f>
        <v>19303374.000000004</v>
      </c>
    </row>
    <row r="22" spans="1:15" x14ac:dyDescent="0.25">
      <c r="H22" s="13"/>
      <c r="I22" s="2"/>
      <c r="J22" s="2"/>
      <c r="K22" s="2"/>
      <c r="L22" s="2"/>
      <c r="M22" s="11"/>
      <c r="N22" s="2"/>
      <c r="O22" s="11"/>
    </row>
    <row r="23" spans="1:15" x14ac:dyDescent="0.25">
      <c r="A23" s="134">
        <v>3</v>
      </c>
      <c r="B23" s="133" t="s">
        <v>111</v>
      </c>
      <c r="C23" s="133"/>
      <c r="D23" s="133"/>
      <c r="E23" s="133"/>
      <c r="F23" s="133"/>
      <c r="G23" s="133"/>
      <c r="H23" s="133"/>
      <c r="I23" s="133"/>
      <c r="J23" s="133"/>
      <c r="K23" s="133"/>
      <c r="L23" s="133"/>
      <c r="M23" s="2"/>
      <c r="N23" s="2"/>
      <c r="O23" s="2"/>
    </row>
    <row r="24" spans="1:15" x14ac:dyDescent="0.25">
      <c r="A24" s="134"/>
      <c r="B24" s="133"/>
      <c r="C24" s="133"/>
      <c r="D24" s="133"/>
      <c r="E24" s="133"/>
      <c r="F24" s="133"/>
      <c r="G24" s="133"/>
      <c r="H24" s="133"/>
      <c r="I24" s="133"/>
      <c r="J24" s="133"/>
      <c r="K24" s="133"/>
      <c r="L24" s="133"/>
      <c r="M24" s="2"/>
      <c r="N24" s="2"/>
      <c r="O24" s="2"/>
    </row>
    <row r="25" spans="1:15" x14ac:dyDescent="0.25">
      <c r="A25" s="134"/>
      <c r="B25" s="133"/>
      <c r="C25" s="133"/>
      <c r="D25" s="133"/>
      <c r="E25" s="133"/>
      <c r="F25" s="133"/>
      <c r="G25" s="133"/>
      <c r="H25" s="133"/>
      <c r="I25" s="133"/>
      <c r="J25" s="133"/>
      <c r="K25" s="133"/>
      <c r="L25" s="133"/>
      <c r="M25" s="2"/>
      <c r="N25" s="2"/>
      <c r="O25" s="2"/>
    </row>
    <row r="26" spans="1:15" x14ac:dyDescent="0.25">
      <c r="A26" s="134"/>
      <c r="B26" s="133"/>
      <c r="C26" s="133"/>
      <c r="D26" s="133"/>
      <c r="E26" s="133"/>
      <c r="F26" s="133"/>
      <c r="G26" s="133"/>
      <c r="H26" s="133"/>
      <c r="I26" s="133"/>
      <c r="J26" s="133"/>
      <c r="K26" s="133"/>
      <c r="L26" s="133"/>
      <c r="M26" s="2"/>
      <c r="N26" s="2"/>
      <c r="O26" s="2"/>
    </row>
    <row r="27" spans="1:15" x14ac:dyDescent="0.25">
      <c r="B27" s="125"/>
      <c r="C27" s="125"/>
      <c r="D27" s="125"/>
      <c r="E27" s="125"/>
      <c r="F27" s="125"/>
      <c r="G27" s="2"/>
      <c r="H27" s="2"/>
      <c r="I27" s="2"/>
      <c r="J27" s="2"/>
      <c r="K27" s="2"/>
      <c r="L27" s="2"/>
      <c r="M27" s="2"/>
      <c r="N27" s="2"/>
      <c r="O27" s="2"/>
    </row>
    <row r="28" spans="1:15" x14ac:dyDescent="0.25">
      <c r="B28" s="81"/>
      <c r="C28" s="81"/>
      <c r="D28" s="81"/>
      <c r="E28" s="81"/>
      <c r="F28" s="81"/>
      <c r="G28" s="2"/>
      <c r="H28" s="2"/>
      <c r="I28" s="2"/>
      <c r="J28" s="2"/>
      <c r="K28" s="2"/>
      <c r="L28" s="2"/>
      <c r="M28" s="2"/>
      <c r="N28" s="2"/>
      <c r="O28" s="2"/>
    </row>
    <row r="29" spans="1:15" x14ac:dyDescent="0.25">
      <c r="B29" s="81"/>
      <c r="C29" s="81"/>
      <c r="D29" s="81"/>
      <c r="E29" s="81"/>
      <c r="F29" s="81"/>
      <c r="G29" s="2"/>
      <c r="H29" s="2"/>
      <c r="I29" s="2"/>
      <c r="J29" s="2"/>
      <c r="K29" s="2"/>
      <c r="L29" s="2"/>
      <c r="M29" s="2"/>
      <c r="N29" s="2"/>
      <c r="O29" s="2"/>
    </row>
    <row r="30" spans="1:15" ht="15.75" customHeight="1" x14ac:dyDescent="0.25">
      <c r="B30" s="77" t="s">
        <v>125</v>
      </c>
      <c r="C30" s="77"/>
      <c r="D30" s="52"/>
      <c r="E30" s="2">
        <v>1</v>
      </c>
      <c r="F30" s="2" t="s">
        <v>9</v>
      </c>
      <c r="G30" s="2">
        <v>15000</v>
      </c>
      <c r="H30" s="2" t="s">
        <v>9</v>
      </c>
      <c r="I30" s="2">
        <v>12</v>
      </c>
      <c r="J30" s="2" t="s">
        <v>9</v>
      </c>
      <c r="K30" s="2">
        <v>0.5</v>
      </c>
      <c r="L30" s="2" t="s">
        <v>10</v>
      </c>
      <c r="M30" s="2">
        <f t="shared" ref="M30" si="2">E30*G30*I30*K30</f>
        <v>90000</v>
      </c>
      <c r="N30" t="s">
        <v>11</v>
      </c>
      <c r="O30" s="2"/>
    </row>
    <row r="31" spans="1:15" ht="15.75" customHeight="1" x14ac:dyDescent="0.25">
      <c r="B31" s="83" t="s">
        <v>136</v>
      </c>
      <c r="C31" s="83"/>
      <c r="D31" s="81">
        <v>20</v>
      </c>
      <c r="E31" s="2">
        <v>2.5</v>
      </c>
      <c r="F31" s="2" t="s">
        <v>9</v>
      </c>
      <c r="G31" s="2">
        <v>5</v>
      </c>
      <c r="H31" s="2" t="s">
        <v>9</v>
      </c>
      <c r="I31" s="2">
        <v>10</v>
      </c>
      <c r="J31" s="2" t="s">
        <v>9</v>
      </c>
      <c r="K31" s="2"/>
      <c r="L31" s="2" t="s">
        <v>10</v>
      </c>
      <c r="M31" s="2">
        <f>D31*E31*G31*I31</f>
        <v>2500</v>
      </c>
      <c r="O31" s="2"/>
    </row>
    <row r="32" spans="1:15" ht="15.75" customHeight="1" x14ac:dyDescent="0.25">
      <c r="B32" s="83"/>
      <c r="C32" s="83"/>
      <c r="D32" s="81">
        <v>10</v>
      </c>
      <c r="E32" s="2">
        <v>20</v>
      </c>
      <c r="F32" s="2" t="s">
        <v>9</v>
      </c>
      <c r="G32" s="2">
        <v>20</v>
      </c>
      <c r="H32" s="2" t="s">
        <v>9</v>
      </c>
      <c r="I32" s="2">
        <v>0.5</v>
      </c>
      <c r="J32" s="2"/>
      <c r="K32" s="2"/>
      <c r="L32" s="2" t="s">
        <v>10</v>
      </c>
      <c r="M32" s="2">
        <f>D32*E32*G32*I32</f>
        <v>2000</v>
      </c>
      <c r="O32" s="2"/>
    </row>
    <row r="33" spans="1:15" ht="15.75" customHeight="1" x14ac:dyDescent="0.25">
      <c r="B33" s="83" t="s">
        <v>142</v>
      </c>
      <c r="C33" s="83"/>
      <c r="D33" s="81">
        <v>2</v>
      </c>
      <c r="E33" s="2">
        <v>500</v>
      </c>
      <c r="F33" s="2"/>
      <c r="G33" s="2">
        <v>1.5</v>
      </c>
      <c r="H33" s="2" t="s">
        <v>9</v>
      </c>
      <c r="I33" s="2">
        <v>3.5</v>
      </c>
      <c r="J33" s="2"/>
      <c r="K33" s="2"/>
      <c r="L33" s="2" t="s">
        <v>10</v>
      </c>
      <c r="M33" s="2">
        <f>D33*E33*G33*I33</f>
        <v>5250</v>
      </c>
      <c r="O33" s="2"/>
    </row>
    <row r="34" spans="1:15" x14ac:dyDescent="0.25">
      <c r="B34" s="8"/>
      <c r="C34" s="8"/>
      <c r="D34" s="8"/>
      <c r="E34" s="12"/>
      <c r="F34" s="12"/>
      <c r="G34" s="12"/>
      <c r="H34" s="12"/>
      <c r="J34" s="57" t="s">
        <v>12</v>
      </c>
      <c r="K34" s="5"/>
      <c r="L34" s="11"/>
      <c r="M34" s="15">
        <f>SUM(M30:M33)</f>
        <v>99750</v>
      </c>
    </row>
    <row r="35" spans="1:15" x14ac:dyDescent="0.25">
      <c r="B35" s="6"/>
      <c r="C35" s="22">
        <f>M34</f>
        <v>99750</v>
      </c>
      <c r="E35" t="s">
        <v>13</v>
      </c>
      <c r="F35">
        <v>337</v>
      </c>
      <c r="G35" t="s">
        <v>116</v>
      </c>
      <c r="H35" s="13"/>
      <c r="I35" s="2"/>
      <c r="J35" s="2"/>
      <c r="K35" s="2"/>
      <c r="L35" s="2"/>
      <c r="M35" s="11"/>
      <c r="N35" s="2"/>
      <c r="O35" s="88">
        <f>C35*F35</f>
        <v>33615750</v>
      </c>
    </row>
    <row r="36" spans="1:15" x14ac:dyDescent="0.25">
      <c r="B36" s="75"/>
      <c r="C36" s="22"/>
      <c r="H36" s="13"/>
      <c r="I36" s="2"/>
      <c r="J36" s="2"/>
      <c r="K36" s="2"/>
      <c r="L36" s="2"/>
      <c r="M36" s="11"/>
      <c r="N36" s="2"/>
      <c r="O36" s="15"/>
    </row>
    <row r="37" spans="1:15" ht="15" customHeight="1" x14ac:dyDescent="0.25">
      <c r="A37" s="134">
        <v>4</v>
      </c>
      <c r="B37" s="133" t="s">
        <v>112</v>
      </c>
      <c r="C37" s="133"/>
      <c r="D37" s="133"/>
      <c r="E37" s="133"/>
      <c r="F37" s="133"/>
      <c r="G37" s="133"/>
      <c r="H37" s="133"/>
      <c r="I37" s="133"/>
      <c r="J37" s="133"/>
      <c r="K37" s="133"/>
      <c r="L37" s="133"/>
      <c r="M37" s="133"/>
      <c r="N37" s="6"/>
      <c r="O37" s="6"/>
    </row>
    <row r="38" spans="1:15" ht="15" customHeight="1" x14ac:dyDescent="0.25">
      <c r="A38" s="134"/>
      <c r="B38" s="133"/>
      <c r="C38" s="133"/>
      <c r="D38" s="133"/>
      <c r="E38" s="133"/>
      <c r="F38" s="133"/>
      <c r="G38" s="133"/>
      <c r="H38" s="133"/>
      <c r="I38" s="133"/>
      <c r="J38" s="133"/>
      <c r="K38" s="133"/>
      <c r="L38" s="133"/>
      <c r="M38" s="133"/>
      <c r="N38" s="61"/>
      <c r="O38" s="61"/>
    </row>
    <row r="39" spans="1:15" ht="15" customHeight="1" x14ac:dyDescent="0.25">
      <c r="A39" s="134"/>
      <c r="B39" s="133"/>
      <c r="C39" s="133"/>
      <c r="D39" s="133"/>
      <c r="E39" s="133"/>
      <c r="F39" s="133"/>
      <c r="G39" s="133"/>
      <c r="H39" s="133"/>
      <c r="I39" s="133"/>
      <c r="J39" s="133"/>
      <c r="K39" s="133"/>
      <c r="L39" s="133"/>
      <c r="M39" s="133"/>
      <c r="N39" s="61"/>
      <c r="O39" s="61"/>
    </row>
    <row r="40" spans="1:15" ht="15" customHeight="1" x14ac:dyDescent="0.25">
      <c r="A40" s="134"/>
      <c r="B40" s="137" t="s">
        <v>102</v>
      </c>
      <c r="C40" s="137"/>
      <c r="D40" s="137"/>
      <c r="E40" s="137"/>
      <c r="F40" s="137"/>
      <c r="G40" s="137"/>
      <c r="H40" s="137"/>
      <c r="I40" s="137"/>
      <c r="J40" s="137"/>
      <c r="K40" s="137"/>
      <c r="L40" s="137"/>
      <c r="M40" s="137"/>
    </row>
    <row r="41" spans="1:15" ht="15" customHeight="1" x14ac:dyDescent="0.25">
      <c r="B41" s="125"/>
      <c r="C41" s="125"/>
      <c r="D41" s="125"/>
      <c r="E41" s="2"/>
      <c r="F41" s="2"/>
      <c r="G41" s="2"/>
      <c r="H41" s="2"/>
      <c r="I41" s="2"/>
      <c r="J41" s="2"/>
      <c r="K41" s="16"/>
      <c r="L41" s="2"/>
      <c r="M41" s="2"/>
      <c r="N41" s="2"/>
      <c r="O41" s="2"/>
    </row>
    <row r="42" spans="1:15" ht="15" customHeight="1" x14ac:dyDescent="0.25">
      <c r="B42" s="75" t="s">
        <v>125</v>
      </c>
      <c r="C42" s="75"/>
      <c r="D42" s="75"/>
      <c r="E42" s="2">
        <v>1</v>
      </c>
      <c r="F42" s="2" t="s">
        <v>9</v>
      </c>
      <c r="G42" s="2">
        <v>15000</v>
      </c>
      <c r="H42" s="2" t="s">
        <v>9</v>
      </c>
      <c r="I42" s="2">
        <v>17</v>
      </c>
      <c r="J42" s="2" t="s">
        <v>9</v>
      </c>
      <c r="K42" s="58">
        <v>0.66700000000000004</v>
      </c>
      <c r="L42" s="2" t="s">
        <v>10</v>
      </c>
      <c r="M42" s="2">
        <f>E42*G42*I42*K42</f>
        <v>170085</v>
      </c>
      <c r="N42" s="2"/>
      <c r="O42" s="2"/>
    </row>
    <row r="43" spans="1:15" x14ac:dyDescent="0.25">
      <c r="B43" s="10"/>
      <c r="C43" s="10"/>
      <c r="D43" s="10"/>
      <c r="E43" s="2">
        <v>1</v>
      </c>
      <c r="F43" s="2" t="s">
        <v>9</v>
      </c>
      <c r="G43" s="2">
        <v>12</v>
      </c>
      <c r="H43" s="2" t="s">
        <v>9</v>
      </c>
      <c r="I43" s="2">
        <v>20000</v>
      </c>
      <c r="J43" s="2" t="s">
        <v>9</v>
      </c>
      <c r="K43" s="58">
        <v>0.66700000000000004</v>
      </c>
      <c r="L43" s="2" t="s">
        <v>10</v>
      </c>
      <c r="M43" s="2">
        <f>E43*G43*I43*K43</f>
        <v>160080</v>
      </c>
      <c r="N43" s="2"/>
      <c r="O43" s="2"/>
    </row>
    <row r="44" spans="1:15" x14ac:dyDescent="0.25">
      <c r="B44" s="76" t="s">
        <v>124</v>
      </c>
      <c r="C44" s="52"/>
      <c r="D44" s="52"/>
      <c r="F44" s="2"/>
      <c r="G44" s="85"/>
      <c r="H44" s="2"/>
      <c r="I44" s="2"/>
      <c r="J44" s="2"/>
      <c r="K44" s="58"/>
      <c r="L44" s="2" t="s">
        <v>10</v>
      </c>
      <c r="M44" s="2">
        <v>25000</v>
      </c>
      <c r="N44" s="2"/>
      <c r="O44" s="2"/>
    </row>
    <row r="45" spans="1:15" ht="30" x14ac:dyDescent="0.25">
      <c r="B45" s="81" t="s">
        <v>142</v>
      </c>
      <c r="C45" s="81"/>
      <c r="D45" s="81"/>
      <c r="F45" s="2"/>
      <c r="G45" s="91"/>
      <c r="H45" s="2"/>
      <c r="I45" s="2"/>
      <c r="J45" s="2"/>
      <c r="K45" s="58"/>
      <c r="L45" s="2"/>
      <c r="M45" s="2">
        <v>25000</v>
      </c>
      <c r="N45" s="2"/>
      <c r="O45" s="2"/>
    </row>
    <row r="46" spans="1:15" x14ac:dyDescent="0.25">
      <c r="B46" s="2"/>
      <c r="C46" s="2"/>
      <c r="D46" s="2"/>
      <c r="E46" s="138"/>
      <c r="F46" s="138"/>
      <c r="G46" s="2"/>
      <c r="H46" s="2"/>
      <c r="I46" s="2"/>
      <c r="J46" s="11" t="s">
        <v>12</v>
      </c>
      <c r="K46" s="2"/>
      <c r="L46" s="2"/>
      <c r="M46" s="11">
        <f>SUM(M41:M45)</f>
        <v>380165</v>
      </c>
      <c r="N46" s="2"/>
      <c r="O46" s="2"/>
    </row>
    <row r="47" spans="1:15" x14ac:dyDescent="0.25">
      <c r="B47" s="2"/>
      <c r="C47">
        <f>M46/112</f>
        <v>3394.3303571428573</v>
      </c>
      <c r="D47" t="s">
        <v>9</v>
      </c>
      <c r="E47" t="s">
        <v>13</v>
      </c>
      <c r="F47" s="47">
        <v>5001.7</v>
      </c>
      <c r="G47" t="s">
        <v>137</v>
      </c>
      <c r="H47" s="13"/>
      <c r="I47" s="2"/>
      <c r="J47" s="2"/>
      <c r="K47" s="2"/>
      <c r="L47" s="2"/>
      <c r="M47" s="11"/>
      <c r="N47" s="2"/>
      <c r="O47" s="88">
        <f>C47*F47</f>
        <v>16977422.147321429</v>
      </c>
    </row>
    <row r="48" spans="1:15" x14ac:dyDescent="0.25">
      <c r="B48" s="2"/>
      <c r="F48" s="47"/>
      <c r="H48" s="13"/>
      <c r="I48" s="2"/>
      <c r="J48" s="2"/>
      <c r="K48" s="2"/>
      <c r="L48" s="2"/>
      <c r="M48" s="11"/>
      <c r="N48" s="2"/>
      <c r="O48" s="15"/>
    </row>
    <row r="49" spans="1:15" x14ac:dyDescent="0.25">
      <c r="A49">
        <v>5</v>
      </c>
      <c r="B49" s="133" t="s">
        <v>98</v>
      </c>
      <c r="C49" s="133"/>
      <c r="D49" s="133"/>
      <c r="E49" s="133"/>
      <c r="F49" s="133"/>
      <c r="G49" s="133"/>
      <c r="H49" s="133"/>
      <c r="I49" s="133"/>
      <c r="J49" s="133"/>
      <c r="K49" s="133"/>
      <c r="L49" s="133"/>
      <c r="M49" s="133"/>
      <c r="N49" s="2"/>
      <c r="O49" s="2"/>
    </row>
    <row r="50" spans="1:15" x14ac:dyDescent="0.25">
      <c r="B50" s="17"/>
      <c r="C50" s="17"/>
    </row>
    <row r="51" spans="1:15" x14ac:dyDescent="0.25">
      <c r="B51" s="76" t="s">
        <v>124</v>
      </c>
      <c r="E51" s="6">
        <v>20</v>
      </c>
      <c r="F51" s="6" t="s">
        <v>9</v>
      </c>
      <c r="G51" s="6">
        <v>2.5</v>
      </c>
      <c r="H51" s="6" t="s">
        <v>9</v>
      </c>
      <c r="I51" s="59">
        <v>5</v>
      </c>
      <c r="J51" s="59" t="s">
        <v>9</v>
      </c>
      <c r="K51" s="22">
        <v>10</v>
      </c>
      <c r="L51" s="2" t="s">
        <v>10</v>
      </c>
      <c r="M51">
        <f>E51*G51*I51*K51</f>
        <v>2500</v>
      </c>
    </row>
    <row r="52" spans="1:15" x14ac:dyDescent="0.25">
      <c r="B52" s="75" t="s">
        <v>126</v>
      </c>
      <c r="E52" s="75">
        <v>2</v>
      </c>
      <c r="F52" s="75" t="s">
        <v>9</v>
      </c>
      <c r="G52" s="75">
        <v>4105</v>
      </c>
      <c r="H52" s="75" t="s">
        <v>9</v>
      </c>
      <c r="I52" s="59">
        <v>2.5</v>
      </c>
      <c r="J52" s="59" t="s">
        <v>9</v>
      </c>
      <c r="K52" s="48">
        <v>3</v>
      </c>
      <c r="L52" s="2" t="s">
        <v>10</v>
      </c>
      <c r="M52">
        <f>E52*G52*I52*K52</f>
        <v>61575</v>
      </c>
    </row>
    <row r="53" spans="1:15" x14ac:dyDescent="0.25">
      <c r="B53" s="80" t="s">
        <v>142</v>
      </c>
      <c r="E53" s="80">
        <v>2</v>
      </c>
      <c r="F53" s="80" t="s">
        <v>9</v>
      </c>
      <c r="G53" s="80">
        <v>5500</v>
      </c>
      <c r="H53" s="80" t="s">
        <v>9</v>
      </c>
      <c r="I53" s="59">
        <v>2.5</v>
      </c>
      <c r="J53" s="59" t="s">
        <v>9</v>
      </c>
      <c r="K53" s="48">
        <v>3</v>
      </c>
      <c r="L53" s="2" t="s">
        <v>10</v>
      </c>
      <c r="M53">
        <f>E53*G53*I53*K53</f>
        <v>82500</v>
      </c>
    </row>
    <row r="54" spans="1:15" x14ac:dyDescent="0.25">
      <c r="E54" s="2"/>
      <c r="F54" s="2"/>
      <c r="G54" s="2"/>
      <c r="H54" s="2"/>
      <c r="I54" s="2"/>
      <c r="K54" s="5" t="s">
        <v>12</v>
      </c>
      <c r="L54" s="11"/>
      <c r="M54" s="11">
        <f>SUM(M51:M53)</f>
        <v>146575</v>
      </c>
      <c r="N54" s="2"/>
      <c r="O54" s="2"/>
    </row>
    <row r="55" spans="1:15" x14ac:dyDescent="0.25">
      <c r="E55" s="2"/>
      <c r="F55" s="2"/>
      <c r="G55" s="2"/>
      <c r="H55" s="2"/>
      <c r="I55" s="2"/>
      <c r="K55" s="5"/>
      <c r="L55" s="11"/>
      <c r="M55" s="11"/>
      <c r="N55" s="2"/>
      <c r="O55" s="2"/>
    </row>
    <row r="56" spans="1:15" x14ac:dyDescent="0.25">
      <c r="C56">
        <f>M54</f>
        <v>146575</v>
      </c>
      <c r="D56" t="s">
        <v>9</v>
      </c>
      <c r="E56" t="s">
        <v>13</v>
      </c>
      <c r="F56">
        <v>26475</v>
      </c>
      <c r="G56" t="s">
        <v>99</v>
      </c>
      <c r="H56" s="13"/>
      <c r="I56" s="2"/>
      <c r="J56" s="2"/>
      <c r="K56" s="2"/>
      <c r="L56" s="2"/>
      <c r="M56" s="11"/>
      <c r="N56" s="60"/>
      <c r="O56" s="88">
        <f>C56*F56/100</f>
        <v>38805731.25</v>
      </c>
    </row>
    <row r="57" spans="1:15" x14ac:dyDescent="0.25">
      <c r="A57" s="124">
        <v>6</v>
      </c>
      <c r="B57" s="131" t="s">
        <v>127</v>
      </c>
      <c r="C57" s="131"/>
      <c r="D57" s="131"/>
      <c r="E57" s="131"/>
      <c r="F57" s="131"/>
      <c r="G57" s="131"/>
      <c r="H57" s="131"/>
      <c r="I57" s="131"/>
      <c r="J57" s="131"/>
      <c r="K57" s="131"/>
      <c r="L57" s="131"/>
      <c r="M57" s="131"/>
      <c r="N57" s="60"/>
      <c r="O57" s="18"/>
    </row>
    <row r="58" spans="1:15" x14ac:dyDescent="0.25">
      <c r="A58" s="124"/>
      <c r="B58" t="s">
        <v>128</v>
      </c>
      <c r="H58" s="13"/>
      <c r="I58" s="2"/>
      <c r="J58" s="2"/>
      <c r="K58" s="2"/>
      <c r="L58" s="2"/>
      <c r="M58" s="11"/>
      <c r="N58" s="60"/>
      <c r="O58" s="18"/>
    </row>
    <row r="59" spans="1:15" x14ac:dyDescent="0.25">
      <c r="B59" t="s">
        <v>138</v>
      </c>
      <c r="E59" s="75">
        <v>1</v>
      </c>
      <c r="F59" s="75" t="s">
        <v>9</v>
      </c>
      <c r="G59" s="75">
        <v>5000</v>
      </c>
      <c r="H59" s="75" t="s">
        <v>9</v>
      </c>
      <c r="I59" s="70">
        <v>5</v>
      </c>
      <c r="J59" s="59" t="s">
        <v>9</v>
      </c>
      <c r="K59" s="48">
        <v>0.5</v>
      </c>
      <c r="L59" s="2" t="s">
        <v>10</v>
      </c>
      <c r="M59" s="2">
        <f>E59*G59*I59*K59</f>
        <v>12500</v>
      </c>
      <c r="N59" s="60"/>
      <c r="O59" s="18"/>
    </row>
    <row r="60" spans="1:15" x14ac:dyDescent="0.25">
      <c r="E60" s="75">
        <v>5</v>
      </c>
      <c r="F60" s="75" t="s">
        <v>9</v>
      </c>
      <c r="G60" s="75">
        <v>1000</v>
      </c>
      <c r="H60" s="75" t="s">
        <v>9</v>
      </c>
      <c r="I60" s="70">
        <v>5</v>
      </c>
      <c r="J60" s="59" t="s">
        <v>9</v>
      </c>
      <c r="K60" s="48">
        <v>0.5</v>
      </c>
      <c r="L60" s="2" t="s">
        <v>10</v>
      </c>
      <c r="M60" s="2">
        <f>E60*G60*I60*K60</f>
        <v>12500</v>
      </c>
      <c r="N60" s="60"/>
      <c r="O60" s="18"/>
    </row>
    <row r="61" spans="1:15" x14ac:dyDescent="0.25">
      <c r="E61" s="75">
        <v>1</v>
      </c>
      <c r="F61" s="75" t="s">
        <v>9</v>
      </c>
      <c r="G61" s="75">
        <v>100</v>
      </c>
      <c r="H61" s="75" t="s">
        <v>9</v>
      </c>
      <c r="I61" s="70">
        <v>100</v>
      </c>
      <c r="J61" s="59" t="s">
        <v>9</v>
      </c>
      <c r="K61" s="48">
        <v>0.3</v>
      </c>
      <c r="L61" s="2" t="s">
        <v>10</v>
      </c>
      <c r="M61" s="2">
        <f>E61*G61*I61*K61</f>
        <v>3000</v>
      </c>
      <c r="N61" s="60"/>
      <c r="O61" s="18"/>
    </row>
    <row r="62" spans="1:15" x14ac:dyDescent="0.25">
      <c r="B62" t="s">
        <v>139</v>
      </c>
      <c r="E62" s="80">
        <v>1</v>
      </c>
      <c r="F62" s="80" t="s">
        <v>9</v>
      </c>
      <c r="G62" s="80">
        <v>15000</v>
      </c>
      <c r="H62" s="80"/>
      <c r="I62" s="70">
        <v>12</v>
      </c>
      <c r="J62" s="59" t="s">
        <v>9</v>
      </c>
      <c r="K62" s="48">
        <v>0.5</v>
      </c>
      <c r="L62" s="2" t="s">
        <v>10</v>
      </c>
      <c r="M62" s="2">
        <f>E62*G62*I62*K62</f>
        <v>90000</v>
      </c>
      <c r="N62" s="60"/>
      <c r="O62" s="18"/>
    </row>
    <row r="63" spans="1:15" x14ac:dyDescent="0.25">
      <c r="F63" s="2"/>
      <c r="G63" s="2"/>
      <c r="H63" s="2"/>
      <c r="I63" s="2"/>
      <c r="J63" s="2"/>
      <c r="K63" s="11" t="s">
        <v>12</v>
      </c>
      <c r="L63" s="11"/>
      <c r="M63" s="11">
        <f>SUM(M59:M61)</f>
        <v>28000</v>
      </c>
      <c r="N63" s="60"/>
      <c r="O63" s="18"/>
    </row>
    <row r="64" spans="1:15" x14ac:dyDescent="0.25">
      <c r="D64">
        <f>M63</f>
        <v>28000</v>
      </c>
      <c r="E64" t="s">
        <v>9</v>
      </c>
      <c r="F64" t="s">
        <v>13</v>
      </c>
      <c r="G64">
        <v>14429.25</v>
      </c>
      <c r="H64" t="s">
        <v>100</v>
      </c>
      <c r="I64" s="13"/>
      <c r="J64" s="2"/>
      <c r="K64" s="2"/>
      <c r="L64" s="2"/>
      <c r="M64" s="11"/>
      <c r="N64" s="60"/>
      <c r="O64" s="88">
        <f>D64*G64/100</f>
        <v>4040190</v>
      </c>
    </row>
    <row r="65" spans="1:15" x14ac:dyDescent="0.25">
      <c r="I65" s="13"/>
      <c r="J65" s="2"/>
      <c r="K65" s="2"/>
      <c r="L65" s="2"/>
      <c r="M65" s="11"/>
      <c r="N65" s="60"/>
      <c r="O65" s="18"/>
    </row>
    <row r="66" spans="1:15" x14ac:dyDescent="0.25">
      <c r="A66">
        <v>7</v>
      </c>
      <c r="B66" s="136" t="s">
        <v>129</v>
      </c>
      <c r="C66" s="136"/>
      <c r="D66" s="136"/>
      <c r="E66" s="136"/>
      <c r="F66" s="136"/>
      <c r="G66" s="136"/>
      <c r="H66" s="136"/>
      <c r="I66" s="136"/>
      <c r="J66" s="136"/>
      <c r="K66" s="136"/>
      <c r="L66" s="136"/>
      <c r="M66" s="136"/>
      <c r="N66" s="60"/>
      <c r="O66" s="18"/>
    </row>
    <row r="67" spans="1:15" x14ac:dyDescent="0.25">
      <c r="B67" t="s">
        <v>130</v>
      </c>
      <c r="E67" s="75">
        <v>1</v>
      </c>
      <c r="F67" s="75" t="s">
        <v>9</v>
      </c>
      <c r="G67" s="75">
        <v>5000</v>
      </c>
      <c r="H67" s="75" t="s">
        <v>9</v>
      </c>
      <c r="I67" s="59">
        <v>5</v>
      </c>
      <c r="J67" s="59" t="s">
        <v>9</v>
      </c>
      <c r="K67" s="48">
        <v>0.25</v>
      </c>
      <c r="L67" s="2" t="s">
        <v>10</v>
      </c>
      <c r="M67">
        <f>E67*G67*I67*K67</f>
        <v>6250</v>
      </c>
      <c r="N67" s="60"/>
      <c r="O67" s="18"/>
    </row>
    <row r="68" spans="1:15" x14ac:dyDescent="0.25">
      <c r="C68" s="75">
        <v>1</v>
      </c>
      <c r="D68" s="75" t="s">
        <v>9</v>
      </c>
      <c r="E68" s="53">
        <v>5</v>
      </c>
      <c r="F68" s="53" t="s">
        <v>9</v>
      </c>
      <c r="G68" s="53">
        <v>100</v>
      </c>
      <c r="H68" s="53" t="s">
        <v>9</v>
      </c>
      <c r="I68" s="59">
        <v>100</v>
      </c>
      <c r="J68" s="59" t="s">
        <v>9</v>
      </c>
      <c r="K68" s="48">
        <v>0.25</v>
      </c>
      <c r="L68" s="2" t="s">
        <v>10</v>
      </c>
      <c r="M68">
        <f>C68*E68*G68*I68*K68</f>
        <v>12500</v>
      </c>
      <c r="N68" s="60"/>
      <c r="O68" s="18"/>
    </row>
    <row r="69" spans="1:15" x14ac:dyDescent="0.25">
      <c r="E69" s="2"/>
      <c r="F69" s="2"/>
      <c r="G69" s="2"/>
      <c r="H69" s="2"/>
      <c r="I69" s="2"/>
      <c r="K69" s="5" t="s">
        <v>12</v>
      </c>
      <c r="L69" s="11"/>
      <c r="M69" s="11">
        <f>SUM(M67:M68)</f>
        <v>18750</v>
      </c>
      <c r="N69" s="60"/>
      <c r="O69" s="18"/>
    </row>
    <row r="70" spans="1:15" ht="15" customHeight="1" x14ac:dyDescent="0.25">
      <c r="C70">
        <f>M69</f>
        <v>18750</v>
      </c>
      <c r="D70" t="s">
        <v>9</v>
      </c>
      <c r="E70" t="s">
        <v>13</v>
      </c>
      <c r="F70">
        <v>2425</v>
      </c>
      <c r="G70" t="s">
        <v>99</v>
      </c>
      <c r="H70" s="13"/>
      <c r="I70" s="2"/>
      <c r="J70" s="2"/>
      <c r="K70" s="2"/>
      <c r="L70" s="2"/>
      <c r="M70" s="11"/>
      <c r="N70" s="60"/>
      <c r="O70" s="88">
        <f>C70*F70/100</f>
        <v>454687.5</v>
      </c>
    </row>
    <row r="71" spans="1:15" x14ac:dyDescent="0.25">
      <c r="H71" s="13"/>
      <c r="I71" s="2"/>
      <c r="J71" s="2"/>
      <c r="K71" s="2"/>
      <c r="L71" s="2"/>
      <c r="M71" s="11"/>
      <c r="N71" s="60"/>
      <c r="O71" s="18"/>
    </row>
    <row r="72" spans="1:15" ht="47.25" customHeight="1" x14ac:dyDescent="0.25">
      <c r="A72" s="79">
        <v>8</v>
      </c>
      <c r="B72" s="133" t="s">
        <v>131</v>
      </c>
      <c r="C72" s="133"/>
      <c r="D72" s="133"/>
      <c r="E72" s="133"/>
      <c r="F72" s="133"/>
      <c r="G72" s="133"/>
      <c r="H72" s="133"/>
      <c r="I72" s="133"/>
      <c r="J72" s="133"/>
      <c r="K72" s="133"/>
      <c r="L72" s="133"/>
      <c r="M72" s="133"/>
      <c r="N72" s="60"/>
      <c r="O72" s="18"/>
    </row>
    <row r="73" spans="1:15" x14ac:dyDescent="0.25">
      <c r="B73" s="54"/>
      <c r="C73" s="55"/>
      <c r="D73" s="55"/>
      <c r="E73" s="55"/>
      <c r="F73" s="55"/>
      <c r="G73" s="55"/>
      <c r="H73" s="55"/>
      <c r="I73" s="55"/>
      <c r="J73" s="55"/>
      <c r="K73" s="55"/>
      <c r="L73" s="55"/>
      <c r="M73" s="55"/>
      <c r="N73" s="60"/>
      <c r="O73" s="18"/>
    </row>
    <row r="74" spans="1:15" x14ac:dyDescent="0.25">
      <c r="B74" s="55"/>
      <c r="C74" s="55"/>
      <c r="D74" s="55"/>
      <c r="E74" s="55"/>
      <c r="F74" s="55"/>
      <c r="G74" s="2">
        <v>1</v>
      </c>
      <c r="H74" s="2" t="s">
        <v>9</v>
      </c>
      <c r="I74" s="2">
        <v>10000</v>
      </c>
      <c r="J74" s="2" t="s">
        <v>9</v>
      </c>
      <c r="K74" s="84">
        <v>5</v>
      </c>
      <c r="L74" s="2" t="s">
        <v>10</v>
      </c>
      <c r="M74" s="2">
        <f>G74*I74*K74</f>
        <v>50000</v>
      </c>
      <c r="N74" s="60"/>
      <c r="O74" s="18"/>
    </row>
    <row r="75" spans="1:15" x14ac:dyDescent="0.25">
      <c r="B75" s="78"/>
      <c r="C75" s="78"/>
      <c r="D75" s="78"/>
      <c r="E75" s="78"/>
      <c r="F75" s="78"/>
      <c r="G75" s="2">
        <v>3</v>
      </c>
      <c r="H75" s="2" t="s">
        <v>9</v>
      </c>
      <c r="I75" s="2">
        <v>100</v>
      </c>
      <c r="J75" s="2" t="s">
        <v>9</v>
      </c>
      <c r="K75" s="84">
        <v>100</v>
      </c>
      <c r="L75" s="2" t="s">
        <v>10</v>
      </c>
      <c r="M75" s="2">
        <f>G75*I75*K75</f>
        <v>30000</v>
      </c>
      <c r="N75" s="60"/>
      <c r="O75" s="18"/>
    </row>
    <row r="76" spans="1:15" x14ac:dyDescent="0.25">
      <c r="G76" s="2"/>
      <c r="H76" s="2"/>
      <c r="I76" s="2"/>
      <c r="J76" s="2"/>
      <c r="K76" s="11" t="s">
        <v>12</v>
      </c>
      <c r="L76" s="11"/>
      <c r="M76" s="11">
        <f>SUM(M74:M75)</f>
        <v>80000</v>
      </c>
      <c r="N76" s="60"/>
      <c r="O76" s="18"/>
    </row>
    <row r="77" spans="1:15" x14ac:dyDescent="0.25">
      <c r="C77">
        <f>M76</f>
        <v>80000</v>
      </c>
      <c r="D77" t="s">
        <v>9</v>
      </c>
      <c r="E77" t="s">
        <v>13</v>
      </c>
      <c r="F77">
        <v>223.97</v>
      </c>
      <c r="G77" t="s">
        <v>140</v>
      </c>
      <c r="H77" s="13"/>
      <c r="I77" s="2"/>
      <c r="J77" s="2"/>
      <c r="K77" s="2"/>
      <c r="L77" s="2"/>
      <c r="M77" s="11"/>
      <c r="N77" s="60"/>
      <c r="O77" s="88">
        <f>C77*F77</f>
        <v>17917600</v>
      </c>
    </row>
    <row r="78" spans="1:15" x14ac:dyDescent="0.25">
      <c r="H78" s="13"/>
      <c r="I78" s="2"/>
      <c r="J78" s="2"/>
      <c r="K78" s="2"/>
      <c r="L78" s="2"/>
      <c r="M78" s="11"/>
      <c r="N78" s="60"/>
      <c r="O78" s="18"/>
    </row>
    <row r="79" spans="1:15" ht="36" customHeight="1" x14ac:dyDescent="0.25">
      <c r="A79" s="79">
        <v>9</v>
      </c>
      <c r="B79" s="135" t="s">
        <v>132</v>
      </c>
      <c r="C79" s="135"/>
      <c r="D79" s="135"/>
      <c r="E79" s="135"/>
      <c r="F79" s="135"/>
      <c r="G79" s="135"/>
      <c r="H79" s="135"/>
      <c r="I79" s="135"/>
      <c r="J79" s="135"/>
      <c r="K79" s="135"/>
      <c r="L79" s="135"/>
      <c r="M79" s="135"/>
      <c r="N79" s="60"/>
      <c r="O79" s="15"/>
    </row>
    <row r="80" spans="1:15" x14ac:dyDescent="0.25">
      <c r="B80" s="75"/>
      <c r="C80" s="78"/>
      <c r="D80" s="78"/>
      <c r="E80" s="78"/>
      <c r="F80" s="78"/>
      <c r="G80" s="2">
        <v>2</v>
      </c>
      <c r="H80" s="2" t="s">
        <v>9</v>
      </c>
      <c r="I80" s="2">
        <v>30000</v>
      </c>
      <c r="J80" s="2" t="s">
        <v>9</v>
      </c>
      <c r="K80" s="84">
        <v>0.5</v>
      </c>
      <c r="L80" s="2" t="s">
        <v>10</v>
      </c>
      <c r="M80" s="2">
        <f>G80*I80*K80</f>
        <v>30000</v>
      </c>
      <c r="N80" s="60"/>
      <c r="O80" s="18"/>
    </row>
    <row r="81" spans="1:15" x14ac:dyDescent="0.25">
      <c r="B81" s="75"/>
      <c r="C81" s="78"/>
      <c r="D81" s="78"/>
      <c r="E81" s="78"/>
      <c r="F81" s="78"/>
      <c r="G81" s="2">
        <v>1</v>
      </c>
      <c r="H81" s="2" t="s">
        <v>9</v>
      </c>
      <c r="I81" s="2">
        <v>600</v>
      </c>
      <c r="J81" s="2" t="s">
        <v>9</v>
      </c>
      <c r="K81" s="84">
        <v>0.5</v>
      </c>
      <c r="L81" s="2" t="s">
        <v>10</v>
      </c>
      <c r="M81" s="2">
        <f>G81*I81*K81</f>
        <v>300</v>
      </c>
      <c r="N81" s="60"/>
      <c r="O81" s="18"/>
    </row>
    <row r="82" spans="1:15" x14ac:dyDescent="0.25">
      <c r="B82" s="75"/>
      <c r="G82" s="2"/>
      <c r="H82" s="2"/>
      <c r="I82" s="2"/>
      <c r="J82" s="2"/>
      <c r="K82" s="11" t="s">
        <v>12</v>
      </c>
      <c r="L82" s="11"/>
      <c r="M82" s="11">
        <f>SUM(M80:M81)</f>
        <v>30300</v>
      </c>
      <c r="N82" s="60"/>
      <c r="O82" s="18"/>
    </row>
    <row r="83" spans="1:15" x14ac:dyDescent="0.25">
      <c r="C83">
        <f>M82</f>
        <v>30300</v>
      </c>
      <c r="D83" t="s">
        <v>9</v>
      </c>
      <c r="E83" t="s">
        <v>13</v>
      </c>
      <c r="F83">
        <v>7000</v>
      </c>
      <c r="G83" t="s">
        <v>14</v>
      </c>
      <c r="H83" s="13"/>
      <c r="I83" s="2"/>
      <c r="J83" s="2"/>
      <c r="K83" s="2"/>
      <c r="L83" s="2"/>
      <c r="M83" s="11"/>
      <c r="N83" s="60"/>
      <c r="O83" s="88">
        <f>C83*F83/100</f>
        <v>2121000</v>
      </c>
    </row>
    <row r="84" spans="1:15" x14ac:dyDescent="0.25">
      <c r="H84" s="13"/>
      <c r="I84" s="2"/>
      <c r="J84" s="2"/>
      <c r="K84" s="2"/>
      <c r="L84" s="2"/>
      <c r="M84" s="11"/>
      <c r="N84" s="60"/>
      <c r="O84" s="88"/>
    </row>
    <row r="85" spans="1:15" x14ac:dyDescent="0.25">
      <c r="A85">
        <v>10</v>
      </c>
      <c r="B85" t="s">
        <v>143</v>
      </c>
      <c r="H85" s="13"/>
      <c r="I85" s="2"/>
      <c r="J85" s="2"/>
      <c r="K85" s="2"/>
      <c r="L85" s="2"/>
      <c r="M85" s="11"/>
      <c r="N85" s="60"/>
      <c r="O85" s="15"/>
    </row>
    <row r="86" spans="1:15" x14ac:dyDescent="0.25">
      <c r="H86" s="13"/>
      <c r="I86" s="2"/>
      <c r="J86" s="2"/>
      <c r="K86" s="2"/>
      <c r="L86" s="2"/>
      <c r="M86" s="11"/>
      <c r="N86" s="60"/>
      <c r="O86" s="15"/>
    </row>
    <row r="87" spans="1:15" x14ac:dyDescent="0.25">
      <c r="C87">
        <v>1</v>
      </c>
      <c r="D87" t="s">
        <v>9</v>
      </c>
      <c r="E87">
        <v>800</v>
      </c>
      <c r="H87" s="13"/>
      <c r="I87" s="2"/>
      <c r="J87" s="2"/>
      <c r="K87" s="2" t="s">
        <v>10</v>
      </c>
      <c r="L87" s="2"/>
      <c r="M87" s="11">
        <f>C87*E87</f>
        <v>800</v>
      </c>
      <c r="N87" s="60"/>
      <c r="O87" s="15"/>
    </row>
    <row r="88" spans="1:15" x14ac:dyDescent="0.25">
      <c r="D88">
        <f>M87</f>
        <v>800</v>
      </c>
      <c r="F88" t="s">
        <v>144</v>
      </c>
      <c r="G88">
        <v>596.23</v>
      </c>
      <c r="H88" s="13" t="s">
        <v>145</v>
      </c>
      <c r="I88" s="2"/>
      <c r="J88" s="2"/>
      <c r="K88" s="2"/>
      <c r="L88" s="2"/>
      <c r="M88" s="11"/>
      <c r="N88" s="60"/>
      <c r="O88" s="88">
        <f>D88*G88</f>
        <v>476984</v>
      </c>
    </row>
    <row r="89" spans="1:15" x14ac:dyDescent="0.25">
      <c r="H89" s="13"/>
      <c r="I89" s="2"/>
      <c r="J89" s="2"/>
      <c r="K89" s="2"/>
      <c r="L89" s="2"/>
      <c r="M89" s="11"/>
      <c r="N89" s="60"/>
      <c r="O89" s="88"/>
    </row>
    <row r="90" spans="1:15" ht="18.75" customHeight="1" x14ac:dyDescent="0.25">
      <c r="A90">
        <v>11</v>
      </c>
      <c r="B90" t="s">
        <v>146</v>
      </c>
      <c r="H90" s="13"/>
      <c r="I90" s="2"/>
      <c r="J90" s="2"/>
      <c r="K90" s="2"/>
      <c r="L90" s="2"/>
      <c r="M90" s="11"/>
      <c r="N90" s="60"/>
      <c r="O90" s="15"/>
    </row>
    <row r="91" spans="1:15" x14ac:dyDescent="0.25">
      <c r="C91">
        <v>2</v>
      </c>
      <c r="D91" t="s">
        <v>9</v>
      </c>
      <c r="E91">
        <v>30000</v>
      </c>
      <c r="H91" s="13"/>
      <c r="I91" s="2"/>
      <c r="J91" s="2"/>
      <c r="K91" s="2" t="s">
        <v>10</v>
      </c>
      <c r="L91" s="2"/>
      <c r="M91" s="11">
        <f>C91*E91</f>
        <v>60000</v>
      </c>
      <c r="N91" s="60"/>
      <c r="O91" s="15"/>
    </row>
    <row r="92" spans="1:15" x14ac:dyDescent="0.25">
      <c r="H92" s="13"/>
      <c r="I92" s="2"/>
      <c r="J92" s="2"/>
      <c r="K92" s="2"/>
      <c r="L92" s="2"/>
      <c r="M92" s="11"/>
      <c r="N92" s="60"/>
      <c r="O92" s="15"/>
    </row>
    <row r="93" spans="1:15" x14ac:dyDescent="0.25">
      <c r="D93">
        <f>M91</f>
        <v>60000</v>
      </c>
      <c r="E93" t="s">
        <v>144</v>
      </c>
      <c r="F93">
        <v>41.24</v>
      </c>
      <c r="G93" t="s">
        <v>147</v>
      </c>
      <c r="H93" s="13"/>
      <c r="I93" s="2"/>
      <c r="J93" s="2"/>
      <c r="K93" s="2"/>
      <c r="L93" s="2"/>
      <c r="M93" s="11"/>
      <c r="N93" s="60"/>
      <c r="O93" s="88">
        <f>D93*F93</f>
        <v>2474400</v>
      </c>
    </row>
    <row r="94" spans="1:15" ht="32.25" customHeight="1" x14ac:dyDescent="0.25">
      <c r="A94">
        <v>12</v>
      </c>
      <c r="B94" s="125" t="s">
        <v>148</v>
      </c>
      <c r="C94" s="125"/>
      <c r="D94" s="125"/>
      <c r="E94" s="125"/>
      <c r="F94" s="125"/>
      <c r="G94" s="125"/>
      <c r="H94" s="125"/>
      <c r="I94" s="125"/>
      <c r="J94" s="125"/>
      <c r="K94" s="125"/>
      <c r="L94" s="125"/>
      <c r="M94" s="125"/>
      <c r="N94" s="125"/>
      <c r="O94" s="125"/>
    </row>
    <row r="95" spans="1:15" x14ac:dyDescent="0.25">
      <c r="H95" s="13"/>
      <c r="I95" s="2"/>
      <c r="J95" s="2"/>
      <c r="K95" s="2"/>
      <c r="L95" s="2"/>
      <c r="M95" s="11"/>
      <c r="N95" s="60"/>
      <c r="O95" s="88"/>
    </row>
    <row r="96" spans="1:15" x14ac:dyDescent="0.25">
      <c r="C96">
        <v>1</v>
      </c>
      <c r="D96" t="s">
        <v>9</v>
      </c>
      <c r="E96">
        <v>100</v>
      </c>
      <c r="H96" s="13"/>
      <c r="I96" s="2"/>
      <c r="J96" s="2"/>
      <c r="K96" s="2" t="s">
        <v>10</v>
      </c>
      <c r="L96" s="2"/>
      <c r="M96" s="11">
        <f>C96*E96</f>
        <v>100</v>
      </c>
      <c r="N96" s="60"/>
      <c r="O96" s="88"/>
    </row>
    <row r="97" spans="1:15" x14ac:dyDescent="0.25">
      <c r="D97">
        <f>M96</f>
        <v>100</v>
      </c>
      <c r="E97" t="s">
        <v>144</v>
      </c>
      <c r="F97">
        <v>14600</v>
      </c>
      <c r="G97" t="s">
        <v>149</v>
      </c>
      <c r="H97" s="13"/>
      <c r="I97" s="2"/>
      <c r="J97" s="2"/>
      <c r="K97" s="2"/>
      <c r="L97" s="2"/>
      <c r="M97" s="11"/>
      <c r="N97" s="60"/>
      <c r="O97" s="88">
        <f>D97*F97</f>
        <v>1460000</v>
      </c>
    </row>
    <row r="98" spans="1:15" x14ac:dyDescent="0.25">
      <c r="H98" s="13"/>
      <c r="I98" s="2"/>
      <c r="J98" s="2"/>
      <c r="K98" s="2"/>
      <c r="L98" s="2"/>
      <c r="M98" s="11"/>
      <c r="N98" s="60"/>
      <c r="O98" s="88"/>
    </row>
    <row r="99" spans="1:15" x14ac:dyDescent="0.25">
      <c r="A99">
        <v>13</v>
      </c>
      <c r="B99" t="s">
        <v>152</v>
      </c>
      <c r="H99" s="13"/>
      <c r="I99" s="2"/>
      <c r="J99" s="2"/>
      <c r="K99" s="2"/>
      <c r="L99" s="2"/>
      <c r="M99" s="11"/>
      <c r="N99" s="60"/>
      <c r="O99" s="88"/>
    </row>
    <row r="100" spans="1:15" ht="21.75" customHeight="1" x14ac:dyDescent="0.25">
      <c r="C100">
        <v>2</v>
      </c>
      <c r="D100" t="s">
        <v>9</v>
      </c>
      <c r="E100">
        <v>2000</v>
      </c>
      <c r="H100" s="13"/>
      <c r="I100" s="2"/>
      <c r="J100" s="2"/>
      <c r="K100" s="2" t="s">
        <v>10</v>
      </c>
      <c r="L100" s="2"/>
      <c r="M100" s="11">
        <f>C100*E100</f>
        <v>4000</v>
      </c>
      <c r="N100" s="60"/>
      <c r="O100" s="88"/>
    </row>
    <row r="101" spans="1:15" x14ac:dyDescent="0.25">
      <c r="H101" s="13"/>
      <c r="I101" s="2"/>
      <c r="J101" s="2"/>
      <c r="K101" s="2"/>
      <c r="L101" s="2"/>
      <c r="M101" s="11"/>
      <c r="N101" s="60"/>
      <c r="O101" s="88"/>
    </row>
    <row r="102" spans="1:15" x14ac:dyDescent="0.25">
      <c r="D102">
        <f>M100</f>
        <v>4000</v>
      </c>
      <c r="E102" t="s">
        <v>144</v>
      </c>
      <c r="F102">
        <v>1265</v>
      </c>
      <c r="G102" t="s">
        <v>153</v>
      </c>
      <c r="H102" s="13"/>
      <c r="I102" s="2"/>
      <c r="J102" s="2"/>
      <c r="K102" s="2"/>
      <c r="L102" s="2"/>
      <c r="M102" s="11"/>
      <c r="N102" s="60"/>
      <c r="O102" s="88">
        <f>D102*F102</f>
        <v>5060000</v>
      </c>
    </row>
    <row r="103" spans="1:15" x14ac:dyDescent="0.25">
      <c r="H103" s="13"/>
      <c r="I103" s="2"/>
      <c r="J103" s="2"/>
      <c r="K103" s="2"/>
      <c r="L103" s="2"/>
      <c r="M103" s="11"/>
      <c r="N103" s="60"/>
      <c r="O103" s="88"/>
    </row>
    <row r="104" spans="1:15" x14ac:dyDescent="0.25">
      <c r="A104">
        <v>14</v>
      </c>
      <c r="B104" t="s">
        <v>155</v>
      </c>
      <c r="H104" s="13"/>
      <c r="I104" s="2"/>
      <c r="J104" s="2"/>
      <c r="K104" s="2"/>
      <c r="L104" s="2"/>
      <c r="M104" s="11"/>
      <c r="N104" s="60"/>
      <c r="O104" s="88"/>
    </row>
    <row r="105" spans="1:15" x14ac:dyDescent="0.25">
      <c r="H105" s="13"/>
      <c r="I105" s="2"/>
      <c r="J105" s="2"/>
      <c r="K105" s="2"/>
      <c r="L105" s="2"/>
      <c r="M105" s="11"/>
      <c r="N105" s="60"/>
      <c r="O105" s="88"/>
    </row>
    <row r="106" spans="1:15" x14ac:dyDescent="0.25">
      <c r="C106">
        <v>2</v>
      </c>
      <c r="D106" t="s">
        <v>9</v>
      </c>
      <c r="E106">
        <v>40</v>
      </c>
      <c r="H106" s="13"/>
      <c r="I106" s="2"/>
      <c r="J106" s="2"/>
      <c r="K106" s="2"/>
      <c r="L106" s="2"/>
      <c r="M106" s="11">
        <f>C106*E106</f>
        <v>80</v>
      </c>
      <c r="N106" s="60"/>
      <c r="O106" s="88"/>
    </row>
    <row r="107" spans="1:15" x14ac:dyDescent="0.25">
      <c r="C107">
        <f>M106</f>
        <v>80</v>
      </c>
      <c r="D107" t="s">
        <v>144</v>
      </c>
      <c r="E107">
        <v>5467.68</v>
      </c>
      <c r="F107" t="s">
        <v>154</v>
      </c>
      <c r="H107" s="13"/>
      <c r="I107" s="2"/>
      <c r="J107" s="2"/>
      <c r="K107" s="2"/>
      <c r="L107" s="2"/>
      <c r="M107" s="11"/>
      <c r="N107" s="60"/>
      <c r="O107" s="88">
        <f>C107*E107</f>
        <v>437414.40000000002</v>
      </c>
    </row>
    <row r="108" spans="1:15" x14ac:dyDescent="0.25">
      <c r="H108" s="13"/>
      <c r="I108" s="2"/>
      <c r="J108" s="2"/>
      <c r="K108" s="2"/>
      <c r="L108" s="2"/>
      <c r="M108" s="11"/>
      <c r="N108" s="60"/>
      <c r="O108" s="88"/>
    </row>
    <row r="109" spans="1:15" x14ac:dyDescent="0.25">
      <c r="A109">
        <v>15</v>
      </c>
      <c r="B109" t="s">
        <v>156</v>
      </c>
      <c r="H109" s="13"/>
      <c r="I109" s="2"/>
      <c r="J109" s="2"/>
      <c r="K109" s="2"/>
      <c r="L109" s="2"/>
      <c r="M109" s="11"/>
      <c r="N109" s="60"/>
      <c r="O109" s="88"/>
    </row>
    <row r="110" spans="1:15" x14ac:dyDescent="0.25">
      <c r="H110" s="13"/>
      <c r="I110" s="2"/>
      <c r="J110" s="2"/>
      <c r="K110" s="2"/>
      <c r="L110" s="2"/>
      <c r="M110" s="11"/>
      <c r="N110" s="60"/>
      <c r="O110" s="88"/>
    </row>
    <row r="111" spans="1:15" x14ac:dyDescent="0.25">
      <c r="C111">
        <v>2</v>
      </c>
      <c r="D111" t="s">
        <v>9</v>
      </c>
      <c r="E111">
        <v>80</v>
      </c>
      <c r="H111" s="13"/>
      <c r="I111" s="2"/>
      <c r="J111" s="2"/>
      <c r="K111" s="2"/>
      <c r="L111" s="2"/>
      <c r="M111" s="11">
        <f>C111*E111</f>
        <v>160</v>
      </c>
      <c r="N111" s="60"/>
      <c r="O111" s="88"/>
    </row>
    <row r="112" spans="1:15" x14ac:dyDescent="0.25">
      <c r="H112" s="13"/>
      <c r="I112" s="2"/>
      <c r="J112" s="2"/>
      <c r="K112" s="2"/>
      <c r="L112" s="2"/>
      <c r="M112" s="11"/>
      <c r="N112" s="60"/>
      <c r="O112" s="88"/>
    </row>
    <row r="113" spans="4:16" x14ac:dyDescent="0.25">
      <c r="D113">
        <f>M111</f>
        <v>160</v>
      </c>
      <c r="E113" t="s">
        <v>144</v>
      </c>
      <c r="F113">
        <v>4986.3500000000004</v>
      </c>
      <c r="G113" t="s">
        <v>157</v>
      </c>
      <c r="H113" s="13"/>
      <c r="I113" s="2"/>
      <c r="J113" s="2"/>
      <c r="K113" s="2"/>
      <c r="L113" s="2"/>
      <c r="M113" s="11"/>
      <c r="N113" s="60"/>
      <c r="O113" s="88">
        <f>D113*F113</f>
        <v>797816</v>
      </c>
    </row>
    <row r="114" spans="4:16" x14ac:dyDescent="0.25">
      <c r="H114" s="13"/>
      <c r="I114" s="2"/>
      <c r="J114" s="2"/>
      <c r="K114" s="2"/>
      <c r="L114" s="2"/>
      <c r="M114" s="11"/>
      <c r="N114" s="60"/>
      <c r="O114" s="88"/>
    </row>
    <row r="115" spans="4:16" ht="15" customHeight="1" x14ac:dyDescent="0.25">
      <c r="J115" s="130" t="s">
        <v>15</v>
      </c>
      <c r="K115" s="130"/>
      <c r="L115" s="130"/>
      <c r="M115" s="19"/>
      <c r="N115" s="129">
        <f>SUM(O12:O113)</f>
        <v>149259249.29732144</v>
      </c>
      <c r="O115" s="129"/>
    </row>
    <row r="116" spans="4:16" ht="15" customHeight="1" x14ac:dyDescent="0.25">
      <c r="J116" s="87"/>
      <c r="K116" s="87"/>
      <c r="L116" s="87"/>
      <c r="M116" s="19"/>
      <c r="N116" s="92"/>
      <c r="O116" s="92"/>
    </row>
    <row r="117" spans="4:16" ht="15" customHeight="1" x14ac:dyDescent="0.25">
      <c r="J117" s="82"/>
      <c r="K117" s="82"/>
      <c r="L117" s="82"/>
      <c r="M117" s="19"/>
      <c r="N117" s="92"/>
      <c r="O117" s="92"/>
    </row>
    <row r="118" spans="4:16" x14ac:dyDescent="0.25">
      <c r="F118" s="132"/>
      <c r="G118" s="132"/>
      <c r="J118" s="17"/>
      <c r="K118" s="53"/>
      <c r="L118" s="53"/>
    </row>
    <row r="119" spans="4:16" x14ac:dyDescent="0.25">
      <c r="J119" s="20"/>
      <c r="K119" s="21"/>
      <c r="L119" s="21"/>
      <c r="N119" s="22"/>
    </row>
    <row r="120" spans="4:16" x14ac:dyDescent="0.25">
      <c r="J120" s="17"/>
      <c r="K120" s="6"/>
      <c r="L120" s="6"/>
      <c r="N120" s="22"/>
      <c r="P120" s="23"/>
    </row>
    <row r="121" spans="4:16" x14ac:dyDescent="0.25">
      <c r="J121" s="20"/>
      <c r="K121" s="21"/>
      <c r="L121" s="21"/>
      <c r="O121" s="132"/>
      <c r="P121" s="132"/>
    </row>
    <row r="122" spans="4:16" x14ac:dyDescent="0.25">
      <c r="J122" s="20"/>
      <c r="K122" s="21"/>
      <c r="L122" s="21"/>
    </row>
    <row r="123" spans="4:16" x14ac:dyDescent="0.25">
      <c r="G123" s="117" t="s">
        <v>62</v>
      </c>
      <c r="H123" s="117"/>
      <c r="I123" s="117"/>
      <c r="J123" s="117"/>
      <c r="K123" s="117"/>
      <c r="L123" s="2"/>
      <c r="M123" s="2"/>
      <c r="N123" s="2"/>
    </row>
    <row r="124" spans="4:16" ht="15" customHeight="1" x14ac:dyDescent="0.25">
      <c r="G124" s="117"/>
      <c r="H124" s="117"/>
      <c r="I124" s="117"/>
      <c r="J124" s="117"/>
      <c r="K124" s="117"/>
      <c r="L124" s="2"/>
      <c r="M124" s="2"/>
      <c r="N124" s="2"/>
    </row>
    <row r="125" spans="4:16" x14ac:dyDescent="0.25">
      <c r="G125" s="117"/>
      <c r="H125" s="117"/>
      <c r="I125" s="117"/>
      <c r="J125" s="117"/>
      <c r="K125" s="117"/>
      <c r="L125" s="2"/>
      <c r="M125" s="2"/>
      <c r="N125" s="2"/>
    </row>
    <row r="126" spans="4:16" x14ac:dyDescent="0.25">
      <c r="G126" s="2"/>
      <c r="H126" s="2"/>
      <c r="I126" s="2"/>
      <c r="J126" s="2"/>
      <c r="K126" s="2"/>
      <c r="L126" s="2"/>
      <c r="M126" s="2"/>
      <c r="N126" s="2"/>
    </row>
    <row r="132" spans="2:16" ht="18.75" x14ac:dyDescent="0.4">
      <c r="B132" s="23"/>
      <c r="C132" s="23"/>
      <c r="D132" s="23"/>
      <c r="E132" s="23"/>
      <c r="F132" s="23"/>
      <c r="J132" s="128"/>
      <c r="K132" s="128"/>
      <c r="L132" s="26"/>
    </row>
    <row r="133" spans="2:16" ht="30" customHeight="1" x14ac:dyDescent="0.4">
      <c r="B133" s="23"/>
      <c r="C133" s="23"/>
      <c r="D133" s="23"/>
      <c r="E133" s="23"/>
      <c r="F133" s="23"/>
      <c r="J133" s="26"/>
      <c r="K133" s="26"/>
      <c r="L133" s="26"/>
    </row>
    <row r="134" spans="2:16" x14ac:dyDescent="0.25">
      <c r="B134" s="23"/>
      <c r="C134" s="23"/>
      <c r="D134" s="23"/>
      <c r="E134" s="23"/>
      <c r="F134" s="23"/>
      <c r="G134" s="23"/>
      <c r="H134" s="23"/>
      <c r="I134" s="23"/>
      <c r="J134" s="23"/>
      <c r="K134" s="23"/>
      <c r="L134" s="23"/>
      <c r="M134" s="23"/>
      <c r="N134" s="23"/>
    </row>
    <row r="135" spans="2:16" x14ac:dyDescent="0.25">
      <c r="B135" s="126"/>
      <c r="C135" s="126"/>
      <c r="D135" s="126"/>
      <c r="E135" s="126"/>
      <c r="F135" s="126"/>
      <c r="G135" s="23"/>
      <c r="H135" s="23"/>
      <c r="I135" s="23"/>
      <c r="J135" s="127"/>
      <c r="K135" s="127"/>
      <c r="L135" s="127"/>
      <c r="M135" s="127"/>
      <c r="N135" s="127"/>
      <c r="O135" s="127"/>
    </row>
    <row r="136" spans="2:16" ht="15.75" x14ac:dyDescent="0.25">
      <c r="B136" s="126"/>
      <c r="C136" s="126"/>
      <c r="D136" s="126"/>
      <c r="E136" s="126"/>
      <c r="F136" s="126"/>
      <c r="G136" s="23"/>
      <c r="H136" s="23"/>
      <c r="I136" s="23"/>
      <c r="J136" s="127"/>
      <c r="K136" s="127"/>
      <c r="L136" s="127"/>
      <c r="M136" s="127"/>
      <c r="N136" s="127"/>
      <c r="O136" s="127"/>
      <c r="P136" s="24"/>
    </row>
    <row r="137" spans="2:16" ht="15.75" x14ac:dyDescent="0.25">
      <c r="B137" s="23"/>
      <c r="C137" s="23"/>
      <c r="D137" s="23"/>
      <c r="E137" s="23"/>
      <c r="F137" s="23"/>
      <c r="G137" s="23"/>
      <c r="H137" s="27"/>
      <c r="I137" s="23"/>
      <c r="J137" s="127"/>
      <c r="K137" s="127"/>
      <c r="L137" s="127"/>
      <c r="M137" s="127"/>
      <c r="N137" s="127"/>
      <c r="O137" s="127"/>
      <c r="P137" s="24"/>
    </row>
    <row r="138" spans="2:16" ht="15.75" x14ac:dyDescent="0.25">
      <c r="B138" s="23"/>
      <c r="C138" s="23"/>
      <c r="D138" s="23"/>
      <c r="E138" s="23"/>
      <c r="F138" s="23"/>
      <c r="G138" s="23"/>
      <c r="H138" s="23"/>
      <c r="I138" s="23"/>
      <c r="J138" s="127"/>
      <c r="K138" s="127"/>
      <c r="L138" s="127"/>
      <c r="M138" s="127"/>
      <c r="N138" s="127"/>
      <c r="O138" s="127"/>
      <c r="P138" s="25"/>
    </row>
    <row r="139" spans="2:16" ht="15.75" x14ac:dyDescent="0.25">
      <c r="B139" s="23"/>
      <c r="C139" s="23"/>
      <c r="D139" s="23"/>
      <c r="E139" s="23"/>
      <c r="F139" s="23"/>
      <c r="G139" s="23"/>
      <c r="H139" s="23"/>
      <c r="I139" s="23"/>
      <c r="J139" s="23"/>
      <c r="K139" s="23"/>
      <c r="L139" s="23"/>
      <c r="M139" s="23"/>
      <c r="N139" s="23"/>
      <c r="P139" s="25"/>
    </row>
    <row r="140" spans="2:16" ht="15.75" x14ac:dyDescent="0.25">
      <c r="P140" s="25"/>
    </row>
    <row r="141" spans="2:16" ht="15.75" x14ac:dyDescent="0.25">
      <c r="P141" s="25"/>
    </row>
    <row r="142" spans="2:16" ht="15.75" x14ac:dyDescent="0.25">
      <c r="P142" s="25"/>
    </row>
    <row r="145" ht="15" customHeight="1" x14ac:dyDescent="0.25"/>
    <row r="156" ht="15" customHeight="1" x14ac:dyDescent="0.25"/>
    <row r="157" ht="15" customHeight="1" x14ac:dyDescent="0.25"/>
    <row r="158" ht="15" customHeight="1" x14ac:dyDescent="0.25"/>
    <row r="159" ht="15" customHeight="1" x14ac:dyDescent="0.25"/>
    <row r="160" ht="15.75" customHeight="1" x14ac:dyDescent="0.25"/>
    <row r="161" ht="15.75" customHeight="1" x14ac:dyDescent="0.25"/>
    <row r="162" ht="48" customHeight="1" x14ac:dyDescent="0.25"/>
    <row r="163" ht="49.5" customHeight="1" x14ac:dyDescent="0.25"/>
    <row r="164" ht="82.5" customHeight="1" x14ac:dyDescent="0.25"/>
    <row r="166" ht="19.5" customHeight="1" x14ac:dyDescent="0.25"/>
    <row r="168" ht="15" customHeight="1" x14ac:dyDescent="0.25"/>
  </sheetData>
  <mergeCells count="32">
    <mergeCell ref="A37:A40"/>
    <mergeCell ref="A14:A15"/>
    <mergeCell ref="A5:A6"/>
    <mergeCell ref="B79:M79"/>
    <mergeCell ref="B66:M66"/>
    <mergeCell ref="A23:A26"/>
    <mergeCell ref="B37:M39"/>
    <mergeCell ref="B40:M40"/>
    <mergeCell ref="B41:D41"/>
    <mergeCell ref="B49:M49"/>
    <mergeCell ref="B13:F13"/>
    <mergeCell ref="B16:D16"/>
    <mergeCell ref="B27:F27"/>
    <mergeCell ref="B14:J15"/>
    <mergeCell ref="B23:L26"/>
    <mergeCell ref="E46:F46"/>
    <mergeCell ref="A57:A58"/>
    <mergeCell ref="N115:O115"/>
    <mergeCell ref="J115:L115"/>
    <mergeCell ref="B57:M57"/>
    <mergeCell ref="O121:P121"/>
    <mergeCell ref="F118:G118"/>
    <mergeCell ref="B72:M72"/>
    <mergeCell ref="B94:O94"/>
    <mergeCell ref="E1:K1"/>
    <mergeCell ref="B2:O4"/>
    <mergeCell ref="E7:G7"/>
    <mergeCell ref="B5:M6"/>
    <mergeCell ref="B135:F136"/>
    <mergeCell ref="J135:O138"/>
    <mergeCell ref="J132:K132"/>
    <mergeCell ref="G123:K125"/>
  </mergeCells>
  <pageMargins left="0.7" right="0.7" top="0.75" bottom="0.75" header="0.3" footer="0.3"/>
  <pageSetup scale="80" orientation="portrait" r:id="rId1"/>
  <rowBreaks count="2" manualBreakCount="2">
    <brk id="56" max="14" man="1"/>
    <brk id="98"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view="pageBreakPreview" zoomScaleSheetLayoutView="100" workbookViewId="0">
      <selection activeCell="I18" sqref="I18"/>
    </sheetView>
  </sheetViews>
  <sheetFormatPr defaultRowHeight="15" x14ac:dyDescent="0.25"/>
  <cols>
    <col min="1" max="1" width="3.85546875" customWidth="1"/>
    <col min="2" max="2" width="5.42578125" bestFit="1" customWidth="1"/>
    <col min="3" max="3" width="16.140625" customWidth="1"/>
    <col min="4" max="4" width="11.42578125" customWidth="1"/>
    <col min="5" max="5" width="10" customWidth="1"/>
    <col min="6" max="6" width="10" bestFit="1" customWidth="1"/>
    <col min="7" max="7" width="11.85546875" customWidth="1"/>
    <col min="8" max="8" width="8" bestFit="1" customWidth="1"/>
    <col min="9" max="9" width="12.42578125" customWidth="1"/>
    <col min="10" max="10" width="9.85546875" customWidth="1"/>
    <col min="11" max="11" width="6.7109375" customWidth="1"/>
    <col min="12" max="12" width="5.85546875" customWidth="1"/>
  </cols>
  <sheetData>
    <row r="1" spans="1:10" x14ac:dyDescent="0.25">
      <c r="D1" s="130" t="s">
        <v>20</v>
      </c>
      <c r="E1" s="130"/>
      <c r="F1" s="130"/>
      <c r="G1" s="130"/>
    </row>
    <row r="3" spans="1:10" s="56" customFormat="1" ht="33.75" customHeight="1" x14ac:dyDescent="0.25">
      <c r="A3" s="67"/>
      <c r="B3" s="63" t="s">
        <v>21</v>
      </c>
      <c r="C3" s="63" t="s">
        <v>22</v>
      </c>
      <c r="D3" s="63" t="s">
        <v>23</v>
      </c>
      <c r="E3" s="63" t="s">
        <v>24</v>
      </c>
      <c r="F3" s="63" t="s">
        <v>25</v>
      </c>
      <c r="G3" s="65" t="s">
        <v>26</v>
      </c>
      <c r="H3" s="63" t="s">
        <v>27</v>
      </c>
      <c r="I3" s="63" t="s">
        <v>31</v>
      </c>
      <c r="J3" s="63" t="s">
        <v>133</v>
      </c>
    </row>
    <row r="4" spans="1:10" x14ac:dyDescent="0.25">
      <c r="B4" s="31">
        <v>1</v>
      </c>
      <c r="C4" s="30" t="s">
        <v>28</v>
      </c>
      <c r="D4" s="31">
        <f>Sheet3!C21</f>
        <v>205000</v>
      </c>
      <c r="E4" s="31">
        <f>D4*0.096</f>
        <v>19680</v>
      </c>
      <c r="F4" s="31">
        <f>D4*0.473</f>
        <v>96965</v>
      </c>
      <c r="G4" s="31" t="s">
        <v>29</v>
      </c>
      <c r="H4" s="31">
        <f>D4*0.947</f>
        <v>194135</v>
      </c>
      <c r="I4" s="31" t="s">
        <v>29</v>
      </c>
      <c r="J4" s="31" t="s">
        <v>29</v>
      </c>
    </row>
    <row r="5" spans="1:10" x14ac:dyDescent="0.25">
      <c r="B5" s="31">
        <v>2</v>
      </c>
      <c r="C5" s="30" t="s">
        <v>30</v>
      </c>
      <c r="D5">
        <f>Sheet3!D64</f>
        <v>28000</v>
      </c>
      <c r="E5" s="31">
        <f>D5*0.175</f>
        <v>4900</v>
      </c>
      <c r="F5" s="31">
        <f>D5*0.44</f>
        <v>12320</v>
      </c>
      <c r="G5" s="31">
        <f>D5*0.88</f>
        <v>24640</v>
      </c>
      <c r="H5" s="31" t="s">
        <v>29</v>
      </c>
      <c r="I5" s="31" t="s">
        <v>29</v>
      </c>
      <c r="J5" s="31" t="s">
        <v>29</v>
      </c>
    </row>
    <row r="6" spans="1:10" x14ac:dyDescent="0.25">
      <c r="B6" s="31">
        <v>3</v>
      </c>
      <c r="C6" s="32" t="s">
        <v>101</v>
      </c>
      <c r="D6" s="71">
        <f>Sheet3!C35</f>
        <v>99750</v>
      </c>
      <c r="E6" s="31">
        <f>D6*0.175</f>
        <v>17456.25</v>
      </c>
      <c r="F6" s="31">
        <f>D6*0.44</f>
        <v>43890</v>
      </c>
      <c r="G6" s="31">
        <f>D6*0.88</f>
        <v>87780</v>
      </c>
      <c r="H6" s="31" t="s">
        <v>29</v>
      </c>
      <c r="I6" s="31" t="s">
        <v>29</v>
      </c>
      <c r="J6" s="31" t="s">
        <v>29</v>
      </c>
    </row>
    <row r="7" spans="1:10" x14ac:dyDescent="0.25">
      <c r="B7" s="31">
        <v>4</v>
      </c>
      <c r="C7" s="32" t="s">
        <v>103</v>
      </c>
      <c r="D7" s="31">
        <f>Sheet3!C56</f>
        <v>146575</v>
      </c>
      <c r="E7" s="31">
        <f>D7*0.0639</f>
        <v>9366.1424999999999</v>
      </c>
      <c r="F7" s="31">
        <f>D7*0.32</f>
        <v>46904</v>
      </c>
      <c r="G7" s="31" t="s">
        <v>29</v>
      </c>
      <c r="H7" s="31">
        <f>D7*1.2</f>
        <v>175890</v>
      </c>
      <c r="I7" s="31" t="s">
        <v>29</v>
      </c>
      <c r="J7" s="31" t="s">
        <v>29</v>
      </c>
    </row>
    <row r="8" spans="1:10" x14ac:dyDescent="0.25">
      <c r="B8" s="31">
        <v>5</v>
      </c>
      <c r="C8" s="30" t="s">
        <v>31</v>
      </c>
      <c r="D8" s="31">
        <f>Sheet3!C47</f>
        <v>3394.3303571428573</v>
      </c>
      <c r="E8" s="31" t="s">
        <v>29</v>
      </c>
      <c r="F8" s="31" t="s">
        <v>29</v>
      </c>
      <c r="G8" s="31" t="s">
        <v>29</v>
      </c>
      <c r="H8" s="31" t="s">
        <v>29</v>
      </c>
      <c r="I8" s="62">
        <f>D8*0.0496</f>
        <v>168.35878571428572</v>
      </c>
      <c r="J8" s="62"/>
    </row>
    <row r="9" spans="1:10" x14ac:dyDescent="0.25">
      <c r="B9" s="29"/>
      <c r="C9" s="28"/>
      <c r="D9" s="34"/>
      <c r="E9" s="28">
        <f>SUM(E4:E7)</f>
        <v>51402.392500000002</v>
      </c>
      <c r="F9">
        <f>SUM(F4:F7)</f>
        <v>200079</v>
      </c>
      <c r="G9" s="31">
        <f>SUM(G5:G6)</f>
        <v>112420</v>
      </c>
      <c r="H9" s="28">
        <f>SUM(H4:H7)</f>
        <v>370025</v>
      </c>
      <c r="I9" s="62">
        <f>SUM(I8)</f>
        <v>168.35878571428572</v>
      </c>
      <c r="J9" s="62">
        <v>65000</v>
      </c>
    </row>
    <row r="10" spans="1:10" x14ac:dyDescent="0.25">
      <c r="B10" s="29"/>
      <c r="C10" s="28"/>
      <c r="D10" s="28"/>
      <c r="E10" s="28"/>
      <c r="F10" s="28"/>
      <c r="G10" s="28"/>
      <c r="H10" s="28"/>
      <c r="I10" s="28"/>
      <c r="J10" s="28"/>
    </row>
    <row r="11" spans="1:10" x14ac:dyDescent="0.25">
      <c r="B11" s="29"/>
      <c r="C11" s="28"/>
      <c r="D11" s="35"/>
      <c r="E11" s="28"/>
      <c r="F11" s="28"/>
      <c r="G11" s="28"/>
      <c r="H11" s="28"/>
      <c r="I11" s="28"/>
      <c r="J11" s="28"/>
    </row>
    <row r="12" spans="1:10" x14ac:dyDescent="0.25">
      <c r="B12" s="29"/>
      <c r="C12" s="28"/>
      <c r="D12" s="35" t="s">
        <v>32</v>
      </c>
      <c r="E12" s="28">
        <v>110.73</v>
      </c>
      <c r="F12" s="28">
        <v>1292.92</v>
      </c>
      <c r="G12" s="28">
        <v>1195.24</v>
      </c>
      <c r="H12" s="28">
        <v>771.96</v>
      </c>
      <c r="I12" s="28">
        <v>1235.3800000000001</v>
      </c>
      <c r="J12" s="28">
        <v>4309.29</v>
      </c>
    </row>
    <row r="13" spans="1:10" x14ac:dyDescent="0.25">
      <c r="B13" s="29"/>
      <c r="C13" s="28"/>
      <c r="D13" s="35" t="s">
        <v>33</v>
      </c>
      <c r="E13" s="31" t="s">
        <v>34</v>
      </c>
      <c r="F13" s="31" t="s">
        <v>35</v>
      </c>
      <c r="G13" s="31" t="s">
        <v>35</v>
      </c>
      <c r="H13" s="28" t="s">
        <v>35</v>
      </c>
      <c r="I13" s="31" t="s">
        <v>104</v>
      </c>
      <c r="J13" s="31" t="s">
        <v>135</v>
      </c>
    </row>
    <row r="14" spans="1:10" x14ac:dyDescent="0.25">
      <c r="B14" s="29"/>
      <c r="C14" s="28"/>
      <c r="D14" s="35" t="s">
        <v>36</v>
      </c>
      <c r="E14" s="28">
        <f>E9*E12</f>
        <v>5691786.9215250006</v>
      </c>
      <c r="F14" s="28">
        <f>F9*F12/100</f>
        <v>2586861.4068</v>
      </c>
      <c r="G14" s="34">
        <f>G9*G12/100</f>
        <v>1343688.8080000002</v>
      </c>
      <c r="H14" s="28">
        <f>H9*H12/100</f>
        <v>2856444.99</v>
      </c>
      <c r="I14" s="34">
        <f>I9*I12</f>
        <v>207987.07669571432</v>
      </c>
      <c r="J14" s="34">
        <f>J9*J12/1000</f>
        <v>280103.84999999998</v>
      </c>
    </row>
    <row r="15" spans="1:10" x14ac:dyDescent="0.25">
      <c r="J15" s="36"/>
    </row>
    <row r="16" spans="1:10" x14ac:dyDescent="0.25">
      <c r="G16" s="5" t="s">
        <v>16</v>
      </c>
      <c r="I16" s="72">
        <f>SUM(E14:J14)</f>
        <v>12966873.053020716</v>
      </c>
      <c r="J16" s="36"/>
    </row>
    <row r="17" spans="3:11" x14ac:dyDescent="0.25">
      <c r="J17" s="36"/>
    </row>
    <row r="18" spans="3:11" x14ac:dyDescent="0.25">
      <c r="K18" s="46"/>
    </row>
    <row r="19" spans="3:11" x14ac:dyDescent="0.25">
      <c r="F19" s="36"/>
      <c r="G19" s="36"/>
      <c r="H19" s="36"/>
      <c r="I19" s="36"/>
    </row>
    <row r="20" spans="3:11" x14ac:dyDescent="0.25">
      <c r="F20" s="36"/>
      <c r="G20" s="36"/>
      <c r="H20" s="36"/>
      <c r="I20" s="36"/>
    </row>
    <row r="23" spans="3:11" ht="21" customHeight="1" x14ac:dyDescent="0.25">
      <c r="C23" s="117" t="s">
        <v>62</v>
      </c>
      <c r="D23" s="117"/>
      <c r="E23" s="117"/>
      <c r="F23" s="33"/>
      <c r="G23" s="117" t="s">
        <v>63</v>
      </c>
      <c r="H23" s="117"/>
      <c r="I23" s="117"/>
      <c r="J23" s="33"/>
      <c r="K23" s="33"/>
    </row>
    <row r="24" spans="3:11" ht="32.25" customHeight="1" x14ac:dyDescent="0.25">
      <c r="C24" s="117"/>
      <c r="D24" s="117"/>
      <c r="E24" s="117"/>
      <c r="F24" s="33"/>
      <c r="G24" s="117"/>
      <c r="H24" s="117"/>
      <c r="I24" s="117"/>
      <c r="J24" s="33"/>
      <c r="K24" s="33"/>
    </row>
    <row r="25" spans="3:11" x14ac:dyDescent="0.25">
      <c r="C25" s="117"/>
      <c r="D25" s="117"/>
      <c r="E25" s="117"/>
      <c r="F25" s="33"/>
      <c r="G25" s="33"/>
      <c r="H25" s="33"/>
      <c r="I25" s="33"/>
      <c r="J25" s="33"/>
      <c r="K25" s="33"/>
    </row>
  </sheetData>
  <mergeCells count="3">
    <mergeCell ref="D1:G1"/>
    <mergeCell ref="C23:E25"/>
    <mergeCell ref="G23:I24"/>
  </mergeCells>
  <pageMargins left="0.25" right="0.25" top="0.75" bottom="0.75" header="0.3" footer="0.3"/>
  <pageSetup paperSize="9"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33"/>
  <sheetViews>
    <sheetView workbookViewId="0">
      <selection activeCell="C4" sqref="C4:I4"/>
    </sheetView>
  </sheetViews>
  <sheetFormatPr defaultRowHeight="15" x14ac:dyDescent="0.25"/>
  <cols>
    <col min="1" max="1" width="4.42578125" customWidth="1"/>
    <col min="2" max="2" width="13.85546875" customWidth="1"/>
    <col min="3" max="3" width="9.140625" customWidth="1"/>
    <col min="4" max="4" width="6.140625" customWidth="1"/>
    <col min="5" max="5" width="10.28515625" customWidth="1"/>
    <col min="6" max="6" width="5.85546875" customWidth="1"/>
    <col min="7" max="7" width="8.7109375" customWidth="1"/>
    <col min="8" max="8" width="15" customWidth="1"/>
    <col min="9" max="9" width="10.85546875" customWidth="1"/>
  </cols>
  <sheetData>
    <row r="2" spans="2:9" ht="19.5" x14ac:dyDescent="0.3">
      <c r="C2" s="118" t="s">
        <v>37</v>
      </c>
      <c r="D2" s="118"/>
      <c r="E2" s="118"/>
      <c r="F2" s="118"/>
    </row>
    <row r="4" spans="2:9" ht="44.25" customHeight="1" x14ac:dyDescent="0.25">
      <c r="B4" s="68" t="s">
        <v>38</v>
      </c>
      <c r="C4" s="140" t="str">
        <f>Sheet8!A3</f>
        <v>Name of work:  Development of Summer Resort at Gorakh Hills, Construction of of internal roads/ C.C / R.C.C Road /Paver Block Paths Culverts at Gorakh Hills.</v>
      </c>
      <c r="D4" s="140"/>
      <c r="E4" s="140"/>
      <c r="F4" s="140"/>
      <c r="G4" s="140"/>
      <c r="H4" s="140"/>
      <c r="I4" s="140"/>
    </row>
    <row r="6" spans="2:9" x14ac:dyDescent="0.25">
      <c r="B6" s="133" t="s">
        <v>39</v>
      </c>
      <c r="C6" s="133"/>
      <c r="D6" s="133"/>
      <c r="E6" s="133"/>
      <c r="F6" s="133"/>
      <c r="G6" s="133"/>
      <c r="H6" s="133"/>
      <c r="I6" s="133"/>
    </row>
    <row r="7" spans="2:9" x14ac:dyDescent="0.25">
      <c r="B7" s="133"/>
      <c r="C7" s="133"/>
      <c r="D7" s="133"/>
      <c r="E7" s="133"/>
      <c r="F7" s="133"/>
      <c r="G7" s="133"/>
      <c r="H7" s="133"/>
      <c r="I7" s="133"/>
    </row>
    <row r="8" spans="2:9" x14ac:dyDescent="0.25">
      <c r="B8" s="133"/>
      <c r="C8" s="133"/>
      <c r="D8" s="133"/>
      <c r="E8" s="133"/>
      <c r="F8" s="133"/>
      <c r="G8" s="133"/>
      <c r="H8" s="133"/>
      <c r="I8" s="133"/>
    </row>
    <row r="9" spans="2:9" x14ac:dyDescent="0.25">
      <c r="B9" s="133"/>
      <c r="C9" s="133"/>
      <c r="D9" s="133"/>
      <c r="E9" s="133"/>
      <c r="F9" s="133"/>
      <c r="G9" s="133"/>
      <c r="H9" s="133"/>
      <c r="I9" s="133"/>
    </row>
    <row r="11" spans="2:9" x14ac:dyDescent="0.25">
      <c r="B11" s="37"/>
      <c r="C11" s="139" t="s">
        <v>40</v>
      </c>
      <c r="D11" s="139"/>
      <c r="E11" s="38"/>
      <c r="F11" s="37"/>
      <c r="G11" s="139" t="s">
        <v>41</v>
      </c>
      <c r="H11" s="139"/>
      <c r="I11" s="38"/>
    </row>
    <row r="12" spans="2:9" x14ac:dyDescent="0.25">
      <c r="B12" s="39" t="s">
        <v>42</v>
      </c>
      <c r="C12" s="23"/>
      <c r="D12" s="23"/>
      <c r="E12" s="40"/>
      <c r="F12" s="39" t="s">
        <v>43</v>
      </c>
      <c r="G12" s="23"/>
      <c r="H12" s="23"/>
      <c r="I12" s="40"/>
    </row>
    <row r="13" spans="2:9" x14ac:dyDescent="0.25">
      <c r="B13" s="39" t="s">
        <v>44</v>
      </c>
      <c r="C13" s="23"/>
      <c r="D13" s="23"/>
      <c r="E13" s="40" t="s">
        <v>45</v>
      </c>
      <c r="F13" s="39" t="s">
        <v>44</v>
      </c>
      <c r="G13" s="23"/>
      <c r="H13" s="23"/>
      <c r="I13" s="40" t="s">
        <v>45</v>
      </c>
    </row>
    <row r="14" spans="2:9" x14ac:dyDescent="0.25">
      <c r="B14" s="39" t="s">
        <v>46</v>
      </c>
      <c r="C14" s="23"/>
      <c r="D14" s="23"/>
      <c r="E14" s="40" t="s">
        <v>47</v>
      </c>
      <c r="F14" s="39" t="s">
        <v>46</v>
      </c>
      <c r="G14" s="23"/>
      <c r="H14" s="23"/>
      <c r="I14" s="40" t="s">
        <v>48</v>
      </c>
    </row>
    <row r="15" spans="2:9" x14ac:dyDescent="0.25">
      <c r="B15" s="41"/>
      <c r="C15" s="42"/>
      <c r="D15" s="43" t="s">
        <v>49</v>
      </c>
      <c r="E15" s="44" t="s">
        <v>50</v>
      </c>
      <c r="F15" s="41"/>
      <c r="G15" s="42"/>
      <c r="H15" s="43" t="s">
        <v>12</v>
      </c>
      <c r="I15" s="44" t="s">
        <v>51</v>
      </c>
    </row>
    <row r="16" spans="2:9" x14ac:dyDescent="0.25">
      <c r="B16" s="37"/>
      <c r="C16" s="139" t="s">
        <v>52</v>
      </c>
      <c r="D16" s="139"/>
      <c r="E16" s="38"/>
      <c r="F16" s="37"/>
      <c r="G16" s="139" t="s">
        <v>40</v>
      </c>
      <c r="H16" s="139"/>
      <c r="I16" s="38"/>
    </row>
    <row r="17" spans="2:11" x14ac:dyDescent="0.25">
      <c r="B17" s="39" t="s">
        <v>42</v>
      </c>
      <c r="C17" s="23"/>
      <c r="D17" s="23"/>
      <c r="E17" s="40"/>
      <c r="F17" s="39" t="s">
        <v>42</v>
      </c>
      <c r="G17" s="23"/>
      <c r="H17" s="23"/>
      <c r="I17" s="40"/>
    </row>
    <row r="18" spans="2:11" x14ac:dyDescent="0.25">
      <c r="B18" s="39" t="s">
        <v>44</v>
      </c>
      <c r="C18" s="23"/>
      <c r="D18" s="23"/>
      <c r="E18" s="40" t="s">
        <v>45</v>
      </c>
      <c r="F18" s="39" t="s">
        <v>44</v>
      </c>
      <c r="G18" s="23"/>
      <c r="H18" s="23"/>
      <c r="I18" s="40" t="s">
        <v>53</v>
      </c>
    </row>
    <row r="19" spans="2:11" x14ac:dyDescent="0.25">
      <c r="B19" s="39" t="s">
        <v>54</v>
      </c>
      <c r="C19" s="23"/>
      <c r="D19" s="23"/>
      <c r="E19" s="40" t="s">
        <v>55</v>
      </c>
      <c r="F19" s="39" t="s">
        <v>46</v>
      </c>
      <c r="G19" s="23"/>
      <c r="H19" s="23"/>
      <c r="I19" s="40" t="s">
        <v>56</v>
      </c>
    </row>
    <row r="20" spans="2:11" x14ac:dyDescent="0.25">
      <c r="B20" s="41"/>
      <c r="C20" s="42"/>
      <c r="D20" s="43" t="s">
        <v>49</v>
      </c>
      <c r="E20" s="44" t="s">
        <v>45</v>
      </c>
      <c r="F20" s="41"/>
      <c r="G20" s="42"/>
      <c r="H20" s="43" t="s">
        <v>49</v>
      </c>
      <c r="I20" s="44" t="s">
        <v>57</v>
      </c>
    </row>
    <row r="21" spans="2:11" x14ac:dyDescent="0.25">
      <c r="B21" s="37"/>
      <c r="C21" s="139" t="s">
        <v>58</v>
      </c>
      <c r="D21" s="139"/>
      <c r="E21" s="38"/>
    </row>
    <row r="22" spans="2:11" x14ac:dyDescent="0.25">
      <c r="B22" s="39" t="s">
        <v>59</v>
      </c>
      <c r="C22" s="23"/>
      <c r="D22" s="23"/>
      <c r="E22" s="40"/>
    </row>
    <row r="23" spans="2:11" x14ac:dyDescent="0.25">
      <c r="B23" s="39" t="s">
        <v>44</v>
      </c>
      <c r="C23" s="23"/>
      <c r="D23" s="23"/>
      <c r="E23" s="40" t="s">
        <v>45</v>
      </c>
    </row>
    <row r="24" spans="2:11" x14ac:dyDescent="0.25">
      <c r="B24" s="39" t="s">
        <v>46</v>
      </c>
      <c r="C24" s="23"/>
      <c r="D24" s="23"/>
      <c r="E24" s="40" t="s">
        <v>60</v>
      </c>
    </row>
    <row r="25" spans="2:11" x14ac:dyDescent="0.25">
      <c r="B25" s="41"/>
      <c r="C25" s="42"/>
      <c r="D25" s="43" t="s">
        <v>49</v>
      </c>
      <c r="E25" s="44" t="s">
        <v>61</v>
      </c>
    </row>
    <row r="31" spans="2:11" ht="15" customHeight="1" x14ac:dyDescent="0.25">
      <c r="B31" s="117" t="s">
        <v>62</v>
      </c>
      <c r="C31" s="117"/>
      <c r="D31" s="117"/>
      <c r="E31" s="33"/>
      <c r="F31" s="33"/>
      <c r="G31" s="117" t="s">
        <v>63</v>
      </c>
      <c r="H31" s="117"/>
      <c r="I31" s="117"/>
      <c r="J31" s="33"/>
      <c r="K31" s="33"/>
    </row>
    <row r="32" spans="2:11" x14ac:dyDescent="0.25">
      <c r="B32" s="117"/>
      <c r="C32" s="117"/>
      <c r="D32" s="117"/>
      <c r="E32" s="33"/>
      <c r="F32" s="33"/>
      <c r="G32" s="117"/>
      <c r="H32" s="117"/>
      <c r="I32" s="117"/>
      <c r="J32" s="33"/>
      <c r="K32" s="33"/>
    </row>
    <row r="33" spans="2:11" x14ac:dyDescent="0.25">
      <c r="B33" s="117"/>
      <c r="C33" s="117"/>
      <c r="D33" s="117"/>
      <c r="E33" s="33"/>
      <c r="F33" s="33"/>
      <c r="G33" s="117"/>
      <c r="H33" s="117"/>
      <c r="I33" s="117"/>
      <c r="J33" s="33"/>
      <c r="K33" s="33"/>
    </row>
  </sheetData>
  <mergeCells count="10">
    <mergeCell ref="C21:D21"/>
    <mergeCell ref="B31:D33"/>
    <mergeCell ref="G31:I33"/>
    <mergeCell ref="C2:F2"/>
    <mergeCell ref="B6:I9"/>
    <mergeCell ref="C11:D11"/>
    <mergeCell ref="G11:H11"/>
    <mergeCell ref="C16:D16"/>
    <mergeCell ref="G16:H16"/>
    <mergeCell ref="C4:I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5"/>
  <sheetViews>
    <sheetView view="pageBreakPreview" topLeftCell="A4" zoomScaleSheetLayoutView="100" workbookViewId="0">
      <selection activeCell="I18" sqref="I18"/>
    </sheetView>
  </sheetViews>
  <sheetFormatPr defaultRowHeight="15" x14ac:dyDescent="0.25"/>
  <cols>
    <col min="1" max="1" width="3.28515625" customWidth="1"/>
    <col min="2" max="2" width="18.140625" customWidth="1"/>
    <col min="3" max="3" width="11.140625" customWidth="1"/>
    <col min="4" max="4" width="6.28515625" customWidth="1"/>
    <col min="6" max="7" width="10.42578125" customWidth="1"/>
    <col min="8" max="8" width="8.140625" customWidth="1"/>
    <col min="9" max="9" width="13.28515625" customWidth="1"/>
  </cols>
  <sheetData>
    <row r="2" spans="1:9" ht="19.5" x14ac:dyDescent="0.3">
      <c r="D2" s="118" t="s">
        <v>37</v>
      </c>
      <c r="E2" s="118"/>
      <c r="F2" s="118"/>
      <c r="G2" s="118"/>
    </row>
    <row r="4" spans="1:9" ht="30" customHeight="1" x14ac:dyDescent="0.25">
      <c r="A4" s="45"/>
      <c r="B4" s="141" t="str">
        <f>Sheet5!C4</f>
        <v>Name of work:  Development of Summer Resort at Gorakh Hills, Construction of of internal roads/ C.C / R.C.C Road /Paver Block Paths Culverts at Gorakh Hills.</v>
      </c>
      <c r="C4" s="141"/>
      <c r="D4" s="141"/>
      <c r="E4" s="141"/>
      <c r="F4" s="141"/>
      <c r="G4" s="141"/>
      <c r="H4" s="141"/>
      <c r="I4" s="141"/>
    </row>
    <row r="5" spans="1:9" x14ac:dyDescent="0.25">
      <c r="B5" s="141"/>
      <c r="C5" s="141"/>
      <c r="D5" s="141"/>
      <c r="E5" s="141"/>
      <c r="F5" s="141"/>
      <c r="G5" s="141"/>
      <c r="H5" s="141"/>
      <c r="I5" s="141"/>
    </row>
    <row r="6" spans="1:9" x14ac:dyDescent="0.25">
      <c r="B6" s="141"/>
      <c r="C6" s="141"/>
      <c r="D6" s="141"/>
      <c r="E6" s="141"/>
      <c r="F6" s="141"/>
      <c r="G6" s="141"/>
      <c r="H6" s="141"/>
      <c r="I6" s="141"/>
    </row>
    <row r="7" spans="1:9" ht="11.25" customHeight="1" x14ac:dyDescent="0.25">
      <c r="B7" s="141"/>
      <c r="C7" s="141"/>
      <c r="D7" s="141"/>
      <c r="E7" s="141"/>
      <c r="F7" s="141"/>
      <c r="G7" s="141"/>
      <c r="H7" s="141"/>
      <c r="I7" s="141"/>
    </row>
    <row r="9" spans="1:9" x14ac:dyDescent="0.25">
      <c r="A9">
        <v>1</v>
      </c>
      <c r="B9" s="6" t="s">
        <v>64</v>
      </c>
      <c r="C9" s="64">
        <f>Sheet4!G9</f>
        <v>112420</v>
      </c>
      <c r="D9" s="6" t="s">
        <v>11</v>
      </c>
      <c r="E9" t="s">
        <v>65</v>
      </c>
      <c r="F9" t="s">
        <v>66</v>
      </c>
      <c r="G9" s="47">
        <v>79.2</v>
      </c>
      <c r="H9" t="s">
        <v>3</v>
      </c>
      <c r="I9" s="73">
        <f>C9*G9</f>
        <v>8903664</v>
      </c>
    </row>
    <row r="10" spans="1:9" x14ac:dyDescent="0.25">
      <c r="A10">
        <v>2</v>
      </c>
      <c r="B10" t="s">
        <v>67</v>
      </c>
      <c r="C10" s="69">
        <f>Sheet4!F9</f>
        <v>200079</v>
      </c>
      <c r="D10" s="6" t="s">
        <v>11</v>
      </c>
      <c r="E10" t="s">
        <v>65</v>
      </c>
      <c r="F10" t="s">
        <v>66</v>
      </c>
      <c r="G10" s="47">
        <v>79.2</v>
      </c>
      <c r="H10" t="s">
        <v>3</v>
      </c>
      <c r="I10" s="73">
        <f>C10*G10</f>
        <v>15846256.800000001</v>
      </c>
    </row>
    <row r="11" spans="1:9" x14ac:dyDescent="0.25">
      <c r="A11">
        <v>3</v>
      </c>
      <c r="B11" t="s">
        <v>68</v>
      </c>
      <c r="C11" s="64">
        <f>Sheet4!E9</f>
        <v>51402.392500000002</v>
      </c>
      <c r="D11" t="s">
        <v>69</v>
      </c>
      <c r="E11" t="s">
        <v>65</v>
      </c>
      <c r="F11" t="s">
        <v>66</v>
      </c>
      <c r="G11" s="47">
        <v>79.2</v>
      </c>
      <c r="H11" t="s">
        <v>3</v>
      </c>
      <c r="I11" s="73">
        <f>C11*G11</f>
        <v>4071069.4860000005</v>
      </c>
    </row>
    <row r="12" spans="1:9" x14ac:dyDescent="0.25">
      <c r="A12">
        <v>4</v>
      </c>
      <c r="B12" t="s">
        <v>31</v>
      </c>
      <c r="C12" s="64">
        <f>Sheet3!C47</f>
        <v>3394.3303571428573</v>
      </c>
      <c r="D12" t="s">
        <v>105</v>
      </c>
      <c r="E12" t="s">
        <v>65</v>
      </c>
      <c r="F12" t="s">
        <v>66</v>
      </c>
      <c r="G12" s="47">
        <v>79.2</v>
      </c>
      <c r="H12" t="s">
        <v>3</v>
      </c>
      <c r="I12" s="73">
        <f>C12*G12</f>
        <v>268830.96428571432</v>
      </c>
    </row>
    <row r="13" spans="1:9" x14ac:dyDescent="0.25">
      <c r="A13">
        <v>5</v>
      </c>
      <c r="B13" s="125" t="s">
        <v>70</v>
      </c>
      <c r="C13" s="142">
        <f>Sheet4!H9</f>
        <v>370025</v>
      </c>
      <c r="D13" s="143" t="s">
        <v>71</v>
      </c>
      <c r="E13" s="145" t="s">
        <v>65</v>
      </c>
      <c r="F13" s="145" t="s">
        <v>66</v>
      </c>
      <c r="G13" s="146">
        <v>79.2</v>
      </c>
      <c r="H13" s="145" t="s">
        <v>3</v>
      </c>
      <c r="I13" s="147">
        <f>C13*G13</f>
        <v>29305980</v>
      </c>
    </row>
    <row r="14" spans="1:9" x14ac:dyDescent="0.25">
      <c r="B14" s="125"/>
      <c r="C14" s="142"/>
      <c r="D14" s="144"/>
      <c r="E14" s="145"/>
      <c r="F14" s="145"/>
      <c r="G14" s="146"/>
      <c r="H14" s="145"/>
      <c r="I14" s="147"/>
    </row>
    <row r="15" spans="1:9" x14ac:dyDescent="0.25">
      <c r="A15" s="75">
        <v>6</v>
      </c>
      <c r="B15" t="s">
        <v>133</v>
      </c>
      <c r="C15" s="47">
        <f>Sheet4!J9</f>
        <v>65000</v>
      </c>
      <c r="G15" s="89">
        <v>79.2</v>
      </c>
      <c r="H15" t="s">
        <v>3</v>
      </c>
      <c r="I15" s="90">
        <f>C15*G15</f>
        <v>5148000</v>
      </c>
    </row>
    <row r="16" spans="1:9" x14ac:dyDescent="0.25">
      <c r="F16" t="s">
        <v>72</v>
      </c>
      <c r="I16" s="73">
        <f>SUM(I9:I15)</f>
        <v>63543801.250285715</v>
      </c>
    </row>
    <row r="17" spans="2:9" x14ac:dyDescent="0.25">
      <c r="F17" t="s">
        <v>73</v>
      </c>
      <c r="I17" s="73">
        <f>Sheet4!I16</f>
        <v>12966873.053020716</v>
      </c>
    </row>
    <row r="18" spans="2:9" x14ac:dyDescent="0.25">
      <c r="F18" t="s">
        <v>74</v>
      </c>
      <c r="I18" s="72">
        <f>SUM(I16:I17)</f>
        <v>76510674.303306431</v>
      </c>
    </row>
    <row r="23" spans="2:9" ht="15" customHeight="1" x14ac:dyDescent="0.25">
      <c r="B23" s="117" t="s">
        <v>62</v>
      </c>
      <c r="C23" s="117"/>
      <c r="D23" s="117"/>
      <c r="E23" s="33"/>
      <c r="F23" s="33"/>
      <c r="G23" s="117" t="s">
        <v>63</v>
      </c>
      <c r="H23" s="117"/>
      <c r="I23" s="117"/>
    </row>
    <row r="24" spans="2:9" x14ac:dyDescent="0.25">
      <c r="B24" s="117"/>
      <c r="C24" s="117"/>
      <c r="D24" s="117"/>
      <c r="E24" s="33"/>
      <c r="F24" s="33"/>
      <c r="G24" s="117"/>
      <c r="H24" s="117"/>
      <c r="I24" s="117"/>
    </row>
    <row r="25" spans="2:9" x14ac:dyDescent="0.25">
      <c r="B25" s="117"/>
      <c r="C25" s="117"/>
      <c r="D25" s="117"/>
      <c r="E25" s="33"/>
      <c r="F25" s="33"/>
      <c r="G25" s="117"/>
      <c r="H25" s="117"/>
      <c r="I25" s="117"/>
    </row>
  </sheetData>
  <mergeCells count="12">
    <mergeCell ref="B23:D25"/>
    <mergeCell ref="G23:I25"/>
    <mergeCell ref="D2:G2"/>
    <mergeCell ref="B4:I7"/>
    <mergeCell ref="B13:B14"/>
    <mergeCell ref="C13:C14"/>
    <mergeCell ref="D13:D14"/>
    <mergeCell ref="E13:E14"/>
    <mergeCell ref="F13:F14"/>
    <mergeCell ref="G13:G14"/>
    <mergeCell ref="H13:H14"/>
    <mergeCell ref="I13:I14"/>
  </mergeCell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view="pageBreakPreview" topLeftCell="A3" zoomScale="115" zoomScaleSheetLayoutView="115" workbookViewId="0">
      <selection activeCell="H30" sqref="H30"/>
    </sheetView>
  </sheetViews>
  <sheetFormatPr defaultRowHeight="15" x14ac:dyDescent="0.25"/>
  <cols>
    <col min="1" max="1" width="3.140625" customWidth="1"/>
    <col min="9" max="9" width="15" bestFit="1" customWidth="1"/>
  </cols>
  <sheetData>
    <row r="1" spans="1:13" x14ac:dyDescent="0.25">
      <c r="B1" s="48"/>
      <c r="C1" s="48"/>
      <c r="D1" s="48"/>
      <c r="E1" s="48"/>
      <c r="F1" s="48"/>
      <c r="G1" s="48"/>
      <c r="H1" s="48"/>
      <c r="I1" s="48"/>
      <c r="J1" s="48"/>
      <c r="K1" s="48"/>
    </row>
    <row r="2" spans="1:13" ht="19.5" x14ac:dyDescent="0.3">
      <c r="B2" s="48"/>
      <c r="C2" s="48"/>
      <c r="D2" s="48"/>
      <c r="E2" s="118" t="s">
        <v>37</v>
      </c>
      <c r="F2" s="118"/>
      <c r="G2" s="118"/>
      <c r="H2" s="118"/>
      <c r="I2" s="48"/>
      <c r="J2" s="48"/>
      <c r="K2" s="48"/>
    </row>
    <row r="3" spans="1:13" ht="15" customHeight="1" x14ac:dyDescent="0.25">
      <c r="B3" s="150" t="str">
        <f>Sheet8!A3</f>
        <v>Name of work:  Development of Summer Resort at Gorakh Hills, Construction of of internal roads/ C.C / R.C.C Road /Paver Block Paths Culverts at Gorakh Hills.</v>
      </c>
      <c r="C3" s="150"/>
      <c r="D3" s="150"/>
      <c r="E3" s="150"/>
      <c r="F3" s="150"/>
      <c r="G3" s="150"/>
      <c r="H3" s="150"/>
      <c r="I3" s="150"/>
      <c r="J3" s="150"/>
      <c r="K3" s="49"/>
      <c r="L3" s="24"/>
      <c r="M3" s="24"/>
    </row>
    <row r="4" spans="1:13" ht="36" customHeight="1" x14ac:dyDescent="0.25">
      <c r="B4" s="150"/>
      <c r="C4" s="150"/>
      <c r="D4" s="150"/>
      <c r="E4" s="150"/>
      <c r="F4" s="150"/>
      <c r="G4" s="150"/>
      <c r="H4" s="150"/>
      <c r="I4" s="150"/>
      <c r="J4" s="150"/>
      <c r="K4" s="49"/>
      <c r="L4" s="24"/>
      <c r="M4" s="24"/>
    </row>
    <row r="5" spans="1:13" ht="15.75" x14ac:dyDescent="0.25">
      <c r="B5" s="50"/>
      <c r="C5" s="50"/>
      <c r="D5" s="50"/>
      <c r="E5" s="50"/>
      <c r="F5" s="50"/>
      <c r="G5" s="50"/>
      <c r="H5" s="50"/>
      <c r="I5" s="50"/>
      <c r="J5" s="50"/>
      <c r="K5" s="49"/>
      <c r="L5" s="24"/>
      <c r="M5" s="24"/>
    </row>
    <row r="6" spans="1:13" ht="15.75" x14ac:dyDescent="0.25">
      <c r="B6" s="50"/>
      <c r="C6" s="50"/>
      <c r="D6" s="50"/>
      <c r="E6" s="50"/>
      <c r="F6" s="50"/>
      <c r="G6" s="150" t="s">
        <v>75</v>
      </c>
      <c r="H6" s="150"/>
      <c r="I6" s="150"/>
      <c r="J6" s="50"/>
      <c r="K6" s="49"/>
      <c r="L6" s="24"/>
      <c r="M6" s="24"/>
    </row>
    <row r="8" spans="1:13" ht="15" customHeight="1" x14ac:dyDescent="0.25">
      <c r="A8">
        <v>1</v>
      </c>
      <c r="B8" s="133" t="s">
        <v>76</v>
      </c>
      <c r="C8" s="133"/>
      <c r="D8" s="133"/>
      <c r="E8" s="133"/>
    </row>
    <row r="9" spans="1:13" x14ac:dyDescent="0.25">
      <c r="B9" s="133"/>
      <c r="C9" s="133"/>
      <c r="D9" s="133"/>
      <c r="E9" s="133"/>
    </row>
    <row r="10" spans="1:13" x14ac:dyDescent="0.25">
      <c r="C10" t="s">
        <v>77</v>
      </c>
      <c r="D10" t="s">
        <v>78</v>
      </c>
      <c r="E10" t="s">
        <v>65</v>
      </c>
      <c r="F10" t="s">
        <v>66</v>
      </c>
      <c r="G10" s="47">
        <v>73</v>
      </c>
      <c r="I10" t="s">
        <v>79</v>
      </c>
    </row>
    <row r="12" spans="1:13" x14ac:dyDescent="0.25">
      <c r="A12" s="23">
        <v>2</v>
      </c>
      <c r="B12" s="151" t="s">
        <v>80</v>
      </c>
      <c r="C12" s="151"/>
      <c r="D12" s="151"/>
      <c r="E12" s="151"/>
    </row>
    <row r="13" spans="1:13" x14ac:dyDescent="0.25">
      <c r="A13" s="23"/>
      <c r="B13" s="151"/>
      <c r="C13" s="151"/>
      <c r="D13" s="151"/>
      <c r="E13" s="151"/>
    </row>
    <row r="14" spans="1:13" x14ac:dyDescent="0.25">
      <c r="A14" s="23"/>
      <c r="B14" s="23"/>
      <c r="C14" s="23" t="s">
        <v>81</v>
      </c>
      <c r="E14" t="s">
        <v>65</v>
      </c>
      <c r="F14" t="s">
        <v>66</v>
      </c>
      <c r="G14" t="s">
        <v>82</v>
      </c>
      <c r="H14" t="s">
        <v>83</v>
      </c>
      <c r="I14" t="s">
        <v>84</v>
      </c>
    </row>
    <row r="15" spans="1:13" x14ac:dyDescent="0.25">
      <c r="A15" s="51"/>
    </row>
    <row r="16" spans="1:13" x14ac:dyDescent="0.25">
      <c r="A16" s="51">
        <v>3</v>
      </c>
      <c r="B16" s="125" t="s">
        <v>85</v>
      </c>
      <c r="C16" s="125"/>
      <c r="D16" s="125"/>
      <c r="E16" s="125"/>
      <c r="F16" s="138" t="s">
        <v>86</v>
      </c>
      <c r="I16" t="s">
        <v>87</v>
      </c>
    </row>
    <row r="17" spans="1:9" x14ac:dyDescent="0.25">
      <c r="B17" s="125"/>
      <c r="C17" s="125"/>
      <c r="D17" s="125"/>
      <c r="E17" s="125"/>
      <c r="F17" s="138"/>
    </row>
    <row r="18" spans="1:9" x14ac:dyDescent="0.25">
      <c r="B18" s="125"/>
      <c r="C18" s="125"/>
      <c r="D18" s="125"/>
      <c r="E18" s="125"/>
      <c r="F18" s="138"/>
    </row>
    <row r="20" spans="1:9" x14ac:dyDescent="0.25">
      <c r="C20" s="148" t="s">
        <v>88</v>
      </c>
      <c r="D20" s="148"/>
      <c r="E20" s="42">
        <v>1958</v>
      </c>
      <c r="G20" s="47">
        <v>79.02</v>
      </c>
      <c r="I20" t="s">
        <v>89</v>
      </c>
    </row>
    <row r="21" spans="1:9" x14ac:dyDescent="0.25">
      <c r="A21" s="2"/>
      <c r="B21" s="2"/>
      <c r="C21" s="2"/>
      <c r="E21">
        <v>20</v>
      </c>
    </row>
    <row r="22" spans="1:9" x14ac:dyDescent="0.25">
      <c r="A22" s="2"/>
      <c r="B22" s="2"/>
      <c r="C22" s="2"/>
    </row>
    <row r="23" spans="1:9" x14ac:dyDescent="0.25">
      <c r="A23" s="2"/>
      <c r="B23" s="2"/>
      <c r="C23" s="2"/>
    </row>
    <row r="24" spans="1:9" x14ac:dyDescent="0.25">
      <c r="A24" s="2"/>
      <c r="B24" s="2"/>
      <c r="C24" s="2"/>
    </row>
    <row r="25" spans="1:9" x14ac:dyDescent="0.25">
      <c r="A25" s="2"/>
      <c r="B25" s="2"/>
      <c r="C25" s="2"/>
    </row>
    <row r="26" spans="1:9" ht="15" customHeight="1" x14ac:dyDescent="0.25">
      <c r="B26" s="149" t="s">
        <v>62</v>
      </c>
      <c r="C26" s="149"/>
      <c r="D26" s="149"/>
      <c r="E26" s="114"/>
      <c r="F26" s="115" t="s">
        <v>161</v>
      </c>
      <c r="G26" s="115"/>
      <c r="H26" s="152" t="s">
        <v>93</v>
      </c>
      <c r="I26" s="152"/>
    </row>
    <row r="27" spans="1:9" x14ac:dyDescent="0.25">
      <c r="B27" s="149"/>
      <c r="C27" s="149"/>
      <c r="D27" s="149"/>
      <c r="E27" s="114"/>
      <c r="F27" s="115"/>
      <c r="G27" s="115"/>
      <c r="H27" s="152" t="s">
        <v>162</v>
      </c>
      <c r="I27" s="152"/>
    </row>
    <row r="28" spans="1:9" x14ac:dyDescent="0.25">
      <c r="B28" s="149"/>
      <c r="C28" s="149"/>
      <c r="D28" s="149"/>
      <c r="E28" s="114"/>
      <c r="F28" s="115"/>
      <c r="G28" s="115"/>
      <c r="H28" s="152"/>
      <c r="I28" s="152"/>
    </row>
  </sheetData>
  <mergeCells count="11">
    <mergeCell ref="C20:D20"/>
    <mergeCell ref="B26:D28"/>
    <mergeCell ref="E2:H2"/>
    <mergeCell ref="B3:J4"/>
    <mergeCell ref="G6:I6"/>
    <mergeCell ref="B8:E9"/>
    <mergeCell ref="B12:E13"/>
    <mergeCell ref="B16:E18"/>
    <mergeCell ref="F16:F18"/>
    <mergeCell ref="H26:I26"/>
    <mergeCell ref="H27:I28"/>
  </mergeCells>
  <pageMargins left="0.7" right="0.7" top="0.75" bottom="0.75" header="0.3" footer="0.3"/>
  <pageSetup scale="98"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BreakPreview" topLeftCell="A17" zoomScale="85" zoomScaleSheetLayoutView="85" workbookViewId="0">
      <selection activeCell="E25" sqref="E25"/>
    </sheetView>
  </sheetViews>
  <sheetFormatPr defaultRowHeight="15" x14ac:dyDescent="0.25"/>
  <cols>
    <col min="1" max="1" width="5.5703125" bestFit="1" customWidth="1"/>
    <col min="4" max="4" width="12" customWidth="1"/>
    <col min="5" max="5" width="34.140625" customWidth="1"/>
    <col min="6" max="6" width="9.28515625" bestFit="1" customWidth="1"/>
    <col min="7" max="7" width="9.5703125" bestFit="1" customWidth="1"/>
    <col min="10" max="10" width="11.7109375" customWidth="1"/>
  </cols>
  <sheetData>
    <row r="1" spans="1:11" ht="18.75" x14ac:dyDescent="0.4">
      <c r="D1" s="174" t="s">
        <v>90</v>
      </c>
      <c r="E1" s="174"/>
      <c r="F1" s="174"/>
      <c r="G1" s="174"/>
    </row>
    <row r="2" spans="1:11" ht="18.75" x14ac:dyDescent="0.4">
      <c r="D2" s="9"/>
      <c r="E2" s="9"/>
      <c r="F2" s="9"/>
      <c r="G2" s="9"/>
    </row>
    <row r="3" spans="1:11" ht="75.75" customHeight="1" x14ac:dyDescent="0.25">
      <c r="A3" s="180" t="str">
        <f>Sheet1!C21</f>
        <v>Name of work:  Development of Summer Resort at Gorakh Hills, Construction of of internal roads/ C.C / R.C.C Road /Paver Block Paths Culverts at Gorakh Hills.</v>
      </c>
      <c r="B3" s="180"/>
      <c r="C3" s="180"/>
      <c r="D3" s="180"/>
      <c r="E3" s="180"/>
      <c r="F3" s="180"/>
      <c r="G3" s="180"/>
      <c r="H3" s="180"/>
      <c r="I3" s="180"/>
      <c r="J3" s="180"/>
      <c r="K3" s="86"/>
    </row>
    <row r="4" spans="1:11" ht="15.75" thickBot="1" x14ac:dyDescent="0.3"/>
    <row r="5" spans="1:11" ht="21.75" customHeight="1" thickBot="1" x14ac:dyDescent="0.35">
      <c r="A5" s="93" t="s">
        <v>21</v>
      </c>
      <c r="B5" s="171" t="s">
        <v>96</v>
      </c>
      <c r="C5" s="172"/>
      <c r="D5" s="173"/>
      <c r="E5" s="94"/>
      <c r="F5" s="95" t="s">
        <v>23</v>
      </c>
      <c r="G5" s="95" t="s">
        <v>32</v>
      </c>
      <c r="H5" s="95" t="s">
        <v>33</v>
      </c>
      <c r="I5" s="96" t="s">
        <v>36</v>
      </c>
      <c r="J5" s="97" t="s">
        <v>91</v>
      </c>
    </row>
    <row r="6" spans="1:11" ht="60" customHeight="1" x14ac:dyDescent="0.25">
      <c r="A6" s="98">
        <v>1</v>
      </c>
      <c r="B6" s="175" t="s">
        <v>108</v>
      </c>
      <c r="C6" s="176"/>
      <c r="D6" s="176"/>
      <c r="E6" s="177"/>
      <c r="F6" s="99">
        <f>Sheet3!C12</f>
        <v>205000</v>
      </c>
      <c r="G6" s="99">
        <f>Sheet3!F12</f>
        <v>25936</v>
      </c>
      <c r="H6" s="99" t="s">
        <v>118</v>
      </c>
      <c r="I6" s="178">
        <f>ROUND((F6*G6*0.001),0)</f>
        <v>5316880</v>
      </c>
      <c r="J6" s="179"/>
    </row>
    <row r="7" spans="1:11" ht="38.25" customHeight="1" x14ac:dyDescent="0.25">
      <c r="A7" s="100">
        <v>2</v>
      </c>
      <c r="B7" s="166" t="s">
        <v>109</v>
      </c>
      <c r="C7" s="167"/>
      <c r="D7" s="167"/>
      <c r="E7" s="168"/>
      <c r="F7" s="99">
        <f>Sheet3!C21</f>
        <v>205000</v>
      </c>
      <c r="G7" s="99">
        <f>Sheet3!F21</f>
        <v>9416.2800000000007</v>
      </c>
      <c r="H7" s="99" t="s">
        <v>117</v>
      </c>
      <c r="I7" s="169">
        <f>ROUND((F7*G7%),0)</f>
        <v>19303374</v>
      </c>
      <c r="J7" s="170"/>
    </row>
    <row r="8" spans="1:11" ht="168.75" customHeight="1" x14ac:dyDescent="0.25">
      <c r="A8" s="101">
        <v>3</v>
      </c>
      <c r="B8" s="166" t="s">
        <v>111</v>
      </c>
      <c r="C8" s="167"/>
      <c r="D8" s="167"/>
      <c r="E8" s="168"/>
      <c r="F8" s="102">
        <f>Sheet3!C35</f>
        <v>99750</v>
      </c>
      <c r="G8" s="99">
        <f>Sheet3!F35</f>
        <v>337</v>
      </c>
      <c r="H8" s="99" t="s">
        <v>116</v>
      </c>
      <c r="I8" s="169">
        <f>F8*G8</f>
        <v>33615750</v>
      </c>
      <c r="J8" s="170"/>
    </row>
    <row r="9" spans="1:11" ht="21.75" customHeight="1" x14ac:dyDescent="0.25">
      <c r="A9" s="100">
        <v>4</v>
      </c>
      <c r="B9" s="181" t="s">
        <v>112</v>
      </c>
      <c r="C9" s="182"/>
      <c r="D9" s="182"/>
      <c r="E9" s="183"/>
      <c r="F9" s="99">
        <f>Sheet3!C47</f>
        <v>3394.3303571428573</v>
      </c>
      <c r="G9" s="103">
        <f>Sheet3!F47</f>
        <v>5001.7</v>
      </c>
      <c r="H9" s="99" t="s">
        <v>115</v>
      </c>
      <c r="I9" s="169">
        <f>F9*G9</f>
        <v>16977422.147321429</v>
      </c>
      <c r="J9" s="170"/>
    </row>
    <row r="10" spans="1:11" ht="38.25" customHeight="1" x14ac:dyDescent="0.25">
      <c r="A10" s="100">
        <v>5</v>
      </c>
      <c r="B10" s="166" t="s">
        <v>98</v>
      </c>
      <c r="C10" s="167"/>
      <c r="D10" s="167"/>
      <c r="E10" s="168"/>
      <c r="F10" s="99">
        <f>Sheet3!C56</f>
        <v>146575</v>
      </c>
      <c r="G10" s="99">
        <f>Sheet3!F56</f>
        <v>26475</v>
      </c>
      <c r="H10" s="99" t="s">
        <v>14</v>
      </c>
      <c r="I10" s="153">
        <f>F10*G10/100</f>
        <v>38805731.25</v>
      </c>
      <c r="J10" s="184"/>
    </row>
    <row r="11" spans="1:11" ht="43.5" customHeight="1" x14ac:dyDescent="0.25">
      <c r="A11" s="104">
        <v>6</v>
      </c>
      <c r="B11" s="166" t="s">
        <v>134</v>
      </c>
      <c r="C11" s="167"/>
      <c r="D11" s="167"/>
      <c r="E11" s="168"/>
      <c r="F11" s="99">
        <f>Sheet3!D64</f>
        <v>28000</v>
      </c>
      <c r="G11" s="99">
        <f>Sheet3!G64</f>
        <v>14429.25</v>
      </c>
      <c r="H11" s="99" t="s">
        <v>113</v>
      </c>
      <c r="I11" s="153">
        <f>F11*G11/100</f>
        <v>4040190</v>
      </c>
      <c r="J11" s="154"/>
    </row>
    <row r="12" spans="1:11" ht="40.5" customHeight="1" x14ac:dyDescent="0.25">
      <c r="A12" s="104">
        <v>7</v>
      </c>
      <c r="B12" s="166" t="s">
        <v>129</v>
      </c>
      <c r="C12" s="167"/>
      <c r="D12" s="167"/>
      <c r="E12" s="168"/>
      <c r="F12" s="99">
        <f>Sheet3!C70</f>
        <v>18750</v>
      </c>
      <c r="G12" s="99">
        <f>Sheet3!F70</f>
        <v>2425</v>
      </c>
      <c r="H12" s="99" t="s">
        <v>113</v>
      </c>
      <c r="I12" s="153">
        <f>F12*G12/100</f>
        <v>454687.5</v>
      </c>
      <c r="J12" s="154"/>
    </row>
    <row r="13" spans="1:11" ht="74.25" customHeight="1" x14ac:dyDescent="0.25">
      <c r="A13" s="104">
        <v>8</v>
      </c>
      <c r="B13" s="167" t="s">
        <v>131</v>
      </c>
      <c r="C13" s="167"/>
      <c r="D13" s="167"/>
      <c r="E13" s="168"/>
      <c r="F13" s="99">
        <f>Sheet3!C77</f>
        <v>80000</v>
      </c>
      <c r="G13" s="99">
        <f>Sheet3!F77</f>
        <v>223.97</v>
      </c>
      <c r="H13" s="99" t="s">
        <v>114</v>
      </c>
      <c r="I13" s="153">
        <f>F13*G13</f>
        <v>17917600</v>
      </c>
      <c r="J13" s="154"/>
    </row>
    <row r="14" spans="1:11" ht="32.25" customHeight="1" x14ac:dyDescent="0.3">
      <c r="A14" s="104">
        <v>9</v>
      </c>
      <c r="B14" s="165" t="s">
        <v>132</v>
      </c>
      <c r="C14" s="165"/>
      <c r="D14" s="165"/>
      <c r="E14" s="165"/>
      <c r="F14" s="99">
        <f>Sheet3!C83</f>
        <v>30300</v>
      </c>
      <c r="G14" s="99">
        <f>Sheet3!F83</f>
        <v>7000</v>
      </c>
      <c r="H14" s="99" t="str">
        <f>Sheet3!G77</f>
        <v>P ft</v>
      </c>
      <c r="I14" s="164">
        <f>F14*G14/100</f>
        <v>2121000</v>
      </c>
      <c r="J14" s="164"/>
    </row>
    <row r="15" spans="1:11" ht="37.5" customHeight="1" x14ac:dyDescent="0.25">
      <c r="A15" s="99">
        <v>10</v>
      </c>
      <c r="B15" s="158" t="s">
        <v>143</v>
      </c>
      <c r="C15" s="159"/>
      <c r="D15" s="159"/>
      <c r="E15" s="160"/>
      <c r="F15" s="99">
        <f>Sheet3!D88</f>
        <v>800</v>
      </c>
      <c r="G15" s="99">
        <f>Sheet3!G88</f>
        <v>596.23</v>
      </c>
      <c r="H15" s="99" t="s">
        <v>159</v>
      </c>
      <c r="I15" s="153">
        <f t="shared" ref="I15:I20" si="0">F15*G15</f>
        <v>476984</v>
      </c>
      <c r="J15" s="154"/>
    </row>
    <row r="16" spans="1:11" ht="32.25" customHeight="1" x14ac:dyDescent="0.3">
      <c r="A16" s="99">
        <v>11</v>
      </c>
      <c r="B16" s="161" t="s">
        <v>160</v>
      </c>
      <c r="C16" s="162"/>
      <c r="D16" s="162"/>
      <c r="E16" s="163"/>
      <c r="F16" s="99">
        <f>Sheet3!D93</f>
        <v>60000</v>
      </c>
      <c r="G16" s="99">
        <f>Sheet3!F93</f>
        <v>41.24</v>
      </c>
      <c r="H16" s="99" t="str">
        <f>Sheet3!G93</f>
        <v>P.Rft</v>
      </c>
      <c r="I16" s="153">
        <f t="shared" si="0"/>
        <v>2474400</v>
      </c>
      <c r="J16" s="154"/>
    </row>
    <row r="17" spans="1:10" ht="51.75" customHeight="1" x14ac:dyDescent="0.25">
      <c r="A17" s="99">
        <v>12</v>
      </c>
      <c r="B17" s="155" t="str">
        <f>Sheet3!B94</f>
        <v xml:space="preserve">providing and fixing traffic sign 3inch dia G I pipe postand sign of equilaterla triangle shape each side 3 feet long i/c painting and marking </v>
      </c>
      <c r="C17" s="156"/>
      <c r="D17" s="156"/>
      <c r="E17" s="157"/>
      <c r="F17" s="99">
        <f>Sheet3!D97</f>
        <v>100</v>
      </c>
      <c r="G17" s="99">
        <f>Sheet3!F97</f>
        <v>14600</v>
      </c>
      <c r="H17" s="99" t="str">
        <f>Sheet3!G97</f>
        <v>each</v>
      </c>
      <c r="I17" s="153">
        <f t="shared" si="0"/>
        <v>1460000</v>
      </c>
      <c r="J17" s="154"/>
    </row>
    <row r="18" spans="1:10" ht="32.25" customHeight="1" x14ac:dyDescent="0.25">
      <c r="A18" s="99">
        <v>13</v>
      </c>
      <c r="B18" s="155" t="str">
        <f>Sheet3!B99</f>
        <v>Metal Guard Rail 604a NHA rate</v>
      </c>
      <c r="C18" s="156"/>
      <c r="D18" s="156"/>
      <c r="E18" s="157"/>
      <c r="F18" s="99">
        <f>Sheet3!D102</f>
        <v>4000</v>
      </c>
      <c r="G18" s="99">
        <f>Sheet3!F102</f>
        <v>1265</v>
      </c>
      <c r="H18" s="99"/>
      <c r="I18" s="153">
        <f t="shared" si="0"/>
        <v>5060000</v>
      </c>
      <c r="J18" s="154"/>
    </row>
    <row r="19" spans="1:10" ht="32.25" customHeight="1" x14ac:dyDescent="0.25">
      <c r="A19" s="99">
        <v>14</v>
      </c>
      <c r="B19" s="155" t="str">
        <f>Sheet3!B104</f>
        <v>Metal Guard rail end piece NHA rate 604 b</v>
      </c>
      <c r="C19" s="156"/>
      <c r="D19" s="156"/>
      <c r="E19" s="157"/>
      <c r="F19" s="99">
        <f>Sheet3!C107</f>
        <v>80</v>
      </c>
      <c r="G19" s="99">
        <f>Sheet3!E107</f>
        <v>5467.68</v>
      </c>
      <c r="H19" s="99" t="str">
        <f>Sheet3!F107</f>
        <v>p Each</v>
      </c>
      <c r="I19" s="153">
        <f t="shared" si="0"/>
        <v>437414.40000000002</v>
      </c>
      <c r="J19" s="154"/>
    </row>
    <row r="20" spans="1:10" ht="32.25" customHeight="1" x14ac:dyDescent="0.25">
      <c r="A20" s="99">
        <v>15</v>
      </c>
      <c r="B20" s="155" t="str">
        <f>Sheet3!B109</f>
        <v>Steel Post for metal guard rail NHA rate 604d</v>
      </c>
      <c r="C20" s="156"/>
      <c r="D20" s="156"/>
      <c r="E20" s="157"/>
      <c r="F20" s="99">
        <f>Sheet3!D113</f>
        <v>160</v>
      </c>
      <c r="G20" s="99">
        <f>Sheet3!F113</f>
        <v>4986.3500000000004</v>
      </c>
      <c r="H20" s="99" t="str">
        <f>Sheet3!G113</f>
        <v>pEach</v>
      </c>
      <c r="I20" s="153">
        <f t="shared" si="0"/>
        <v>797816</v>
      </c>
      <c r="J20" s="154"/>
    </row>
    <row r="21" spans="1:10" ht="20.25" x14ac:dyDescent="0.4">
      <c r="A21" s="186" t="s">
        <v>92</v>
      </c>
      <c r="B21" s="187"/>
      <c r="C21" s="187"/>
      <c r="D21" s="187"/>
      <c r="E21" s="187"/>
      <c r="F21" s="187"/>
      <c r="G21" s="187"/>
      <c r="H21" s="188"/>
      <c r="I21" s="189">
        <f>SUM(I6:J20)</f>
        <v>149259249.29732144</v>
      </c>
      <c r="J21" s="190"/>
    </row>
    <row r="22" spans="1:10" ht="20.25" x14ac:dyDescent="0.4">
      <c r="A22" s="105"/>
      <c r="B22" s="105"/>
      <c r="C22" s="105"/>
      <c r="D22" s="105"/>
      <c r="E22" s="105"/>
      <c r="F22" s="105"/>
      <c r="G22" s="105"/>
      <c r="H22" s="105"/>
      <c r="I22" s="106"/>
      <c r="J22" s="106"/>
    </row>
    <row r="23" spans="1:10" ht="20.25" x14ac:dyDescent="0.4">
      <c r="A23" s="105"/>
      <c r="B23" s="105"/>
      <c r="C23" s="105"/>
      <c r="D23" s="105"/>
      <c r="E23" s="105"/>
      <c r="F23" s="105"/>
      <c r="G23" s="105"/>
      <c r="H23" s="105"/>
      <c r="I23" s="107"/>
      <c r="J23" s="107"/>
    </row>
    <row r="24" spans="1:10" ht="21" thickBot="1" x14ac:dyDescent="0.45">
      <c r="A24" s="105"/>
      <c r="B24" s="105"/>
      <c r="C24" s="105"/>
      <c r="D24" s="105"/>
      <c r="E24" s="108"/>
      <c r="F24" s="191" t="s">
        <v>17</v>
      </c>
      <c r="G24" s="191"/>
      <c r="H24" s="191"/>
      <c r="I24" s="193"/>
      <c r="J24" s="193"/>
    </row>
    <row r="25" spans="1:10" ht="20.25" x14ac:dyDescent="0.4">
      <c r="A25" s="108"/>
      <c r="B25" s="108"/>
      <c r="C25" s="108"/>
      <c r="D25" s="108"/>
      <c r="E25" s="108"/>
      <c r="F25" s="108"/>
      <c r="G25" s="192" t="s">
        <v>18</v>
      </c>
      <c r="H25" s="192"/>
      <c r="I25" s="108"/>
      <c r="J25" s="108"/>
    </row>
    <row r="26" spans="1:10" ht="20.25" x14ac:dyDescent="0.4">
      <c r="A26" s="108"/>
      <c r="B26" s="108"/>
      <c r="C26" s="108"/>
      <c r="D26" s="108"/>
      <c r="E26" s="108"/>
      <c r="F26" s="108"/>
      <c r="G26" s="109"/>
      <c r="H26" s="109"/>
      <c r="I26" s="108"/>
      <c r="J26" s="108"/>
    </row>
    <row r="27" spans="1:10" ht="20.25" x14ac:dyDescent="0.4">
      <c r="A27" s="108"/>
      <c r="B27" s="108"/>
      <c r="C27" s="108"/>
      <c r="D27" s="108"/>
      <c r="E27" s="108"/>
      <c r="F27" s="108"/>
      <c r="G27" s="109"/>
      <c r="H27" s="109"/>
      <c r="I27" s="108"/>
      <c r="J27" s="108"/>
    </row>
    <row r="28" spans="1:10" ht="20.25" x14ac:dyDescent="0.4">
      <c r="A28" s="108"/>
      <c r="B28" s="108"/>
      <c r="C28" s="108"/>
      <c r="D28" s="108"/>
      <c r="E28" s="108"/>
      <c r="F28" s="108"/>
      <c r="G28" s="109"/>
      <c r="H28" s="109"/>
      <c r="I28" s="108"/>
      <c r="J28" s="108"/>
    </row>
    <row r="29" spans="1:10" ht="17.25" x14ac:dyDescent="0.3">
      <c r="A29" s="108"/>
      <c r="B29" s="108" t="s">
        <v>19</v>
      </c>
      <c r="C29" s="108"/>
      <c r="D29" s="108"/>
      <c r="E29" s="108"/>
      <c r="F29" s="185" t="s">
        <v>93</v>
      </c>
      <c r="G29" s="185"/>
      <c r="H29" s="185"/>
      <c r="I29" s="185"/>
      <c r="J29" s="185"/>
    </row>
    <row r="30" spans="1:10" ht="17.25" x14ac:dyDescent="0.3">
      <c r="A30" s="108"/>
      <c r="B30" s="108"/>
      <c r="C30" s="108"/>
      <c r="D30" s="108"/>
      <c r="E30" s="108"/>
      <c r="F30" s="185" t="s">
        <v>94</v>
      </c>
      <c r="G30" s="185"/>
      <c r="H30" s="185"/>
      <c r="I30" s="185"/>
      <c r="J30" s="185"/>
    </row>
    <row r="31" spans="1:10" ht="17.25" x14ac:dyDescent="0.3">
      <c r="A31" s="108"/>
      <c r="B31" s="108"/>
      <c r="C31" s="108"/>
      <c r="D31" s="108"/>
      <c r="E31" s="108"/>
      <c r="F31" s="185" t="s">
        <v>95</v>
      </c>
      <c r="G31" s="185"/>
      <c r="H31" s="185"/>
      <c r="I31" s="185"/>
      <c r="J31" s="185"/>
    </row>
  </sheetData>
  <mergeCells count="41">
    <mergeCell ref="F30:J30"/>
    <mergeCell ref="F29:J29"/>
    <mergeCell ref="F31:J31"/>
    <mergeCell ref="A21:H21"/>
    <mergeCell ref="I21:J21"/>
    <mergeCell ref="F24:H24"/>
    <mergeCell ref="G25:H25"/>
    <mergeCell ref="I24:J24"/>
    <mergeCell ref="B8:E8"/>
    <mergeCell ref="I8:J8"/>
    <mergeCell ref="B9:E9"/>
    <mergeCell ref="I9:J9"/>
    <mergeCell ref="B10:E10"/>
    <mergeCell ref="I10:J10"/>
    <mergeCell ref="B7:E7"/>
    <mergeCell ref="I7:J7"/>
    <mergeCell ref="B5:D5"/>
    <mergeCell ref="D1:G1"/>
    <mergeCell ref="B6:E6"/>
    <mergeCell ref="I6:J6"/>
    <mergeCell ref="A3:J3"/>
    <mergeCell ref="I14:J14"/>
    <mergeCell ref="B14:E14"/>
    <mergeCell ref="B11:E11"/>
    <mergeCell ref="B12:E12"/>
    <mergeCell ref="B13:E13"/>
    <mergeCell ref="I11:J11"/>
    <mergeCell ref="I12:J12"/>
    <mergeCell ref="I13:J13"/>
    <mergeCell ref="I20:J20"/>
    <mergeCell ref="B19:E19"/>
    <mergeCell ref="B20:E20"/>
    <mergeCell ref="B15:E15"/>
    <mergeCell ref="B16:E16"/>
    <mergeCell ref="B17:E17"/>
    <mergeCell ref="B18:E18"/>
    <mergeCell ref="I15:J15"/>
    <mergeCell ref="I16:J16"/>
    <mergeCell ref="I17:J17"/>
    <mergeCell ref="I18:J18"/>
    <mergeCell ref="I19:J19"/>
  </mergeCells>
  <pageMargins left="0.25" right="0.25" top="0.75" bottom="0.75" header="0.3" footer="0.3"/>
  <pageSetup paperSize="9" scale="84" orientation="portrait" r:id="rId1"/>
  <rowBreaks count="1" manualBreakCount="1">
    <brk id="15"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Sheet1</vt:lpstr>
      <vt:lpstr>Sheet2</vt:lpstr>
      <vt:lpstr>Sheet3</vt:lpstr>
      <vt:lpstr>Sheet4</vt:lpstr>
      <vt:lpstr>Sheet5</vt:lpstr>
      <vt:lpstr>Sheet6</vt:lpstr>
      <vt:lpstr>Sheet7</vt:lpstr>
      <vt:lpstr>Sheet8</vt:lpstr>
      <vt:lpstr>Sheet3!Print_Area</vt:lpstr>
      <vt:lpstr>Sheet4!Print_Area</vt:lpstr>
      <vt:lpstr>Sheet8!Print_Area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2017-02-01T10:56:17Z</cp:lastPrinted>
  <dcterms:created xsi:type="dcterms:W3CDTF">2016-07-26T12:54:44Z</dcterms:created>
  <dcterms:modified xsi:type="dcterms:W3CDTF">2017-02-16T07:34:48Z</dcterms:modified>
</cp:coreProperties>
</file>