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20115" windowHeight="7935" activeTab="7"/>
  </bookViews>
  <sheets>
    <sheet name="Sheet1" sheetId="1" r:id="rId1"/>
    <sheet name="Sheet2" sheetId="2" r:id="rId2"/>
    <sheet name="Sheet3" sheetId="3" r:id="rId3"/>
    <sheet name="Sheet4" sheetId="4" r:id="rId4"/>
    <sheet name="Sheet5" sheetId="5" r:id="rId5"/>
    <sheet name="Sheet6" sheetId="6" r:id="rId6"/>
    <sheet name="Sheet7" sheetId="7" r:id="rId7"/>
    <sheet name="Sheet8" sheetId="8" r:id="rId8"/>
  </sheets>
  <definedNames>
    <definedName name="_xlnm.Print_Area" localSheetId="1">Sheet2!$A$1:$J$21</definedName>
    <definedName name="_xlnm.Print_Area" localSheetId="2">Sheet3!$A$1:$O$161</definedName>
    <definedName name="_xlnm.Print_Area" localSheetId="3">Sheet4!$A$1:$J$32</definedName>
    <definedName name="_xlnm.Print_Area" localSheetId="4">Sheet5!$A$1:$J$33</definedName>
    <definedName name="_xlnm.Print_Area" localSheetId="7">Sheet8!$A$1:$O$45</definedName>
  </definedNames>
  <calcPr calcId="144525"/>
</workbook>
</file>

<file path=xl/calcChain.xml><?xml version="1.0" encoding="utf-8"?>
<calcChain xmlns="http://schemas.openxmlformats.org/spreadsheetml/2006/main">
  <c r="J26" i="1" l="1"/>
  <c r="B4" i="2" l="1"/>
  <c r="B2" i="3" s="1"/>
  <c r="B2" i="8" s="1"/>
  <c r="C4" i="5" l="1"/>
  <c r="B3" i="7"/>
  <c r="N21" i="8"/>
  <c r="K33" i="8" l="1"/>
  <c r="K32" i="8"/>
  <c r="K31" i="8"/>
  <c r="K30" i="8"/>
  <c r="K29" i="8"/>
  <c r="K28" i="8"/>
  <c r="K27" i="8"/>
  <c r="K26" i="8"/>
  <c r="K25" i="8"/>
  <c r="K24" i="8"/>
  <c r="K23" i="8"/>
  <c r="C13" i="6" l="1"/>
  <c r="C12" i="6"/>
  <c r="C11" i="6"/>
  <c r="C10" i="6"/>
  <c r="C9" i="6"/>
  <c r="H9" i="2" l="1"/>
  <c r="M41" i="3" l="1"/>
  <c r="M39" i="3"/>
  <c r="M40" i="3"/>
  <c r="K20" i="8" l="1"/>
  <c r="K19" i="8"/>
  <c r="K18" i="8"/>
  <c r="K17" i="8"/>
  <c r="K16" i="8"/>
  <c r="K6" i="8"/>
  <c r="K15" i="8"/>
  <c r="K14" i="8"/>
  <c r="K13" i="8"/>
  <c r="K12" i="8"/>
  <c r="K11" i="8"/>
  <c r="K10" i="8"/>
  <c r="K9" i="8"/>
  <c r="K8" i="8"/>
  <c r="K7" i="8"/>
  <c r="D4" i="4"/>
  <c r="K5" i="8"/>
  <c r="K4" i="8"/>
  <c r="D10" i="4"/>
  <c r="D9" i="4"/>
  <c r="D8" i="4"/>
  <c r="D7" i="4"/>
  <c r="D6" i="4"/>
  <c r="D5" i="4"/>
  <c r="K121" i="3"/>
  <c r="K120" i="3"/>
  <c r="K119" i="3"/>
  <c r="K103" i="3"/>
  <c r="K102" i="3"/>
  <c r="K89" i="3"/>
  <c r="K88" i="3"/>
  <c r="K95" i="3"/>
  <c r="K77" i="3"/>
  <c r="K75" i="3"/>
  <c r="K76" i="3"/>
  <c r="K67" i="3"/>
  <c r="K60" i="3"/>
  <c r="M38" i="3"/>
  <c r="M18" i="3"/>
  <c r="M20" i="3"/>
  <c r="O13" i="3"/>
  <c r="M11" i="3"/>
  <c r="M10" i="3"/>
  <c r="E9" i="4" l="1"/>
  <c r="F9" i="4"/>
  <c r="F8" i="4"/>
  <c r="E8" i="4"/>
  <c r="H8" i="4"/>
  <c r="I10" i="4"/>
  <c r="G5" i="4"/>
  <c r="F5" i="4"/>
  <c r="E5" i="4"/>
  <c r="N33" i="8"/>
  <c r="N32" i="8"/>
  <c r="N31" i="8"/>
  <c r="N30" i="8"/>
  <c r="N29" i="8"/>
  <c r="N28" i="8"/>
  <c r="N27" i="8"/>
  <c r="N26" i="8"/>
  <c r="N25" i="8"/>
  <c r="N24" i="8"/>
  <c r="N23" i="8"/>
  <c r="N20" i="8"/>
  <c r="N19" i="8"/>
  <c r="N18" i="8"/>
  <c r="N17" i="8"/>
  <c r="N16" i="8"/>
  <c r="N15" i="8"/>
  <c r="N14" i="8"/>
  <c r="N13" i="8"/>
  <c r="N12" i="8"/>
  <c r="N11" i="8"/>
  <c r="N10" i="8"/>
  <c r="N9" i="8"/>
  <c r="N8" i="8"/>
  <c r="N7" i="8"/>
  <c r="N6" i="8"/>
  <c r="N5" i="8"/>
  <c r="N4" i="8"/>
  <c r="O42" i="3"/>
  <c r="O152" i="3"/>
  <c r="O150" i="3"/>
  <c r="O148" i="3"/>
  <c r="O146" i="3"/>
  <c r="O144" i="3"/>
  <c r="O142" i="3"/>
  <c r="O140" i="3"/>
  <c r="O138" i="3"/>
  <c r="O136" i="3"/>
  <c r="O134" i="3"/>
  <c r="O131" i="3"/>
  <c r="O126" i="3"/>
  <c r="K124" i="3"/>
  <c r="K125" i="3" s="1"/>
  <c r="O122" i="3"/>
  <c r="K118" i="3"/>
  <c r="K117" i="3"/>
  <c r="K116" i="3"/>
  <c r="K110" i="3"/>
  <c r="O112" i="3"/>
  <c r="K109" i="3"/>
  <c r="K108" i="3"/>
  <c r="O104" i="3"/>
  <c r="K101" i="3"/>
  <c r="K100" i="3"/>
  <c r="K94" i="3"/>
  <c r="O97" i="3"/>
  <c r="K93" i="3"/>
  <c r="K96" i="3" s="1"/>
  <c r="O90" i="3"/>
  <c r="O82" i="3"/>
  <c r="O69" i="3"/>
  <c r="O79" i="3"/>
  <c r="K74" i="3"/>
  <c r="K86" i="3"/>
  <c r="K85" i="3"/>
  <c r="K73" i="3"/>
  <c r="K72" i="3"/>
  <c r="K71" i="3"/>
  <c r="K66" i="3"/>
  <c r="K65" i="3"/>
  <c r="K64" i="3"/>
  <c r="O51" i="3"/>
  <c r="I49" i="3"/>
  <c r="O46" i="3"/>
  <c r="M37" i="3"/>
  <c r="M36" i="3"/>
  <c r="M35" i="3"/>
  <c r="M34" i="3"/>
  <c r="M33" i="3"/>
  <c r="M25" i="3"/>
  <c r="M26" i="3" s="1"/>
  <c r="O62" i="3"/>
  <c r="K59" i="3"/>
  <c r="K61" i="3" s="1"/>
  <c r="O56" i="3"/>
  <c r="K54" i="3"/>
  <c r="K55" i="3" s="1"/>
  <c r="N34" i="8" l="1"/>
  <c r="K78" i="3"/>
  <c r="K68" i="3"/>
  <c r="K111" i="3"/>
  <c r="I13" i="6" l="1"/>
  <c r="I12" i="6"/>
  <c r="I11" i="6"/>
  <c r="I10" i="6"/>
  <c r="I9" i="6"/>
  <c r="I7" i="4"/>
  <c r="G6" i="4"/>
  <c r="F6" i="4"/>
  <c r="E6" i="4"/>
  <c r="H4" i="4"/>
  <c r="F4" i="4"/>
  <c r="E4" i="4"/>
  <c r="M32" i="3"/>
  <c r="O27" i="3"/>
  <c r="O22" i="3"/>
  <c r="M19" i="3"/>
  <c r="M21" i="3" s="1"/>
  <c r="M9" i="3"/>
  <c r="M12" i="3" s="1"/>
  <c r="I11" i="4" l="1"/>
  <c r="I16" i="4" s="1"/>
  <c r="E11" i="4"/>
  <c r="E16" i="4" s="1"/>
  <c r="F11" i="4"/>
  <c r="G11" i="4"/>
  <c r="G16" i="4" s="1"/>
  <c r="H11" i="4"/>
  <c r="H16" i="4" s="1"/>
  <c r="I16" i="6"/>
  <c r="F16" i="4"/>
  <c r="O154" i="3"/>
  <c r="H7" i="2" s="1"/>
  <c r="H10" i="2" l="1"/>
  <c r="I18" i="4"/>
  <c r="I17" i="6" s="1"/>
  <c r="I18" i="6" s="1"/>
  <c r="H8" i="2" s="1"/>
  <c r="H11" i="2" l="1"/>
</calcChain>
</file>

<file path=xl/sharedStrings.xml><?xml version="1.0" encoding="utf-8"?>
<sst xmlns="http://schemas.openxmlformats.org/spreadsheetml/2006/main" count="543" uniqueCount="164">
  <si>
    <t xml:space="preserve">Estimated cost Rs. </t>
  </si>
  <si>
    <t>ABSTRACT OF COST</t>
  </si>
  <si>
    <t xml:space="preserve">Cost of schedule itmes </t>
  </si>
  <si>
    <t>Rs.</t>
  </si>
  <si>
    <t xml:space="preserve">Cost of carriage </t>
  </si>
  <si>
    <t xml:space="preserve">Grand total Rs. </t>
  </si>
  <si>
    <t>Say Rs.</t>
  </si>
  <si>
    <t xml:space="preserve">DETAILED WORKING ESTIMKATE </t>
  </si>
  <si>
    <t>amount</t>
  </si>
  <si>
    <t>x</t>
  </si>
  <si>
    <t>=</t>
  </si>
  <si>
    <t>Cft</t>
  </si>
  <si>
    <t>Total</t>
  </si>
  <si>
    <t>Rs</t>
  </si>
  <si>
    <t>TOTAL</t>
  </si>
  <si>
    <t>MATERIAL STATEMENT</t>
  </si>
  <si>
    <t>S.NO</t>
  </si>
  <si>
    <t>MATERIAL</t>
  </si>
  <si>
    <t>QTY</t>
  </si>
  <si>
    <t>CEMENT</t>
  </si>
  <si>
    <t>HILL SAND</t>
  </si>
  <si>
    <t>CRUSHED BAJRI</t>
  </si>
  <si>
    <t>STONE</t>
  </si>
  <si>
    <t>paver block</t>
  </si>
  <si>
    <t>C.C (1:4:8)</t>
  </si>
  <si>
    <t>….</t>
  </si>
  <si>
    <t>C.C (1:2:4)</t>
  </si>
  <si>
    <t>Steel</t>
  </si>
  <si>
    <t>RATE</t>
  </si>
  <si>
    <t>PER</t>
  </si>
  <si>
    <t>BAG</t>
  </si>
  <si>
    <t>% CFT</t>
  </si>
  <si>
    <t>AMOUNT</t>
  </si>
  <si>
    <t>RATE ANALYSIS</t>
  </si>
  <si>
    <t>Name of Work:</t>
  </si>
  <si>
    <t xml:space="preserve">Carriage of 100cft /5 tones of all materials like stone aggregate, spawl, coal,lime, surkhi etc B.G Rail fastening points and crossing Bridges, Girders, Pipes, sheet rails M.S bars etc or 1000 Nos bricks 10"x5"x3" or 100 nos tiles 12"x6"x2" or 150 cft of timber or 100 maunds of fuel wood by trucks or any other means owned by the contractors.  </t>
  </si>
  <si>
    <t>HILLS SAND</t>
  </si>
  <si>
    <t>BAJRI/SHINGLE</t>
  </si>
  <si>
    <t>Quarry to (SOW) Miles 22</t>
  </si>
  <si>
    <t>Quarry to (SOW) Miles 19</t>
  </si>
  <si>
    <t>Mile 1st to 6th mile</t>
  </si>
  <si>
    <t>Rs. 771.96</t>
  </si>
  <si>
    <t>subsequent Mile: 16 Miles 32/56</t>
  </si>
  <si>
    <t xml:space="preserve">Rs. 520.96 </t>
  </si>
  <si>
    <t>Rs. 423.28</t>
  </si>
  <si>
    <t xml:space="preserve">Total </t>
  </si>
  <si>
    <t>Rs. 1292.92</t>
  </si>
  <si>
    <t>Rs. 1195.24</t>
  </si>
  <si>
    <t>STONE BALLAST</t>
  </si>
  <si>
    <t>Rs. 7.53</t>
  </si>
  <si>
    <t>subsequent Mile: 16 Miles 32.56</t>
  </si>
  <si>
    <t xml:space="preserve">Rs.  </t>
  </si>
  <si>
    <t>Rs. 103/20</t>
  </si>
  <si>
    <t>Rs. 110.73</t>
  </si>
  <si>
    <t>TOR STEEL</t>
  </si>
  <si>
    <t>Quarry to (SOW) Miles 172</t>
  </si>
  <si>
    <t xml:space="preserve">Rs. 5404.96 </t>
  </si>
  <si>
    <t>Rs.1235.98</t>
  </si>
  <si>
    <t xml:space="preserve">ASSISTANT ENGINEER
Gorakh Hills Development Authority 
</t>
  </si>
  <si>
    <t xml:space="preserve">Project Director
Gorakh Hills Development Authority 
</t>
  </si>
  <si>
    <t>Crush bajri</t>
  </si>
  <si>
    <t>@</t>
  </si>
  <si>
    <t>Rs:</t>
  </si>
  <si>
    <t>Hill Sand</t>
  </si>
  <si>
    <t>Cement Bags</t>
  </si>
  <si>
    <t>bags</t>
  </si>
  <si>
    <t>Sft</t>
  </si>
  <si>
    <t>Stone Metal ____Cft (For 5 Mile)</t>
  </si>
  <si>
    <t>cft</t>
  </si>
  <si>
    <t>Total Rs.</t>
  </si>
  <si>
    <t>From Quarry Source Rs.</t>
  </si>
  <si>
    <t xml:space="preserve">Grand Total Rs. </t>
  </si>
  <si>
    <t>units 20 CFT / 20 Bags / 1 Cwt</t>
  </si>
  <si>
    <t>Cost of fuel, lubricants, Filterm Waste etc complete.</t>
  </si>
  <si>
    <t>8 liters</t>
  </si>
  <si>
    <t>P. litre</t>
  </si>
  <si>
    <t>Rs. 584 /-</t>
  </si>
  <si>
    <t xml:space="preserve">labour charges etc complete loading &amp; unloading </t>
  </si>
  <si>
    <t>02 nos</t>
  </si>
  <si>
    <t>250/-</t>
  </si>
  <si>
    <t>Each Trip</t>
  </si>
  <si>
    <t>Rs. 500/-</t>
  </si>
  <si>
    <t>Datrun Hire charges i/c Driver Rs. 2000/- P-4 Day i/c manintanance wear /rear, taxes Etc complete.</t>
  </si>
  <si>
    <t>Nos of Trips Each day</t>
  </si>
  <si>
    <t>Rs. 500.00</t>
  </si>
  <si>
    <t>Cost per CFT=</t>
  </si>
  <si>
    <t xml:space="preserve">Rs. 1584 </t>
  </si>
  <si>
    <t>IN RS.</t>
  </si>
  <si>
    <t>DISCRIPTION OF ITEM</t>
  </si>
  <si>
    <t>per 1000</t>
  </si>
  <si>
    <t xml:space="preserve">Excavation in hard rock requiring blasting but blasting prohibited and disposal of excavted material upto 50ft lead </t>
  </si>
  <si>
    <t>Stone filling in dry hand packed as filling behind retaining walls or in pitching and  apron</t>
  </si>
  <si>
    <t>Cement concrete brick or stone ballast 1-1/2" to 2" gauge Ratio (1:4:8)</t>
  </si>
  <si>
    <t>Reinforced cement concrete work including all labour and material expect the cost of stell reinforcement and bending and binding which will be paid separtily. This rate also including all kinds for forms moulds lifing shuttring curing rendering and all finshing the exposed surface (inclluding screening and washing of shingle).</t>
  </si>
  <si>
    <t>febrication of mild steel reinforcement for cement concrete including cuttin bending lying in position, making jointsand fasterning i/c cost of binding wire, B) using tor bars.</t>
  </si>
  <si>
    <t>Providing and fixing G.I frames / choukhats of size 7"x2" or 4 1/2"x3 for windows using 20 gauge G.I sheet i/c welded hinges and fixing at site with necessary hold fasts, filling with cement  sand slurry or ratio 1:6 and reparining the jambs. The cost i/c all carriage tools and plant used in making and fixing</t>
  </si>
  <si>
    <t>First class dedar wood wrought, joinery in doors and windows etc, fixing in position including chowkats bhold fasts hinges, iron tower bolts, chocks cleats, handles and cords with hooks, etc. 1 3/4" thick.</t>
  </si>
  <si>
    <t>Supplying and fixing in position Aluminium channel framing for openable (hinged) ventelator aluminium english section with powder coted (A-1 material)</t>
  </si>
  <si>
    <t>Course ruble masonery including hammer dressed with 1:4 Cement morter</t>
  </si>
  <si>
    <t>Footing</t>
  </si>
  <si>
    <t xml:space="preserve">Stone filling </t>
  </si>
  <si>
    <t>Room</t>
  </si>
  <si>
    <t>Verandah</t>
  </si>
  <si>
    <t>P o% cft</t>
  </si>
  <si>
    <t>%cft</t>
  </si>
  <si>
    <t>R.C.C Fooling</t>
  </si>
  <si>
    <t>Plinth beam</t>
  </si>
  <si>
    <t>P cft</t>
  </si>
  <si>
    <t>p cwt</t>
  </si>
  <si>
    <t>P rft</t>
  </si>
  <si>
    <t>P sft</t>
  </si>
  <si>
    <t>Cement Plaster 1:4 yp to12' height. 3/4' thick</t>
  </si>
  <si>
    <t>verandal</t>
  </si>
  <si>
    <t xml:space="preserve">Cement Plaster 1:4 up to 12' height 1/2" thick flooring </t>
  </si>
  <si>
    <t>% sft</t>
  </si>
  <si>
    <t>Cement concrete brick or stone ballast 1-1/2' to 2' gauge Ratio (1:4:8)</t>
  </si>
  <si>
    <t>veiw</t>
  </si>
  <si>
    <t>% cft</t>
  </si>
  <si>
    <t>Dedcut windows &amp; doors</t>
  </si>
  <si>
    <t>Qty same as item No. 10= 3593 Sft</t>
  </si>
  <si>
    <t>%Sft</t>
  </si>
  <si>
    <t>Cement concrete plain including palcing compaction. Finshing and curing complete, (inculding screening and washing at stone aggregate without ratio 1:2:4.</t>
  </si>
  <si>
    <t>Wall finsh preparing the surface and painting with matt finsh i/c rubbing the surface with bathy (silicon carbide rubble brick) filling the voide with zink/chalk/ plaster or paris mixture, applying first coat primer, making the surface smooth and then painting 3 coat with matt finsh of approved mak etc.</t>
  </si>
  <si>
    <t>Providing and laying tile glazed 8"x8"x1/4" on floor on walls facing in requred colour and petron with the gry cement 1:2 ration and 3/4 thick cement morter all ect.</t>
  </si>
  <si>
    <t>preparing the surface and painting with wether coat i/c rubbing the surface with rubble brick/ sand paper filling the voide with zink/chalk/ plaster or paris  then painting 3 coat with matt finsh of approved mak etc.</t>
  </si>
  <si>
    <t>outer building</t>
  </si>
  <si>
    <t>doors</t>
  </si>
  <si>
    <t>Electrical Works</t>
  </si>
  <si>
    <t>Wiring for light or fan point with 3/29 pvc insulated wire in 20mm (3/4") PVC conduit on surface as required</t>
  </si>
  <si>
    <t>Wiring for plug point light or fan point with 3/29 pvc insulated wire in 20mm (3/4") PVC conduit on surface as required</t>
  </si>
  <si>
    <t>Providing and fixing MS tubular pole 31 ft long with all respect assesscres complete.</t>
  </si>
  <si>
    <t>Providing and fixing junction Box asper following sepecifaction. Size 8"x6"x4"</t>
  </si>
  <si>
    <t>Providing and fixing circute Breaker 30amp DP</t>
  </si>
  <si>
    <t>Providing and fixing circute Breaker 100amp DP</t>
  </si>
  <si>
    <t>Providing and fixing on way sp 10AMP switch surface type</t>
  </si>
  <si>
    <t>Providing and fixing tree pin 10 amp plug &amp; socket</t>
  </si>
  <si>
    <t>Providing &amp; fixing backlight ceiling rose</t>
  </si>
  <si>
    <t>Providing &amp; fixing ceiling fan 56"</t>
  </si>
  <si>
    <t xml:space="preserve">Providing and laying main Pvc insulated with size 2-7/0.64 (16 mm) 2 </t>
  </si>
  <si>
    <t>French Polishing complete on new work</t>
  </si>
  <si>
    <t>at Rs.</t>
  </si>
  <si>
    <t>Cement Plaster 1:4 up to 12' height 1/2" thick flooring Qty same as item No. 10= 3593 Sft</t>
  </si>
  <si>
    <t>RCC(1:2:4)</t>
  </si>
  <si>
    <t xml:space="preserve">c plaster 1:4 </t>
  </si>
  <si>
    <t>Tiles</t>
  </si>
  <si>
    <t>course RM</t>
  </si>
  <si>
    <t>CARRIGE OF MATERIAL FROM 32 KM TO SITE OF WORK THAT IS 35.0 TO SOW (LEAD 09 MILES)</t>
  </si>
  <si>
    <t xml:space="preserve">Add 1% contifency </t>
  </si>
  <si>
    <t>Bath</t>
  </si>
  <si>
    <t>each</t>
  </si>
  <si>
    <t>880.7*5/112</t>
  </si>
  <si>
    <t xml:space="preserve">Add 50% on difficult terrain </t>
  </si>
  <si>
    <t>% AGE ABOVE/BELOW Part-A Rs.</t>
  </si>
  <si>
    <t>% AGE ABOVE/BELOW Part-B Rs.</t>
  </si>
  <si>
    <t>TOTAL Rs.</t>
  </si>
  <si>
    <t>CONTRACTOR</t>
  </si>
  <si>
    <t>Project Director</t>
  </si>
  <si>
    <t>Gorakh Hills Development Authority</t>
  </si>
  <si>
    <t>Dadu</t>
  </si>
  <si>
    <t>Total Part- A</t>
  </si>
  <si>
    <t>Name of work:   Development of Gorakh Hills Construction of Servant Hall Hangan Spring</t>
  </si>
  <si>
    <t>Office of the Project Director (GHDA)</t>
  </si>
  <si>
    <t xml:space="preserve">
</t>
  </si>
  <si>
    <t xml:space="preserve">Gorakh Hills Development Authority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</si>
</sst>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_(* #,##0.0_);_(* \(#,##0.0\);_(* &quot;-&quot;??_);_(@_)"/>
  </numFmts>
  <fonts count="17" x14ac:knownFonts="1">
    <font>
      <sz val="11"/>
      <color theme="1"/>
      <name val="Calibri"/>
      <family val="2"/>
      <scheme val="minor"/>
    </font>
    <font>
      <b/>
      <sz val="11"/>
      <color theme="1"/>
      <name val="Calibri"/>
      <family val="2"/>
      <scheme val="minor"/>
    </font>
    <font>
      <b/>
      <sz val="15"/>
      <color theme="1"/>
      <name val="Calibri"/>
      <family val="2"/>
      <scheme val="minor"/>
    </font>
    <font>
      <b/>
      <sz val="13"/>
      <color theme="1"/>
      <name val="Calibri"/>
      <family val="2"/>
      <scheme val="minor"/>
    </font>
    <font>
      <b/>
      <sz val="12"/>
      <color theme="1"/>
      <name val="Calibri"/>
      <family val="2"/>
      <scheme val="minor"/>
    </font>
    <font>
      <sz val="12"/>
      <color theme="1"/>
      <name val="Algerian"/>
      <family val="5"/>
    </font>
    <font>
      <sz val="10"/>
      <color theme="1"/>
      <name val="Algerian"/>
      <family val="5"/>
    </font>
    <font>
      <sz val="11"/>
      <color theme="1"/>
      <name val="Arial Black"/>
      <family val="2"/>
    </font>
    <font>
      <sz val="11"/>
      <color theme="1"/>
      <name val="Algerian"/>
      <family val="5"/>
    </font>
    <font>
      <b/>
      <sz val="11"/>
      <color theme="1"/>
      <name val="Arial Black"/>
      <family val="2"/>
    </font>
    <font>
      <sz val="12"/>
      <color theme="1"/>
      <name val="Calibri"/>
      <family val="2"/>
      <scheme val="minor"/>
    </font>
    <font>
      <b/>
      <sz val="16"/>
      <color theme="1"/>
      <name val="Calibri"/>
      <family val="2"/>
      <scheme val="minor"/>
    </font>
    <font>
      <sz val="11"/>
      <color theme="1"/>
      <name val="Calibri"/>
      <family val="2"/>
      <scheme val="minor"/>
    </font>
    <font>
      <sz val="15"/>
      <color theme="1"/>
      <name val="Calibri"/>
      <family val="2"/>
      <scheme val="minor"/>
    </font>
    <font>
      <sz val="15"/>
      <color theme="1"/>
      <name val="Arial Black"/>
      <family val="2"/>
    </font>
    <font>
      <sz val="13"/>
      <color theme="1"/>
      <name val="Calibri"/>
      <family val="2"/>
      <scheme val="minor"/>
    </font>
    <font>
      <sz val="13"/>
      <color theme="1"/>
      <name val="Algerian"/>
      <family val="5"/>
    </font>
  </fonts>
  <fills count="2">
    <fill>
      <patternFill patternType="none"/>
    </fill>
    <fill>
      <patternFill patternType="gray125"/>
    </fill>
  </fills>
  <borders count="1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198">
    <xf numFmtId="0" fontId="0" fillId="0" borderId="0" xfId="0"/>
    <xf numFmtId="0" fontId="0" fillId="0" borderId="0" xfId="0" applyAlignment="1">
      <alignment wrapText="1"/>
    </xf>
    <xf numFmtId="0" fontId="3" fillId="0" borderId="0" xfId="0" applyFont="1" applyAlignment="1"/>
    <xf numFmtId="1" fontId="1" fillId="0" borderId="0" xfId="0" applyNumberFormat="1" applyFont="1" applyBorder="1" applyAlignment="1"/>
    <xf numFmtId="0" fontId="1" fillId="0" borderId="0" xfId="0" applyFont="1"/>
    <xf numFmtId="0" fontId="0" fillId="0" borderId="0" xfId="0" applyAlignment="1"/>
    <xf numFmtId="1" fontId="1" fillId="0" borderId="0" xfId="0" applyNumberFormat="1" applyFont="1"/>
    <xf numFmtId="0" fontId="5" fillId="0" borderId="0" xfId="0" applyFont="1" applyAlignment="1">
      <alignment horizontal="center" wrapText="1"/>
    </xf>
    <xf numFmtId="0" fontId="0" fillId="0" borderId="0" xfId="0" applyAlignment="1">
      <alignment vertical="top"/>
    </xf>
    <xf numFmtId="0" fontId="0" fillId="0" borderId="0" xfId="0" applyAlignment="1">
      <alignment horizontal="left"/>
    </xf>
    <xf numFmtId="0" fontId="0" fillId="0" borderId="0" xfId="0" applyAlignment="1">
      <alignment horizontal="left" wrapText="1"/>
    </xf>
    <xf numFmtId="0" fontId="1" fillId="0" borderId="0" xfId="0" applyFont="1" applyAlignment="1">
      <alignment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wrapText="1"/>
    </xf>
    <xf numFmtId="1" fontId="1" fillId="0" borderId="0" xfId="0" applyNumberFormat="1" applyFont="1" applyAlignment="1">
      <alignment wrapText="1"/>
    </xf>
    <xf numFmtId="0" fontId="0" fillId="0" borderId="0" xfId="0" applyAlignment="1">
      <alignment horizontal="left" vertical="top"/>
    </xf>
    <xf numFmtId="0" fontId="0" fillId="0" borderId="0" xfId="0" applyAlignment="1">
      <alignment horizontal="center" wrapText="1"/>
    </xf>
    <xf numFmtId="2" fontId="0" fillId="0" borderId="0" xfId="0" applyNumberFormat="1" applyAlignment="1">
      <alignment wrapText="1"/>
    </xf>
    <xf numFmtId="0" fontId="0" fillId="0" borderId="0" xfId="0" applyFont="1" applyAlignment="1"/>
    <xf numFmtId="0" fontId="0" fillId="0" borderId="0" xfId="0" applyFont="1" applyAlignment="1">
      <alignment wrapText="1"/>
    </xf>
    <xf numFmtId="164" fontId="1" fillId="0" borderId="0" xfId="0" applyNumberFormat="1" applyFont="1" applyAlignment="1">
      <alignment wrapText="1"/>
    </xf>
    <xf numFmtId="0" fontId="0" fillId="0" borderId="0" xfId="0" applyBorder="1"/>
    <xf numFmtId="0" fontId="8" fillId="0" borderId="0" xfId="0" applyFont="1" applyAlignment="1">
      <alignment wrapText="1"/>
    </xf>
    <xf numFmtId="0" fontId="8" fillId="0" borderId="0" xfId="0" applyFont="1" applyBorder="1" applyAlignment="1">
      <alignment wrapText="1"/>
    </xf>
    <xf numFmtId="0" fontId="7" fillId="0" borderId="0" xfId="0" applyFont="1" applyAlignment="1">
      <alignment horizontal="right"/>
    </xf>
    <xf numFmtId="0" fontId="0" fillId="0" borderId="0" xfId="0" applyBorder="1" applyAlignment="1">
      <alignment horizontal="center" vertical="center"/>
    </xf>
    <xf numFmtId="0" fontId="0" fillId="0" borderId="2" xfId="0" applyBorder="1"/>
    <xf numFmtId="0" fontId="0" fillId="0" borderId="2" xfId="0" applyBorder="1" applyAlignment="1">
      <alignment horizontal="left"/>
    </xf>
    <xf numFmtId="0" fontId="0" fillId="0" borderId="2" xfId="0" applyBorder="1" applyAlignment="1">
      <alignment horizontal="left" vertical="top"/>
    </xf>
    <xf numFmtId="0" fontId="0" fillId="0" borderId="2" xfId="0" applyBorder="1" applyAlignment="1">
      <alignment horizontal="center"/>
    </xf>
    <xf numFmtId="0" fontId="0" fillId="0" borderId="2" xfId="0" applyBorder="1" applyAlignment="1">
      <alignment horizontal="left" vertical="top" wrapText="1"/>
    </xf>
    <xf numFmtId="0" fontId="0" fillId="0" borderId="0" xfId="0" applyAlignment="1">
      <alignment vertical="top" wrapText="1"/>
    </xf>
    <xf numFmtId="2" fontId="0" fillId="0" borderId="2" xfId="0" applyNumberFormat="1" applyBorder="1"/>
    <xf numFmtId="0" fontId="1" fillId="0" borderId="2" xfId="0" applyFont="1" applyBorder="1"/>
    <xf numFmtId="0" fontId="0" fillId="0" borderId="0" xfId="0" applyAlignment="1">
      <alignment horizontal="center" vertical="top" wrapText="1"/>
    </xf>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1" fillId="0" borderId="11" xfId="0" applyFont="1" applyBorder="1"/>
    <xf numFmtId="0" fontId="1" fillId="0" borderId="12" xfId="0" applyFont="1" applyBorder="1"/>
    <xf numFmtId="0" fontId="10" fillId="0" borderId="0" xfId="0" applyFont="1" applyAlignment="1">
      <alignment vertical="top" wrapText="1"/>
    </xf>
    <xf numFmtId="164" fontId="0" fillId="0" borderId="0" xfId="0" applyNumberFormat="1"/>
    <xf numFmtId="164" fontId="8" fillId="0" borderId="0" xfId="0" applyNumberFormat="1" applyFont="1" applyAlignment="1">
      <alignment wrapText="1"/>
    </xf>
    <xf numFmtId="164" fontId="6" fillId="0" borderId="0" xfId="0" applyNumberFormat="1" applyFont="1" applyAlignment="1">
      <alignment horizontal="center" vertical="top" wrapText="1"/>
    </xf>
    <xf numFmtId="0" fontId="0" fillId="0" borderId="2" xfId="0" applyBorder="1" applyAlignment="1">
      <alignment vertical="center"/>
    </xf>
    <xf numFmtId="164" fontId="0" fillId="0" borderId="2" xfId="0" applyNumberFormat="1" applyBorder="1"/>
    <xf numFmtId="0" fontId="0" fillId="0" borderId="0" xfId="0" applyAlignment="1">
      <alignment horizontal="left" wrapText="1"/>
    </xf>
    <xf numFmtId="0" fontId="0" fillId="0" borderId="0" xfId="0" applyAlignment="1"/>
    <xf numFmtId="0" fontId="0" fillId="0" borderId="0" xfId="0" applyAlignment="1">
      <alignment horizontal="center" wrapText="1"/>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left" wrapText="1"/>
    </xf>
    <xf numFmtId="0" fontId="0" fillId="0" borderId="0" xfId="0" applyAlignment="1"/>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left" vertical="top" wrapText="1"/>
    </xf>
    <xf numFmtId="164" fontId="0" fillId="0" borderId="0" xfId="0" applyNumberFormat="1" applyFont="1" applyAlignment="1">
      <alignment wrapText="1"/>
    </xf>
    <xf numFmtId="164" fontId="0" fillId="0" borderId="0" xfId="0" applyNumberFormat="1" applyFont="1" applyAlignment="1"/>
    <xf numFmtId="1" fontId="0" fillId="0" borderId="0" xfId="0" applyNumberFormat="1" applyAlignment="1">
      <alignment wrapText="1"/>
    </xf>
    <xf numFmtId="0" fontId="6" fillId="0" borderId="0" xfId="0" applyFont="1" applyAlignment="1">
      <alignment vertical="top"/>
    </xf>
    <xf numFmtId="2" fontId="0" fillId="0" borderId="0" xfId="0" applyNumberFormat="1" applyFont="1" applyAlignment="1">
      <alignment wrapText="1"/>
    </xf>
    <xf numFmtId="0" fontId="0" fillId="0" borderId="0" xfId="0" applyAlignment="1">
      <alignment horizontal="left" wrapText="1"/>
    </xf>
    <xf numFmtId="165" fontId="4" fillId="0" borderId="0" xfId="1" applyNumberFormat="1" applyFont="1"/>
    <xf numFmtId="0" fontId="0" fillId="0" borderId="0" xfId="0" applyAlignment="1">
      <alignment horizontal="center"/>
    </xf>
    <xf numFmtId="0" fontId="0" fillId="0" borderId="0" xfId="0" applyAlignment="1">
      <alignment horizontal="left" vertical="center"/>
    </xf>
    <xf numFmtId="0" fontId="13" fillId="0" borderId="0" xfId="0" applyFont="1"/>
    <xf numFmtId="0" fontId="13" fillId="0" borderId="0" xfId="0" applyFont="1" applyAlignment="1">
      <alignment horizontal="center"/>
    </xf>
    <xf numFmtId="0" fontId="13" fillId="0" borderId="2" xfId="0" applyFont="1" applyBorder="1" applyAlignment="1">
      <alignment horizontal="center" vertical="center"/>
    </xf>
    <xf numFmtId="0" fontId="13" fillId="0" borderId="15" xfId="0" applyFont="1" applyBorder="1" applyAlignment="1">
      <alignment horizontal="center" vertical="center"/>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wrapText="1"/>
    </xf>
    <xf numFmtId="0" fontId="14" fillId="0" borderId="0" xfId="0" applyFont="1" applyBorder="1" applyAlignment="1">
      <alignment horizontal="right" wrapText="1"/>
    </xf>
    <xf numFmtId="0" fontId="13" fillId="0" borderId="0" xfId="0" applyFont="1" applyAlignment="1">
      <alignment horizontal="center" vertical="center"/>
    </xf>
    <xf numFmtId="0" fontId="14" fillId="0" borderId="0" xfId="0" applyFont="1" applyBorder="1" applyAlignment="1">
      <alignment horizontal="center"/>
    </xf>
    <xf numFmtId="0" fontId="6" fillId="0" borderId="0" xfId="0" applyFont="1" applyAlignment="1">
      <alignment horizontal="left" vertical="center"/>
    </xf>
    <xf numFmtId="0" fontId="13" fillId="0" borderId="0" xfId="0" applyFont="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4" fillId="0" borderId="0" xfId="0" applyFont="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3" fillId="0" borderId="0" xfId="0" applyFont="1" applyBorder="1" applyAlignment="1">
      <alignment horizontal="left" vertical="center" wrapText="1"/>
    </xf>
    <xf numFmtId="0" fontId="13" fillId="0" borderId="0" xfId="0" applyFont="1" applyBorder="1" applyAlignment="1">
      <alignment horizontal="left" vertical="center" wrapText="1"/>
    </xf>
    <xf numFmtId="165" fontId="0" fillId="0" borderId="0" xfId="1" applyNumberFormat="1" applyFont="1"/>
    <xf numFmtId="165" fontId="6" fillId="0" borderId="0" xfId="1" applyNumberFormat="1" applyFont="1" applyAlignment="1">
      <alignment vertical="top"/>
    </xf>
    <xf numFmtId="165" fontId="14" fillId="0" borderId="16" xfId="1" applyNumberFormat="1" applyFont="1" applyBorder="1" applyAlignment="1">
      <alignment horizontal="center"/>
    </xf>
    <xf numFmtId="165" fontId="14" fillId="0" borderId="0" xfId="1" applyNumberFormat="1" applyFont="1" applyBorder="1" applyAlignment="1">
      <alignment horizontal="center"/>
    </xf>
    <xf numFmtId="165" fontId="13" fillId="0" borderId="0" xfId="1" applyNumberFormat="1" applyFont="1"/>
    <xf numFmtId="165" fontId="13" fillId="0" borderId="0" xfId="1" applyNumberFormat="1" applyFont="1" applyAlignment="1">
      <alignment horizontal="center"/>
    </xf>
    <xf numFmtId="0" fontId="13" fillId="0" borderId="0" xfId="0" applyFont="1" applyBorder="1" applyAlignment="1">
      <alignment horizontal="center" vertical="center"/>
    </xf>
    <xf numFmtId="165" fontId="13" fillId="0" borderId="0" xfId="1" applyNumberFormat="1" applyFont="1" applyBorder="1" applyAlignment="1">
      <alignment horizontal="center" vertical="center"/>
    </xf>
    <xf numFmtId="0" fontId="13" fillId="0" borderId="14" xfId="0" applyFont="1" applyBorder="1" applyAlignment="1">
      <alignment horizontal="center" vertical="center"/>
    </xf>
    <xf numFmtId="165" fontId="13" fillId="0" borderId="2" xfId="1" applyNumberFormat="1" applyFont="1" applyBorder="1" applyAlignment="1">
      <alignment horizontal="center" vertical="center"/>
    </xf>
    <xf numFmtId="0" fontId="13" fillId="0" borderId="13" xfId="0" applyFont="1" applyBorder="1" applyAlignment="1">
      <alignment horizontal="center"/>
    </xf>
    <xf numFmtId="0" fontId="13" fillId="0" borderId="8"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wrapText="1"/>
    </xf>
    <xf numFmtId="0" fontId="0" fillId="0" borderId="0" xfId="0" applyAlignment="1">
      <alignment horizontal="center" vertical="top" wrapText="1"/>
    </xf>
    <xf numFmtId="0" fontId="4" fillId="0" borderId="0" xfId="0" applyFont="1" applyAlignment="1">
      <alignment horizontal="center"/>
    </xf>
    <xf numFmtId="0" fontId="0" fillId="0" borderId="0" xfId="0" applyAlignment="1">
      <alignment horizontal="left" wrapText="1"/>
    </xf>
    <xf numFmtId="0" fontId="0" fillId="0" borderId="0" xfId="0" applyAlignment="1">
      <alignment horizontal="left" vertical="top"/>
    </xf>
    <xf numFmtId="0" fontId="1" fillId="0" borderId="0" xfId="0" applyFont="1" applyAlignment="1">
      <alignment horizontal="center" wrapText="1"/>
    </xf>
    <xf numFmtId="0" fontId="0" fillId="0" borderId="0" xfId="0" applyAlignment="1">
      <alignment horizontal="left"/>
    </xf>
    <xf numFmtId="0" fontId="0" fillId="0" borderId="0" xfId="0" applyAlignment="1">
      <alignment horizontal="center" wrapText="1"/>
    </xf>
    <xf numFmtId="0" fontId="0" fillId="0" borderId="0" xfId="0" applyAlignment="1">
      <alignment horizontal="center"/>
    </xf>
    <xf numFmtId="0" fontId="0" fillId="0" borderId="0" xfId="0" applyAlignment="1">
      <alignment horizontal="center" vertical="top"/>
    </xf>
    <xf numFmtId="0" fontId="0" fillId="0" borderId="0" xfId="0" applyAlignment="1">
      <alignment horizontal="left" vertical="top" wrapText="1"/>
    </xf>
    <xf numFmtId="0" fontId="0" fillId="0" borderId="0" xfId="0" applyAlignment="1">
      <alignment horizontal="center" vertical="center"/>
    </xf>
    <xf numFmtId="0" fontId="0" fillId="0" borderId="0" xfId="0" applyAlignment="1">
      <alignment horizontal="left" vertical="center" wrapText="1"/>
    </xf>
    <xf numFmtId="0" fontId="5" fillId="0" borderId="0" xfId="0" applyFont="1" applyAlignment="1">
      <alignment horizontal="center" wrapText="1"/>
    </xf>
    <xf numFmtId="0" fontId="0" fillId="0" borderId="0" xfId="0" applyAlignment="1">
      <alignment horizontal="center" vertical="center" wrapText="1"/>
    </xf>
    <xf numFmtId="0" fontId="0" fillId="0" borderId="0" xfId="0" applyFont="1" applyAlignment="1">
      <alignment horizontal="left" vertical="top" wrapText="1"/>
    </xf>
    <xf numFmtId="0" fontId="0" fillId="0" borderId="0" xfId="0" applyBorder="1" applyAlignment="1">
      <alignment horizontal="center" vertical="top" wrapText="1"/>
    </xf>
    <xf numFmtId="0" fontId="0" fillId="0" borderId="0" xfId="0" applyBorder="1" applyAlignment="1">
      <alignment horizontal="center" wrapText="1"/>
    </xf>
    <xf numFmtId="0" fontId="7" fillId="0" borderId="0" xfId="0" applyFont="1" applyAlignment="1">
      <alignment horizontal="right"/>
    </xf>
    <xf numFmtId="0" fontId="1" fillId="0" borderId="0" xfId="0" applyFont="1" applyAlignment="1">
      <alignment horizontal="center"/>
    </xf>
    <xf numFmtId="0" fontId="9" fillId="0" borderId="0" xfId="0" applyFont="1" applyAlignment="1">
      <alignment horizontal="left" vertical="top"/>
    </xf>
    <xf numFmtId="0" fontId="1" fillId="0" borderId="0" xfId="0" applyFont="1" applyAlignment="1">
      <alignment horizontal="left" vertical="top"/>
    </xf>
    <xf numFmtId="0" fontId="1" fillId="0" borderId="1" xfId="0" applyFont="1" applyBorder="1" applyAlignment="1">
      <alignment horizontal="center"/>
    </xf>
    <xf numFmtId="0" fontId="11" fillId="0" borderId="0" xfId="0" applyFont="1" applyAlignment="1">
      <alignment horizontal="center" vertical="top" wrapText="1"/>
    </xf>
    <xf numFmtId="164" fontId="6" fillId="0" borderId="0" xfId="0" applyNumberFormat="1" applyFont="1" applyAlignment="1">
      <alignment horizontal="center" vertical="top" wrapText="1"/>
    </xf>
    <xf numFmtId="0" fontId="14" fillId="0" borderId="0" xfId="0" applyFont="1" applyAlignment="1">
      <alignment horizontal="right"/>
    </xf>
    <xf numFmtId="0" fontId="14" fillId="0" borderId="0" xfId="0" applyFont="1" applyBorder="1" applyAlignment="1">
      <alignment horizontal="center" wrapText="1"/>
    </xf>
    <xf numFmtId="0" fontId="14" fillId="0" borderId="1" xfId="0" applyFont="1" applyBorder="1" applyAlignment="1">
      <alignment horizontal="center" wrapText="1"/>
    </xf>
    <xf numFmtId="165" fontId="2" fillId="0" borderId="3" xfId="1" applyNumberFormat="1" applyFont="1" applyBorder="1" applyAlignment="1">
      <alignment horizontal="center" vertical="center" wrapText="1"/>
    </xf>
    <xf numFmtId="165" fontId="2" fillId="0" borderId="5" xfId="1" applyNumberFormat="1" applyFont="1" applyBorder="1" applyAlignment="1">
      <alignment horizontal="center" vertical="center" wrapText="1"/>
    </xf>
    <xf numFmtId="0" fontId="2" fillId="0" borderId="2" xfId="0" applyFont="1" applyBorder="1" applyAlignment="1">
      <alignment horizontal="center" wrapText="1"/>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3" xfId="0" applyFont="1" applyBorder="1" applyAlignment="1">
      <alignment horizontal="center"/>
    </xf>
    <xf numFmtId="0" fontId="13" fillId="0" borderId="4" xfId="0" applyFont="1" applyBorder="1" applyAlignment="1">
      <alignment horizontal="center"/>
    </xf>
    <xf numFmtId="0" fontId="13" fillId="0" borderId="5" xfId="0" applyFont="1" applyBorder="1" applyAlignment="1">
      <alignment horizontal="center"/>
    </xf>
    <xf numFmtId="0" fontId="13" fillId="0" borderId="5" xfId="0" applyFont="1" applyBorder="1" applyAlignment="1">
      <alignment horizontal="left" vertical="center"/>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165" fontId="2" fillId="0" borderId="6" xfId="1" applyNumberFormat="1" applyFont="1" applyBorder="1" applyAlignment="1">
      <alignment horizontal="center" vertical="center" wrapText="1"/>
    </xf>
    <xf numFmtId="165" fontId="2" fillId="0" borderId="7" xfId="1" applyNumberFormat="1" applyFont="1" applyBorder="1" applyAlignment="1">
      <alignment horizontal="center" vertical="center" wrapText="1"/>
    </xf>
    <xf numFmtId="0" fontId="13" fillId="0" borderId="2" xfId="0" applyFont="1" applyBorder="1" applyAlignment="1">
      <alignment horizontal="left" vertical="center"/>
    </xf>
    <xf numFmtId="165" fontId="2" fillId="0" borderId="2" xfId="1" applyNumberFormat="1" applyFont="1" applyBorder="1" applyAlignment="1">
      <alignment horizontal="center" vertical="center" wrapText="1"/>
    </xf>
    <xf numFmtId="0" fontId="2" fillId="0" borderId="0" xfId="0" applyFont="1" applyBorder="1" applyAlignment="1">
      <alignment horizontal="left" vertical="center"/>
    </xf>
    <xf numFmtId="165" fontId="2" fillId="0" borderId="0" xfId="1" applyNumberFormat="1" applyFont="1" applyBorder="1" applyAlignment="1">
      <alignment horizontal="center" vertical="center"/>
    </xf>
    <xf numFmtId="0" fontId="2" fillId="0" borderId="1" xfId="0" applyFont="1" applyBorder="1" applyAlignment="1">
      <alignment horizontal="center" vertic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165" fontId="2" fillId="0" borderId="10" xfId="1" applyNumberFormat="1" applyFont="1" applyBorder="1" applyAlignment="1">
      <alignment horizontal="center" vertical="center" wrapText="1"/>
    </xf>
    <xf numFmtId="165" fontId="2" fillId="0" borderId="12" xfId="1" applyNumberFormat="1" applyFont="1" applyBorder="1" applyAlignment="1">
      <alignment horizontal="center" vertical="center" wrapText="1"/>
    </xf>
    <xf numFmtId="0" fontId="13" fillId="0" borderId="6" xfId="0" applyFont="1" applyBorder="1" applyAlignment="1">
      <alignment horizontal="left" vertical="center" wrapText="1"/>
    </xf>
    <xf numFmtId="0" fontId="13" fillId="0" borderId="1" xfId="0" applyFont="1" applyBorder="1" applyAlignment="1">
      <alignment horizontal="left" vertical="center" wrapText="1"/>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3" fillId="0" borderId="0" xfId="0" applyFont="1" applyAlignment="1">
      <alignment horizontal="left" wrapText="1"/>
    </xf>
    <xf numFmtId="0" fontId="15" fillId="0" borderId="0" xfId="0" applyFont="1" applyAlignment="1"/>
    <xf numFmtId="0" fontId="15" fillId="0" borderId="0" xfId="0" applyFont="1"/>
    <xf numFmtId="43" fontId="3" fillId="0" borderId="0" xfId="1" applyFont="1" applyBorder="1" applyAlignment="1"/>
    <xf numFmtId="43" fontId="3" fillId="0" borderId="0" xfId="1" applyFont="1"/>
    <xf numFmtId="0" fontId="15" fillId="0" borderId="0" xfId="0" applyFont="1" applyAlignment="1"/>
    <xf numFmtId="0" fontId="16" fillId="0" borderId="0" xfId="0" applyFont="1" applyAlignment="1">
      <alignment horizontal="left" vertical="top" wrapText="1"/>
    </xf>
    <xf numFmtId="0" fontId="15" fillId="0" borderId="0" xfId="0" applyFont="1" applyBorder="1" applyAlignment="1">
      <alignment horizontal="center"/>
    </xf>
    <xf numFmtId="2" fontId="15" fillId="0" borderId="0" xfId="0" applyNumberFormat="1" applyFont="1"/>
    <xf numFmtId="0" fontId="15" fillId="0" borderId="0" xfId="0" applyFont="1" applyBorder="1"/>
    <xf numFmtId="164" fontId="15" fillId="0" borderId="0" xfId="0" applyNumberFormat="1" applyFont="1"/>
    <xf numFmtId="0" fontId="15" fillId="0" borderId="0" xfId="0" applyFont="1" applyAlignment="1">
      <alignment horizontal="left" wrapText="1"/>
    </xf>
    <xf numFmtId="0" fontId="15" fillId="0" borderId="0" xfId="0" applyFont="1" applyBorder="1" applyAlignment="1">
      <alignment horizontal="center" vertical="center"/>
    </xf>
    <xf numFmtId="0" fontId="15" fillId="0" borderId="0" xfId="0" applyFont="1" applyAlignment="1">
      <alignment horizontal="left" vertical="center"/>
    </xf>
    <xf numFmtId="2" fontId="15" fillId="0" borderId="0" xfId="0" applyNumberFormat="1" applyFont="1" applyAlignment="1">
      <alignment horizontal="right" vertical="center"/>
    </xf>
    <xf numFmtId="0" fontId="15" fillId="0" borderId="0" xfId="0" applyFont="1" applyAlignment="1">
      <alignment horizontal="center" vertical="center"/>
    </xf>
    <xf numFmtId="0" fontId="3" fillId="0" borderId="0" xfId="0" applyFont="1" applyAlignment="1">
      <alignment horizontal="left" vertical="center"/>
    </xf>
    <xf numFmtId="1" fontId="15" fillId="0" borderId="0" xfId="0" applyNumberFormat="1" applyFont="1"/>
    <xf numFmtId="0" fontId="3" fillId="0" borderId="0" xfId="0" applyFont="1"/>
    <xf numFmtId="164" fontId="16" fillId="0" borderId="0" xfId="0" applyNumberFormat="1" applyFont="1" applyAlignment="1">
      <alignment horizontal="center" vertical="top" wrapText="1"/>
    </xf>
    <xf numFmtId="0" fontId="15" fillId="0" borderId="0" xfId="0" applyFont="1" applyAlignment="1">
      <alignment horizontal="left" vertical="top" wrapText="1"/>
    </xf>
    <xf numFmtId="0" fontId="15" fillId="0" borderId="0" xfId="0" applyFont="1" applyBorder="1" applyAlignment="1">
      <alignment horizontal="left" wrapText="1"/>
    </xf>
    <xf numFmtId="0" fontId="15" fillId="0" borderId="0" xfId="0" applyFont="1" applyFill="1" applyBorder="1"/>
    <xf numFmtId="0" fontId="15" fillId="0" borderId="0" xfId="0" applyFont="1" applyAlignment="1">
      <alignment horizontal="center" wrapText="1"/>
    </xf>
    <xf numFmtId="0" fontId="15" fillId="0" borderId="0" xfId="0" applyFont="1" applyAlignment="1">
      <alignment horizontal="center"/>
    </xf>
    <xf numFmtId="0" fontId="15" fillId="0" borderId="11" xfId="0" applyFont="1" applyBorder="1"/>
    <xf numFmtId="0" fontId="15" fillId="0" borderId="0" xfId="0" applyFont="1" applyAlignment="1">
      <alignment wrapText="1"/>
    </xf>
    <xf numFmtId="0" fontId="1"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vertical="top"/>
    </xf>
    <xf numFmtId="166" fontId="2" fillId="0" borderId="3" xfId="1" applyNumberFormat="1" applyFont="1" applyBorder="1" applyAlignment="1">
      <alignment horizontal="center" wrapText="1"/>
    </xf>
    <xf numFmtId="166" fontId="2" fillId="0" borderId="5" xfId="1" applyNumberFormat="1" applyFont="1" applyBorder="1" applyAlignment="1">
      <alignment horizontal="center" wrapText="1"/>
    </xf>
    <xf numFmtId="0" fontId="16" fillId="0" borderId="0" xfId="0" applyFont="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258754</xdr:colOff>
      <xdr:row>1</xdr:row>
      <xdr:rowOff>299604</xdr:rowOff>
    </xdr:from>
    <xdr:to>
      <xdr:col>11</xdr:col>
      <xdr:colOff>198783</xdr:colOff>
      <xdr:row>5</xdr:row>
      <xdr:rowOff>115956</xdr:rowOff>
    </xdr:to>
    <xdr:sp macro="" textlink="">
      <xdr:nvSpPr>
        <xdr:cNvPr id="10" name="Title 1"/>
        <xdr:cNvSpPr>
          <a:spLocks noGrp="1"/>
        </xdr:cNvSpPr>
      </xdr:nvSpPr>
      <xdr:spPr>
        <a:xfrm>
          <a:off x="258754" y="490104"/>
          <a:ext cx="6007454" cy="1835652"/>
        </a:xfrm>
        <a:prstGeom prst="rect">
          <a:avLst/>
        </a:prstGeom>
      </xdr:spPr>
      <xdr:txBody>
        <a:bodyPr spcFirstLastPara="1" vert="horz" wrap="square" lIns="91440" tIns="45720" rIns="91440" bIns="45720" numCol="1" rtlCol="0" anchor="ctr">
          <a:prstTxWarp prst="textArchUp">
            <a:avLst>
              <a:gd name="adj" fmla="val 10801520"/>
            </a:avLst>
          </a:prstTxWarp>
          <a:normAutofit/>
        </a:bodyPr>
        <a:lstStyle>
          <a:lvl1pPr algn="ctr" defTabSz="914400" rtl="0" eaLnBrk="1" latinLnBrk="0" hangingPunct="1">
            <a:spcBef>
              <a:spcPct val="0"/>
            </a:spcBef>
            <a:buNone/>
            <a:defRPr sz="4400" kern="1200">
              <a:solidFill>
                <a:schemeClr val="tx1"/>
              </a:solidFill>
              <a:latin typeface="+mj-lt"/>
              <a:ea typeface="+mj-ea"/>
              <a:cs typeface="+mj-cs"/>
            </a:defRPr>
          </a:lvl1pPr>
        </a:lstStyle>
        <a:p>
          <a:r>
            <a:rPr lang="en-US"/>
            <a:t>Gorakh Hills Development Authority </a:t>
          </a:r>
        </a:p>
      </xdr:txBody>
    </xdr:sp>
    <xdr:clientData/>
  </xdr:twoCellAnchor>
  <xdr:twoCellAnchor editAs="oneCell">
    <xdr:from>
      <xdr:col>7</xdr:col>
      <xdr:colOff>505239</xdr:colOff>
      <xdr:row>4</xdr:row>
      <xdr:rowOff>16563</xdr:rowOff>
    </xdr:from>
    <xdr:to>
      <xdr:col>9</xdr:col>
      <xdr:colOff>612913</xdr:colOff>
      <xdr:row>11</xdr:row>
      <xdr:rowOff>122582</xdr:rowOff>
    </xdr:to>
    <xdr:pic>
      <xdr:nvPicPr>
        <xdr:cNvPr id="11" name="Picture 10" descr="Description: Description: Gorakh logo new"/>
        <xdr:cNvPicPr/>
      </xdr:nvPicPr>
      <xdr:blipFill>
        <a:blip xmlns:r="http://schemas.openxmlformats.org/officeDocument/2006/relationships" r:embed="rId1">
          <a:clrChange>
            <a:clrFrom>
              <a:srgbClr val="FDFDFD"/>
            </a:clrFrom>
            <a:clrTo>
              <a:srgbClr val="FDFDFD">
                <a:alpha val="0"/>
              </a:srgbClr>
            </a:clrTo>
          </a:clrChange>
          <a:lum bright="-12000"/>
          <a:grayscl/>
          <a:extLst>
            <a:ext uri="{28A0092B-C50C-407E-A947-70E740481C1C}">
              <a14:useLocalDpi xmlns:a14="http://schemas.microsoft.com/office/drawing/2010/main" val="0"/>
            </a:ext>
          </a:extLst>
        </a:blip>
        <a:srcRect/>
        <a:stretch>
          <a:fillRect/>
        </a:stretch>
      </xdr:blipFill>
      <xdr:spPr bwMode="auto">
        <a:xfrm>
          <a:off x="3791364" y="1721538"/>
          <a:ext cx="1374499" cy="2763494"/>
        </a:xfrm>
        <a:prstGeom prst="rect">
          <a:avLst/>
        </a:prstGeom>
        <a:solidFill>
          <a:sysClr val="window" lastClr="FFFFFF"/>
        </a:solidFill>
        <a:ln>
          <a:noFill/>
        </a:ln>
      </xdr:spPr>
    </xdr:pic>
    <xdr:clientData/>
  </xdr:twoCellAnchor>
  <xdr:twoCellAnchor editAs="oneCell">
    <xdr:from>
      <xdr:col>0</xdr:col>
      <xdr:colOff>496957</xdr:colOff>
      <xdr:row>3</xdr:row>
      <xdr:rowOff>124240</xdr:rowOff>
    </xdr:from>
    <xdr:to>
      <xdr:col>4</xdr:col>
      <xdr:colOff>281371</xdr:colOff>
      <xdr:row>12</xdr:row>
      <xdr:rowOff>187778</xdr:rowOff>
    </xdr:to>
    <xdr:pic>
      <xdr:nvPicPr>
        <xdr:cNvPr id="12" name="Picture 11"/>
        <xdr:cNvPicPr>
          <a:picLocks noChangeAspect="1"/>
        </xdr:cNvPicPr>
      </xdr:nvPicPr>
      <xdr:blipFill>
        <a:blip xmlns:r="http://schemas.openxmlformats.org/officeDocument/2006/relationships" r:embed="rId2"/>
        <a:stretch>
          <a:fillRect/>
        </a:stretch>
      </xdr:blipFill>
      <xdr:spPr>
        <a:xfrm>
          <a:off x="496957" y="1324390"/>
          <a:ext cx="1708464" cy="34068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M38"/>
  <sheetViews>
    <sheetView topLeftCell="A19" workbookViewId="0">
      <selection activeCell="J26" sqref="J26"/>
    </sheetView>
  </sheetViews>
  <sheetFormatPr defaultRowHeight="15" x14ac:dyDescent="0.25"/>
  <cols>
    <col min="2" max="2" width="2" bestFit="1" customWidth="1"/>
    <col min="4" max="4" width="8.5703125" bestFit="1" customWidth="1"/>
    <col min="5" max="5" width="12.42578125" bestFit="1" customWidth="1"/>
    <col min="6" max="7" width="4" bestFit="1" customWidth="1"/>
    <col min="8" max="8" width="9" bestFit="1" customWidth="1"/>
    <col min="9" max="9" width="10" customWidth="1"/>
    <col min="10" max="10" width="13.85546875" customWidth="1"/>
    <col min="11" max="11" width="5.42578125" customWidth="1"/>
    <col min="12" max="12" width="7.5703125" customWidth="1"/>
    <col min="13" max="13" width="4.140625" bestFit="1" customWidth="1"/>
    <col min="14" max="14" width="9" bestFit="1" customWidth="1"/>
    <col min="15" max="15" width="2.85546875" bestFit="1" customWidth="1"/>
  </cols>
  <sheetData>
    <row r="2" ht="39.75" customHeight="1" x14ac:dyDescent="0.25"/>
    <row r="3" ht="21.75" customHeight="1" x14ac:dyDescent="0.25"/>
    <row r="4" ht="18.75" customHeight="1" x14ac:dyDescent="0.25"/>
    <row r="5" ht="18.75" customHeight="1" x14ac:dyDescent="0.25"/>
    <row r="6" ht="18.75" customHeight="1" x14ac:dyDescent="0.25"/>
    <row r="7" ht="18.75" customHeight="1" x14ac:dyDescent="0.25"/>
    <row r="8" ht="18.75" customHeight="1" x14ac:dyDescent="0.25"/>
    <row r="18" spans="3:13" ht="19.5" x14ac:dyDescent="0.3">
      <c r="C18" s="103" t="s">
        <v>161</v>
      </c>
      <c r="D18" s="103"/>
      <c r="E18" s="103"/>
      <c r="F18" s="103"/>
      <c r="G18" s="103"/>
      <c r="H18" s="103"/>
      <c r="I18" s="103"/>
      <c r="J18" s="103"/>
    </row>
    <row r="19" spans="3:13" ht="19.5" x14ac:dyDescent="0.3">
      <c r="D19" s="102"/>
      <c r="E19" s="102"/>
      <c r="F19" s="102"/>
      <c r="G19" s="102"/>
      <c r="H19" s="102"/>
      <c r="I19" s="102"/>
      <c r="J19" s="102"/>
    </row>
    <row r="20" spans="3:13" ht="19.5" x14ac:dyDescent="0.3">
      <c r="D20" s="102"/>
      <c r="E20" s="102"/>
      <c r="F20" s="102"/>
      <c r="G20" s="102"/>
      <c r="H20" s="102"/>
      <c r="I20" s="102"/>
      <c r="J20" s="102"/>
    </row>
    <row r="21" spans="3:13" ht="19.5" x14ac:dyDescent="0.3">
      <c r="D21" s="102"/>
      <c r="E21" s="102"/>
      <c r="F21" s="102"/>
      <c r="G21" s="102"/>
      <c r="H21" s="102"/>
      <c r="I21" s="102"/>
      <c r="J21" s="102"/>
    </row>
    <row r="23" spans="3:13" ht="21" customHeight="1" x14ac:dyDescent="0.25">
      <c r="C23" s="104" t="s">
        <v>160</v>
      </c>
      <c r="D23" s="104"/>
      <c r="E23" s="104"/>
      <c r="F23" s="104"/>
      <c r="G23" s="104"/>
      <c r="H23" s="104"/>
      <c r="I23" s="104"/>
      <c r="J23" s="104"/>
      <c r="K23" s="104"/>
      <c r="L23" s="1"/>
      <c r="M23" s="1"/>
    </row>
    <row r="24" spans="3:13" ht="21" customHeight="1" x14ac:dyDescent="0.25">
      <c r="C24" s="104"/>
      <c r="D24" s="104"/>
      <c r="E24" s="104"/>
      <c r="F24" s="104"/>
      <c r="G24" s="104"/>
      <c r="H24" s="104"/>
      <c r="I24" s="104"/>
      <c r="J24" s="104"/>
      <c r="K24" s="104"/>
      <c r="L24" s="1"/>
      <c r="M24" s="1"/>
    </row>
    <row r="25" spans="3:13" x14ac:dyDescent="0.25">
      <c r="C25" s="1"/>
      <c r="D25" s="1"/>
      <c r="E25" s="1"/>
      <c r="F25" s="1"/>
      <c r="G25" s="1"/>
      <c r="H25" s="1"/>
      <c r="I25" s="1"/>
      <c r="J25" s="1"/>
      <c r="K25" s="1"/>
      <c r="L25" s="1"/>
      <c r="M25" s="1"/>
    </row>
    <row r="26" spans="3:13" ht="17.25" x14ac:dyDescent="0.3">
      <c r="H26" s="2" t="s">
        <v>0</v>
      </c>
      <c r="I26" s="2"/>
      <c r="J26" s="68">
        <f>Sheet2!H14</f>
        <v>3100000</v>
      </c>
      <c r="K26" s="2"/>
    </row>
    <row r="27" spans="3:13" ht="15" customHeight="1" x14ac:dyDescent="0.25"/>
    <row r="31" spans="3:13" ht="15" customHeight="1" x14ac:dyDescent="0.25">
      <c r="C31" s="105" t="s">
        <v>58</v>
      </c>
      <c r="D31" s="105"/>
      <c r="E31" s="105"/>
      <c r="F31" s="32"/>
      <c r="G31" s="32"/>
      <c r="H31" s="105" t="s">
        <v>59</v>
      </c>
      <c r="I31" s="105"/>
      <c r="J31" s="105"/>
    </row>
    <row r="32" spans="3:13" ht="9" customHeight="1" x14ac:dyDescent="0.25">
      <c r="C32" s="105"/>
      <c r="D32" s="105"/>
      <c r="E32" s="105"/>
      <c r="F32" s="32"/>
      <c r="G32" s="32"/>
      <c r="H32" s="105"/>
      <c r="I32" s="105"/>
      <c r="J32" s="105"/>
    </row>
    <row r="33" spans="3:10" ht="27.75" customHeight="1" x14ac:dyDescent="0.25">
      <c r="C33" s="105"/>
      <c r="D33" s="105"/>
      <c r="E33" s="105"/>
      <c r="F33" s="32"/>
      <c r="G33" s="32"/>
      <c r="H33" s="105"/>
      <c r="I33" s="105"/>
      <c r="J33" s="105"/>
    </row>
    <row r="38" spans="3:10" ht="30" customHeight="1" x14ac:dyDescent="0.25"/>
  </sheetData>
  <mergeCells count="4">
    <mergeCell ref="C23:K24"/>
    <mergeCell ref="C31:E33"/>
    <mergeCell ref="H31:J33"/>
    <mergeCell ref="C18:J18"/>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view="pageBreakPreview" zoomScaleNormal="100" zoomScaleSheetLayoutView="100" workbookViewId="0">
      <selection activeCell="H9" sqref="H9"/>
    </sheetView>
  </sheetViews>
  <sheetFormatPr defaultRowHeight="15" x14ac:dyDescent="0.25"/>
  <cols>
    <col min="1" max="1" width="2" bestFit="1" customWidth="1"/>
    <col min="3" max="3" width="11.140625" customWidth="1"/>
    <col min="4" max="4" width="10.140625" bestFit="1" customWidth="1"/>
    <col min="5" max="6" width="4" bestFit="1" customWidth="1"/>
    <col min="7" max="7" width="9" bestFit="1" customWidth="1"/>
    <col min="8" max="8" width="19.140625" customWidth="1"/>
    <col min="9" max="9" width="13.140625" bestFit="1" customWidth="1"/>
    <col min="10" max="10" width="5" bestFit="1" customWidth="1"/>
    <col min="11" max="11" width="4" customWidth="1"/>
    <col min="12" max="12" width="7.5703125" bestFit="1" customWidth="1"/>
    <col min="13" max="13" width="9" bestFit="1" customWidth="1"/>
    <col min="14" max="14" width="2.5703125" bestFit="1" customWidth="1"/>
  </cols>
  <sheetData>
    <row r="2" spans="2:11" ht="15" customHeight="1" x14ac:dyDescent="0.25">
      <c r="D2" s="106" t="s">
        <v>1</v>
      </c>
      <c r="E2" s="106"/>
      <c r="F2" s="106"/>
      <c r="G2" s="106"/>
      <c r="H2" s="106"/>
      <c r="I2" s="106"/>
    </row>
    <row r="3" spans="2:11" ht="13.5" customHeight="1" x14ac:dyDescent="0.25"/>
    <row r="4" spans="2:11" ht="18.75" customHeight="1" x14ac:dyDescent="0.25">
      <c r="B4" s="165" t="str">
        <f>Sheet1!C23</f>
        <v>Name of work:   Development of Gorakh Hills Construction of Servant Hall Hangan Spring</v>
      </c>
      <c r="C4" s="165"/>
      <c r="D4" s="165"/>
      <c r="E4" s="165"/>
      <c r="F4" s="165"/>
      <c r="G4" s="165"/>
      <c r="H4" s="165"/>
      <c r="I4" s="165"/>
      <c r="J4" s="165"/>
      <c r="K4" s="165"/>
    </row>
    <row r="5" spans="2:11" ht="18" customHeight="1" x14ac:dyDescent="0.25">
      <c r="B5" s="165"/>
      <c r="C5" s="165"/>
      <c r="D5" s="165"/>
      <c r="E5" s="165"/>
      <c r="F5" s="165"/>
      <c r="G5" s="165"/>
      <c r="H5" s="165"/>
      <c r="I5" s="165"/>
      <c r="J5" s="165"/>
      <c r="K5" s="165"/>
    </row>
    <row r="7" spans="2:11" ht="17.25" x14ac:dyDescent="0.3">
      <c r="B7" s="166" t="s">
        <v>2</v>
      </c>
      <c r="C7" s="166"/>
      <c r="D7" s="166"/>
      <c r="E7" s="166"/>
      <c r="F7" s="166"/>
      <c r="G7" s="167" t="s">
        <v>3</v>
      </c>
      <c r="H7" s="168">
        <f>Sheet3!O154</f>
        <v>1728493.4129399995</v>
      </c>
      <c r="I7" s="3"/>
    </row>
    <row r="8" spans="2:11" ht="17.25" x14ac:dyDescent="0.3">
      <c r="B8" s="166" t="s">
        <v>4</v>
      </c>
      <c r="C8" s="166"/>
      <c r="D8" s="166"/>
      <c r="E8" s="166"/>
      <c r="F8" s="166"/>
      <c r="G8" s="167" t="s">
        <v>3</v>
      </c>
      <c r="H8" s="169">
        <f>Sheet6!I18</f>
        <v>452060.383990395</v>
      </c>
    </row>
    <row r="9" spans="2:11" ht="17.25" x14ac:dyDescent="0.3">
      <c r="B9" s="166" t="s">
        <v>151</v>
      </c>
      <c r="C9" s="166"/>
      <c r="D9" s="166"/>
      <c r="E9" s="166"/>
      <c r="F9" s="166"/>
      <c r="G9" s="167" t="s">
        <v>3</v>
      </c>
      <c r="H9" s="169">
        <f>H7*0.5</f>
        <v>864246.70646999974</v>
      </c>
    </row>
    <row r="10" spans="2:11" ht="17.25" x14ac:dyDescent="0.3">
      <c r="B10" s="166" t="s">
        <v>147</v>
      </c>
      <c r="C10" s="166"/>
      <c r="D10" s="166"/>
      <c r="E10" s="166"/>
      <c r="F10" s="166"/>
      <c r="G10" s="167" t="s">
        <v>3</v>
      </c>
      <c r="H10" s="169">
        <f>H7*0.01</f>
        <v>17284.934129399997</v>
      </c>
    </row>
    <row r="11" spans="2:11" ht="33.75" customHeight="1" x14ac:dyDescent="0.3">
      <c r="B11" s="167"/>
      <c r="C11" s="167"/>
      <c r="D11" s="167"/>
      <c r="E11" s="170"/>
      <c r="F11" s="170" t="s">
        <v>5</v>
      </c>
      <c r="G11" s="170"/>
      <c r="H11" s="169">
        <f>SUM(H7:H10)</f>
        <v>3062085.4375297944</v>
      </c>
    </row>
    <row r="12" spans="2:11" ht="17.25" x14ac:dyDescent="0.3">
      <c r="B12" s="167"/>
      <c r="C12" s="167"/>
      <c r="D12" s="167"/>
      <c r="E12" s="167"/>
      <c r="F12" s="167"/>
      <c r="G12" s="167"/>
      <c r="H12" s="167"/>
    </row>
    <row r="13" spans="2:11" ht="17.25" x14ac:dyDescent="0.3">
      <c r="B13" s="167"/>
      <c r="C13" s="167"/>
      <c r="D13" s="167"/>
      <c r="E13" s="167"/>
      <c r="F13" s="167"/>
      <c r="G13" s="167"/>
      <c r="H13" s="167"/>
    </row>
    <row r="14" spans="2:11" ht="17.25" x14ac:dyDescent="0.3">
      <c r="B14" s="167"/>
      <c r="C14" s="167"/>
      <c r="D14" s="167"/>
      <c r="E14" s="167"/>
      <c r="F14" s="167"/>
      <c r="G14" s="167" t="s">
        <v>6</v>
      </c>
      <c r="H14" s="169">
        <v>3100000</v>
      </c>
    </row>
    <row r="19" spans="2:9" x14ac:dyDescent="0.25">
      <c r="B19" s="105" t="s">
        <v>58</v>
      </c>
      <c r="C19" s="105"/>
      <c r="D19" s="105"/>
      <c r="E19" s="32"/>
      <c r="F19" s="32"/>
      <c r="G19" s="105" t="s">
        <v>59</v>
      </c>
      <c r="H19" s="105"/>
      <c r="I19" s="105"/>
    </row>
    <row r="20" spans="2:9" x14ac:dyDescent="0.25">
      <c r="B20" s="105"/>
      <c r="C20" s="105"/>
      <c r="D20" s="105"/>
      <c r="E20" s="32"/>
      <c r="F20" s="32"/>
      <c r="G20" s="105"/>
      <c r="H20" s="105"/>
      <c r="I20" s="105"/>
    </row>
    <row r="21" spans="2:9" x14ac:dyDescent="0.25">
      <c r="B21" s="105"/>
      <c r="C21" s="105"/>
      <c r="D21" s="105"/>
      <c r="E21" s="32"/>
      <c r="F21" s="32"/>
      <c r="G21" s="105"/>
      <c r="H21" s="105"/>
      <c r="I21" s="105"/>
    </row>
  </sheetData>
  <mergeCells count="8">
    <mergeCell ref="B19:D21"/>
    <mergeCell ref="G19:I21"/>
    <mergeCell ref="B10:F10"/>
    <mergeCell ref="D2:I2"/>
    <mergeCell ref="B4:K5"/>
    <mergeCell ref="B7:F7"/>
    <mergeCell ref="B8:F8"/>
    <mergeCell ref="B9:F9"/>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2"/>
  <sheetViews>
    <sheetView view="pageBreakPreview" topLeftCell="A142" zoomScale="115" zoomScaleNormal="100" zoomScaleSheetLayoutView="115" workbookViewId="0">
      <selection activeCell="O154" sqref="O154"/>
    </sheetView>
  </sheetViews>
  <sheetFormatPr defaultRowHeight="15" x14ac:dyDescent="0.25"/>
  <cols>
    <col min="1" max="1" width="3.5703125" customWidth="1"/>
    <col min="2" max="2" width="6" bestFit="1" customWidth="1"/>
    <col min="3" max="3" width="7.42578125" customWidth="1"/>
    <col min="4" max="4" width="8.7109375" customWidth="1"/>
    <col min="5" max="5" width="6.85546875" customWidth="1"/>
    <col min="6" max="6" width="9.5703125" customWidth="1"/>
    <col min="7" max="7" width="7.28515625" customWidth="1"/>
    <col min="8" max="8" width="8.85546875" customWidth="1"/>
    <col min="9" max="9" width="5.42578125" customWidth="1"/>
    <col min="10" max="10" width="6" customWidth="1"/>
    <col min="11" max="11" width="6.7109375" customWidth="1"/>
    <col min="12" max="12" width="4.42578125" customWidth="1"/>
    <col min="13" max="13" width="7.28515625" customWidth="1"/>
    <col min="14" max="14" width="4" customWidth="1"/>
    <col min="15" max="15" width="12.42578125" customWidth="1"/>
  </cols>
  <sheetData>
    <row r="1" spans="1:15" ht="17.25" x14ac:dyDescent="0.3">
      <c r="E1" s="117" t="s">
        <v>7</v>
      </c>
      <c r="F1" s="117"/>
      <c r="G1" s="117"/>
      <c r="H1" s="117"/>
      <c r="I1" s="117"/>
      <c r="J1" s="117"/>
      <c r="K1" s="117"/>
      <c r="L1" s="7"/>
    </row>
    <row r="2" spans="1:15" ht="26.25" customHeight="1" x14ac:dyDescent="0.25">
      <c r="B2" s="171" t="str">
        <f>Sheet2!B4</f>
        <v>Name of work:   Development of Gorakh Hills Construction of Servant Hall Hangan Spring</v>
      </c>
      <c r="C2" s="171"/>
      <c r="D2" s="171"/>
      <c r="E2" s="171"/>
      <c r="F2" s="171"/>
      <c r="G2" s="171"/>
      <c r="H2" s="171"/>
      <c r="I2" s="171"/>
      <c r="J2" s="171"/>
      <c r="K2" s="171"/>
      <c r="L2" s="171"/>
      <c r="M2" s="171"/>
      <c r="N2" s="171"/>
      <c r="O2" s="171"/>
    </row>
    <row r="3" spans="1:15" ht="2.25" customHeight="1" x14ac:dyDescent="0.25">
      <c r="B3" s="171"/>
      <c r="C3" s="171"/>
      <c r="D3" s="171"/>
      <c r="E3" s="171"/>
      <c r="F3" s="171"/>
      <c r="G3" s="171"/>
      <c r="H3" s="171"/>
      <c r="I3" s="171"/>
      <c r="J3" s="171"/>
      <c r="K3" s="171"/>
      <c r="L3" s="171"/>
      <c r="M3" s="171"/>
      <c r="N3" s="171"/>
      <c r="O3" s="171"/>
    </row>
    <row r="4" spans="1:15" ht="7.5" customHeight="1" x14ac:dyDescent="0.25">
      <c r="B4" s="171"/>
      <c r="C4" s="171"/>
      <c r="D4" s="171"/>
      <c r="E4" s="171"/>
      <c r="F4" s="171"/>
      <c r="G4" s="171"/>
      <c r="H4" s="171"/>
      <c r="I4" s="171"/>
      <c r="J4" s="171"/>
      <c r="K4" s="171"/>
      <c r="L4" s="171"/>
      <c r="M4" s="171"/>
      <c r="N4" s="171"/>
      <c r="O4" s="171"/>
    </row>
    <row r="5" spans="1:15" x14ac:dyDescent="0.25">
      <c r="A5" s="9">
        <v>1</v>
      </c>
      <c r="B5" s="107" t="s">
        <v>90</v>
      </c>
      <c r="C5" s="107"/>
      <c r="D5" s="107"/>
      <c r="E5" s="107"/>
      <c r="F5" s="107"/>
      <c r="G5" s="107"/>
      <c r="H5" s="107"/>
      <c r="I5" s="107"/>
      <c r="J5" s="107"/>
    </row>
    <row r="6" spans="1:15" x14ac:dyDescent="0.25">
      <c r="B6" s="107"/>
      <c r="C6" s="107"/>
      <c r="D6" s="107"/>
      <c r="E6" s="107"/>
      <c r="F6" s="107"/>
      <c r="G6" s="107"/>
      <c r="H6" s="107"/>
      <c r="I6" s="107"/>
      <c r="J6" s="107"/>
    </row>
    <row r="7" spans="1:15" x14ac:dyDescent="0.25">
      <c r="B7" s="10"/>
      <c r="C7" s="10"/>
      <c r="D7" s="10"/>
      <c r="E7" s="118"/>
      <c r="F7" s="118"/>
      <c r="G7" s="118"/>
      <c r="H7" s="10"/>
      <c r="I7" s="10"/>
      <c r="J7" s="10"/>
      <c r="O7" s="11" t="s">
        <v>8</v>
      </c>
    </row>
    <row r="8" spans="1:15" x14ac:dyDescent="0.25">
      <c r="B8" s="57"/>
      <c r="C8" s="57"/>
      <c r="D8" s="57"/>
      <c r="E8" s="60"/>
      <c r="F8" s="60"/>
      <c r="G8" s="60"/>
      <c r="H8" s="57"/>
      <c r="I8" s="57"/>
      <c r="J8" s="57"/>
      <c r="O8" s="11"/>
    </row>
    <row r="9" spans="1:15" x14ac:dyDescent="0.25">
      <c r="B9" s="111" t="s">
        <v>99</v>
      </c>
      <c r="C9" s="111"/>
      <c r="D9" s="111"/>
      <c r="E9" s="1">
        <v>11</v>
      </c>
      <c r="F9" s="1" t="s">
        <v>9</v>
      </c>
      <c r="G9" s="1">
        <v>4</v>
      </c>
      <c r="H9" s="1" t="s">
        <v>9</v>
      </c>
      <c r="I9" s="1">
        <v>4</v>
      </c>
      <c r="J9" s="1" t="s">
        <v>9</v>
      </c>
      <c r="K9" s="1">
        <v>3</v>
      </c>
      <c r="L9" s="1" t="s">
        <v>10</v>
      </c>
      <c r="M9" s="1">
        <f t="shared" ref="M9:M11" si="0">E9*G9*I9*K9</f>
        <v>528</v>
      </c>
    </row>
    <row r="10" spans="1:15" x14ac:dyDescent="0.25">
      <c r="B10" s="59"/>
      <c r="C10" s="59"/>
      <c r="D10" s="59"/>
      <c r="E10" s="1">
        <v>3</v>
      </c>
      <c r="F10" s="1" t="s">
        <v>9</v>
      </c>
      <c r="G10" s="1">
        <v>12</v>
      </c>
      <c r="H10" s="1" t="s">
        <v>9</v>
      </c>
      <c r="I10" s="1">
        <v>2.5</v>
      </c>
      <c r="J10" s="1" t="s">
        <v>9</v>
      </c>
      <c r="K10" s="1">
        <v>3</v>
      </c>
      <c r="L10" s="1"/>
      <c r="M10" s="1">
        <f t="shared" si="0"/>
        <v>270</v>
      </c>
    </row>
    <row r="11" spans="1:15" x14ac:dyDescent="0.25">
      <c r="B11" s="59"/>
      <c r="C11" s="59"/>
      <c r="D11" s="59"/>
      <c r="E11" s="1">
        <v>2</v>
      </c>
      <c r="F11" s="1" t="s">
        <v>9</v>
      </c>
      <c r="G11" s="1">
        <v>6</v>
      </c>
      <c r="H11" s="1" t="s">
        <v>9</v>
      </c>
      <c r="I11" s="1">
        <v>2.5</v>
      </c>
      <c r="J11" s="1" t="s">
        <v>9</v>
      </c>
      <c r="K11" s="1">
        <v>3</v>
      </c>
      <c r="L11" s="1"/>
      <c r="M11" s="1">
        <f t="shared" si="0"/>
        <v>90</v>
      </c>
    </row>
    <row r="12" spans="1:15" x14ac:dyDescent="0.25">
      <c r="B12" s="14"/>
      <c r="C12" s="14"/>
      <c r="D12" s="14"/>
      <c r="E12" s="13"/>
      <c r="F12" s="13"/>
      <c r="G12" s="13"/>
      <c r="H12" s="13"/>
      <c r="I12" s="1"/>
      <c r="J12" s="11" t="s">
        <v>12</v>
      </c>
      <c r="K12" s="1"/>
      <c r="L12" s="1"/>
      <c r="M12" s="11">
        <f>SUM(M9:M11)</f>
        <v>888</v>
      </c>
      <c r="N12" s="1"/>
      <c r="O12" s="1"/>
    </row>
    <row r="13" spans="1:15" x14ac:dyDescent="0.25">
      <c r="B13" s="14"/>
      <c r="C13">
        <v>888</v>
      </c>
      <c r="D13" t="s">
        <v>9</v>
      </c>
      <c r="E13" t="s">
        <v>13</v>
      </c>
      <c r="F13">
        <v>25936</v>
      </c>
      <c r="G13" t="s">
        <v>103</v>
      </c>
      <c r="H13" s="13"/>
      <c r="I13" s="1"/>
      <c r="J13" s="1"/>
      <c r="K13" s="1"/>
      <c r="L13" s="1"/>
      <c r="M13" s="11"/>
      <c r="N13" s="1"/>
      <c r="O13" s="15">
        <f>C13*F13/1000</f>
        <v>23031.168000000001</v>
      </c>
    </row>
    <row r="14" spans="1:15" x14ac:dyDescent="0.25">
      <c r="B14" s="111"/>
      <c r="C14" s="111"/>
      <c r="D14" s="111"/>
      <c r="E14" s="111"/>
      <c r="F14" s="111"/>
      <c r="G14" s="1"/>
      <c r="H14" s="1"/>
      <c r="I14" s="1"/>
      <c r="J14" s="1"/>
      <c r="K14" s="1"/>
      <c r="L14" s="1"/>
      <c r="M14" s="1"/>
      <c r="N14" s="1"/>
      <c r="O14" s="1"/>
    </row>
    <row r="15" spans="1:15" x14ac:dyDescent="0.25">
      <c r="A15" s="16">
        <v>2</v>
      </c>
      <c r="B15" s="114" t="s">
        <v>91</v>
      </c>
      <c r="C15" s="114"/>
      <c r="D15" s="114"/>
      <c r="E15" s="114"/>
      <c r="F15" s="114"/>
      <c r="G15" s="114"/>
      <c r="H15" s="114"/>
      <c r="I15" s="114"/>
      <c r="J15" s="114"/>
      <c r="K15" s="5"/>
      <c r="L15" s="5"/>
      <c r="M15" s="5"/>
      <c r="N15" s="5"/>
    </row>
    <row r="16" spans="1:15" x14ac:dyDescent="0.25">
      <c r="A16" s="53"/>
      <c r="B16" s="114"/>
      <c r="C16" s="114"/>
      <c r="D16" s="114"/>
      <c r="E16" s="114"/>
      <c r="F16" s="114"/>
      <c r="G16" s="114"/>
      <c r="H16" s="114"/>
      <c r="I16" s="114"/>
      <c r="J16" s="114"/>
      <c r="K16" s="51"/>
      <c r="L16" s="51"/>
      <c r="M16" s="51"/>
      <c r="N16" s="51"/>
    </row>
    <row r="17" spans="1:15" x14ac:dyDescent="0.25">
      <c r="B17" s="110" t="s">
        <v>100</v>
      </c>
      <c r="C17" s="110"/>
      <c r="D17" s="110"/>
      <c r="E17" s="5"/>
      <c r="F17" s="5"/>
      <c r="G17" s="5"/>
      <c r="H17" s="5"/>
      <c r="O17" s="11"/>
    </row>
    <row r="18" spans="1:15" x14ac:dyDescent="0.25">
      <c r="B18" s="5"/>
      <c r="C18" s="5" t="s">
        <v>101</v>
      </c>
      <c r="D18" s="5"/>
      <c r="E18" s="1">
        <v>1</v>
      </c>
      <c r="F18" s="1" t="s">
        <v>9</v>
      </c>
      <c r="G18" s="1">
        <v>20</v>
      </c>
      <c r="H18" s="1" t="s">
        <v>9</v>
      </c>
      <c r="I18" s="1">
        <v>14</v>
      </c>
      <c r="J18" s="1" t="s">
        <v>9</v>
      </c>
      <c r="K18" s="1">
        <v>2.5</v>
      </c>
      <c r="L18" s="1" t="s">
        <v>10</v>
      </c>
      <c r="M18">
        <f>E18*G18*I18*K18</f>
        <v>700</v>
      </c>
    </row>
    <row r="19" spans="1:15" x14ac:dyDescent="0.25">
      <c r="B19" s="5"/>
      <c r="C19" s="5" t="s">
        <v>102</v>
      </c>
      <c r="D19" s="5"/>
      <c r="E19" s="5">
        <v>1</v>
      </c>
      <c r="F19" s="5" t="s">
        <v>9</v>
      </c>
      <c r="G19" s="5">
        <v>6</v>
      </c>
      <c r="H19" s="5" t="s">
        <v>9</v>
      </c>
      <c r="I19" s="1">
        <v>20</v>
      </c>
      <c r="J19" t="s">
        <v>9</v>
      </c>
      <c r="K19">
        <v>2.5</v>
      </c>
      <c r="L19" s="1" t="s">
        <v>10</v>
      </c>
      <c r="M19">
        <f t="shared" ref="M19:M20" si="1">E19*G19*I19*K19</f>
        <v>300</v>
      </c>
    </row>
    <row r="20" spans="1:15" x14ac:dyDescent="0.25">
      <c r="B20" s="58"/>
      <c r="C20" s="58"/>
      <c r="D20" s="58"/>
      <c r="E20" s="58">
        <v>1</v>
      </c>
      <c r="F20" s="58" t="s">
        <v>9</v>
      </c>
      <c r="G20" s="58">
        <v>7</v>
      </c>
      <c r="H20" s="58" t="s">
        <v>9</v>
      </c>
      <c r="I20" s="1">
        <v>5</v>
      </c>
      <c r="J20" t="s">
        <v>9</v>
      </c>
      <c r="K20">
        <v>2.5</v>
      </c>
      <c r="L20" s="1"/>
      <c r="M20">
        <f t="shared" si="1"/>
        <v>87.5</v>
      </c>
    </row>
    <row r="21" spans="1:15" x14ac:dyDescent="0.25">
      <c r="B21" s="5"/>
      <c r="C21" s="5"/>
      <c r="D21" s="5"/>
      <c r="E21" s="13"/>
      <c r="F21" s="13"/>
      <c r="G21" s="13"/>
      <c r="H21" s="13"/>
      <c r="I21" s="1"/>
      <c r="J21" s="11" t="s">
        <v>12</v>
      </c>
      <c r="K21" s="1"/>
      <c r="L21" s="1"/>
      <c r="M21">
        <f>SUM(M18:N20)</f>
        <v>1087.5</v>
      </c>
    </row>
    <row r="22" spans="1:15" x14ac:dyDescent="0.25">
      <c r="C22">
        <v>1088</v>
      </c>
      <c r="D22" t="s">
        <v>9</v>
      </c>
      <c r="E22" t="s">
        <v>13</v>
      </c>
      <c r="F22">
        <v>2684</v>
      </c>
      <c r="G22" t="s">
        <v>104</v>
      </c>
      <c r="H22" s="13"/>
      <c r="I22" s="1"/>
      <c r="J22" s="1"/>
      <c r="K22" s="1"/>
      <c r="L22" s="1"/>
      <c r="M22" s="11"/>
      <c r="N22" s="1"/>
      <c r="O22" s="11">
        <f>C22*F22/100</f>
        <v>29201.919999999998</v>
      </c>
    </row>
    <row r="23" spans="1:15" ht="15" customHeight="1" x14ac:dyDescent="0.25">
      <c r="A23">
        <v>3</v>
      </c>
      <c r="B23" s="114" t="s">
        <v>92</v>
      </c>
      <c r="C23" s="114"/>
      <c r="D23" s="114"/>
      <c r="E23" s="114"/>
      <c r="F23" s="114"/>
      <c r="G23" s="114"/>
      <c r="H23" s="114"/>
      <c r="I23" s="114"/>
      <c r="J23" s="114"/>
      <c r="K23" s="114"/>
      <c r="L23" s="17"/>
      <c r="M23" s="1"/>
      <c r="N23" s="1"/>
      <c r="O23" s="1"/>
    </row>
    <row r="24" spans="1:15" x14ac:dyDescent="0.25">
      <c r="B24" s="108"/>
      <c r="C24" s="108"/>
      <c r="D24" s="108"/>
      <c r="E24" s="108"/>
      <c r="F24" s="8"/>
      <c r="G24" s="8"/>
    </row>
    <row r="25" spans="1:15" x14ac:dyDescent="0.25">
      <c r="B25" s="53"/>
      <c r="C25" s="53"/>
      <c r="D25" s="53"/>
      <c r="E25" s="51">
        <v>11</v>
      </c>
      <c r="F25" s="51" t="s">
        <v>9</v>
      </c>
      <c r="G25" s="51">
        <v>4</v>
      </c>
      <c r="H25" s="51" t="s">
        <v>9</v>
      </c>
      <c r="I25" s="1">
        <v>4</v>
      </c>
      <c r="J25" t="s">
        <v>9</v>
      </c>
      <c r="K25">
        <v>0.75</v>
      </c>
      <c r="L25" s="1" t="s">
        <v>10</v>
      </c>
      <c r="M25">
        <f t="shared" ref="M25" si="2">E25*G25*I25*K25</f>
        <v>132</v>
      </c>
    </row>
    <row r="26" spans="1:15" x14ac:dyDescent="0.25">
      <c r="B26" s="53"/>
      <c r="C26" s="53"/>
      <c r="D26" s="53"/>
      <c r="E26" s="13"/>
      <c r="F26" s="13"/>
      <c r="G26" s="13"/>
      <c r="H26" s="13"/>
      <c r="I26" s="1"/>
      <c r="J26" s="11" t="s">
        <v>12</v>
      </c>
      <c r="K26" s="1"/>
      <c r="L26" s="1"/>
      <c r="M26" s="4">
        <f>SUM(M24:M25)</f>
        <v>132</v>
      </c>
    </row>
    <row r="27" spans="1:15" x14ac:dyDescent="0.25">
      <c r="B27" s="5"/>
      <c r="C27">
        <v>132</v>
      </c>
      <c r="D27" t="s">
        <v>9</v>
      </c>
      <c r="E27" t="s">
        <v>13</v>
      </c>
      <c r="F27">
        <v>9416.2800000000007</v>
      </c>
      <c r="G27" t="s">
        <v>104</v>
      </c>
      <c r="H27" s="13"/>
      <c r="I27" s="1"/>
      <c r="J27" s="1"/>
      <c r="K27" s="1"/>
      <c r="L27" s="1"/>
      <c r="M27" s="11"/>
      <c r="N27" s="1"/>
      <c r="O27" s="15">
        <f>C27*F27/100</f>
        <v>12429.489600000003</v>
      </c>
    </row>
    <row r="28" spans="1:15" x14ac:dyDescent="0.25">
      <c r="B28" s="5"/>
      <c r="C28" s="5"/>
      <c r="D28" s="5"/>
      <c r="E28" s="5"/>
      <c r="F28" s="5"/>
      <c r="G28" s="5"/>
      <c r="H28" s="5"/>
      <c r="I28" s="5"/>
      <c r="J28" s="5"/>
      <c r="K28" s="5"/>
      <c r="L28" s="5"/>
      <c r="M28" s="5"/>
      <c r="N28" s="5"/>
      <c r="O28" s="5"/>
    </row>
    <row r="29" spans="1:15" ht="27.75" customHeight="1" x14ac:dyDescent="0.25">
      <c r="A29">
        <v>4</v>
      </c>
      <c r="B29" s="119" t="s">
        <v>93</v>
      </c>
      <c r="C29" s="119"/>
      <c r="D29" s="119"/>
      <c r="E29" s="119"/>
      <c r="F29" s="119"/>
      <c r="G29" s="119"/>
      <c r="H29" s="119"/>
      <c r="I29" s="119"/>
      <c r="J29" s="119"/>
      <c r="K29" s="119"/>
      <c r="L29" s="119"/>
      <c r="M29" s="119"/>
    </row>
    <row r="30" spans="1:15" ht="22.5" customHeight="1" x14ac:dyDescent="0.25">
      <c r="B30" s="119"/>
      <c r="C30" s="119"/>
      <c r="D30" s="119"/>
      <c r="E30" s="119"/>
      <c r="F30" s="119"/>
      <c r="G30" s="119"/>
      <c r="H30" s="119"/>
      <c r="I30" s="119"/>
      <c r="J30" s="119"/>
      <c r="K30" s="119"/>
      <c r="L30" s="119"/>
      <c r="M30" s="119"/>
      <c r="N30" s="1"/>
      <c r="O30" s="1"/>
    </row>
    <row r="31" spans="1:15" ht="13.5" customHeight="1" x14ac:dyDescent="0.25">
      <c r="B31" s="119"/>
      <c r="C31" s="119"/>
      <c r="D31" s="119"/>
      <c r="E31" s="119"/>
      <c r="F31" s="119"/>
      <c r="G31" s="119"/>
      <c r="H31" s="119"/>
      <c r="I31" s="119"/>
      <c r="J31" s="119"/>
      <c r="K31" s="119"/>
      <c r="L31" s="119"/>
      <c r="M31" s="119"/>
      <c r="N31" s="1"/>
      <c r="O31" s="1"/>
    </row>
    <row r="32" spans="1:15" x14ac:dyDescent="0.25">
      <c r="B32" s="111" t="s">
        <v>105</v>
      </c>
      <c r="C32" s="111"/>
      <c r="D32" s="10"/>
      <c r="E32" s="1">
        <v>11</v>
      </c>
      <c r="F32" s="1" t="s">
        <v>9</v>
      </c>
      <c r="G32" s="1">
        <v>3</v>
      </c>
      <c r="H32" s="1" t="s">
        <v>9</v>
      </c>
      <c r="I32" s="1">
        <v>3</v>
      </c>
      <c r="J32" s="1" t="s">
        <v>9</v>
      </c>
      <c r="K32" s="18">
        <v>2</v>
      </c>
      <c r="L32" s="1" t="s">
        <v>10</v>
      </c>
      <c r="M32" s="1">
        <f>E32*G32*I32*K32</f>
        <v>198</v>
      </c>
      <c r="N32" s="1"/>
      <c r="O32" s="1"/>
    </row>
    <row r="33" spans="1:15" x14ac:dyDescent="0.25">
      <c r="B33" s="50"/>
      <c r="C33" s="50"/>
      <c r="D33" s="50"/>
      <c r="E33" s="1">
        <v>11</v>
      </c>
      <c r="F33" s="1" t="s">
        <v>9</v>
      </c>
      <c r="G33" s="1">
        <v>2.5</v>
      </c>
      <c r="H33" s="1" t="s">
        <v>9</v>
      </c>
      <c r="I33" s="1">
        <v>2.5</v>
      </c>
      <c r="J33" s="1" t="s">
        <v>9</v>
      </c>
      <c r="K33" s="18">
        <v>2.75</v>
      </c>
      <c r="L33" s="1" t="s">
        <v>10</v>
      </c>
      <c r="M33" s="1">
        <f>E33*G33*I33*K33</f>
        <v>189.0625</v>
      </c>
      <c r="N33" s="1"/>
      <c r="O33" s="1"/>
    </row>
    <row r="34" spans="1:15" x14ac:dyDescent="0.25">
      <c r="B34" s="112" t="s">
        <v>106</v>
      </c>
      <c r="C34" s="112"/>
      <c r="D34" s="50"/>
      <c r="E34" s="1">
        <v>2</v>
      </c>
      <c r="F34" s="1" t="s">
        <v>9</v>
      </c>
      <c r="G34" s="1">
        <v>20</v>
      </c>
      <c r="H34" s="1" t="s">
        <v>9</v>
      </c>
      <c r="I34" s="1">
        <v>0.75</v>
      </c>
      <c r="J34" s="1" t="s">
        <v>9</v>
      </c>
      <c r="K34" s="18">
        <v>2</v>
      </c>
      <c r="L34" s="1" t="s">
        <v>10</v>
      </c>
      <c r="M34" s="1">
        <f>E34*G34*I34*K34</f>
        <v>60</v>
      </c>
      <c r="N34" s="1"/>
      <c r="O34" s="1"/>
    </row>
    <row r="35" spans="1:15" x14ac:dyDescent="0.25">
      <c r="B35" s="50"/>
      <c r="C35" s="50"/>
      <c r="D35" s="50"/>
      <c r="E35" s="1">
        <v>2</v>
      </c>
      <c r="F35" s="1" t="s">
        <v>9</v>
      </c>
      <c r="G35" s="1">
        <v>12.5</v>
      </c>
      <c r="H35" s="1" t="s">
        <v>9</v>
      </c>
      <c r="I35" s="1">
        <v>0.75</v>
      </c>
      <c r="J35" s="1" t="s">
        <v>9</v>
      </c>
      <c r="K35" s="18">
        <v>2</v>
      </c>
      <c r="L35" s="1" t="s">
        <v>10</v>
      </c>
      <c r="M35" s="1">
        <f t="shared" ref="M35:M36" si="3">E35*G35*I35*K35</f>
        <v>37.5</v>
      </c>
      <c r="N35" s="1"/>
      <c r="O35" s="1"/>
    </row>
    <row r="36" spans="1:15" x14ac:dyDescent="0.25">
      <c r="B36" s="50"/>
      <c r="C36" s="50"/>
      <c r="D36" s="50"/>
      <c r="E36" s="1">
        <v>2</v>
      </c>
      <c r="F36" s="1" t="s">
        <v>9</v>
      </c>
      <c r="G36" s="1">
        <v>4.5</v>
      </c>
      <c r="H36" s="1" t="s">
        <v>9</v>
      </c>
      <c r="I36" s="1">
        <v>0.75</v>
      </c>
      <c r="J36" s="1" t="s">
        <v>9</v>
      </c>
      <c r="K36" s="18">
        <v>2</v>
      </c>
      <c r="L36" s="1" t="s">
        <v>10</v>
      </c>
      <c r="M36" s="1">
        <f t="shared" si="3"/>
        <v>13.5</v>
      </c>
      <c r="N36" s="1"/>
      <c r="O36" s="1"/>
    </row>
    <row r="37" spans="1:15" x14ac:dyDescent="0.25">
      <c r="B37" s="50"/>
      <c r="C37" s="50"/>
      <c r="D37" s="50"/>
      <c r="E37" s="1">
        <v>1</v>
      </c>
      <c r="F37" s="1" t="s">
        <v>9</v>
      </c>
      <c r="G37" s="1">
        <v>20</v>
      </c>
      <c r="H37" s="1" t="s">
        <v>9</v>
      </c>
      <c r="I37" s="1">
        <v>0.75</v>
      </c>
      <c r="J37" s="1" t="s">
        <v>9</v>
      </c>
      <c r="K37" s="18">
        <v>2</v>
      </c>
      <c r="L37" s="1" t="s">
        <v>10</v>
      </c>
      <c r="M37" s="1">
        <f>E37*G37*I37*K37</f>
        <v>30</v>
      </c>
      <c r="N37" s="1"/>
      <c r="O37" s="1"/>
    </row>
    <row r="38" spans="1:15" x14ac:dyDescent="0.25">
      <c r="B38" s="57"/>
      <c r="C38" s="57"/>
      <c r="D38" s="57"/>
      <c r="E38" s="1">
        <v>2</v>
      </c>
      <c r="F38" s="1" t="s">
        <v>9</v>
      </c>
      <c r="G38" s="1">
        <v>7</v>
      </c>
      <c r="H38" s="1" t="s">
        <v>9</v>
      </c>
      <c r="I38" s="1">
        <v>0.75</v>
      </c>
      <c r="J38" s="1" t="s">
        <v>9</v>
      </c>
      <c r="K38" s="18">
        <v>2</v>
      </c>
      <c r="L38" s="1"/>
      <c r="M38" s="1">
        <f>E38*G38*I38*K38</f>
        <v>21</v>
      </c>
      <c r="N38" s="1"/>
      <c r="O38" s="1"/>
    </row>
    <row r="39" spans="1:15" x14ac:dyDescent="0.25">
      <c r="B39" s="67"/>
      <c r="C39" s="67"/>
      <c r="D39" s="67"/>
      <c r="E39" s="1">
        <v>11</v>
      </c>
      <c r="F39" s="1" t="s">
        <v>9</v>
      </c>
      <c r="G39" s="1">
        <v>1.5</v>
      </c>
      <c r="H39" s="1" t="s">
        <v>9</v>
      </c>
      <c r="I39" s="1">
        <v>0.75</v>
      </c>
      <c r="J39" s="1" t="s">
        <v>9</v>
      </c>
      <c r="K39" s="18">
        <v>10.5</v>
      </c>
      <c r="L39" s="1" t="s">
        <v>10</v>
      </c>
      <c r="M39" s="1">
        <f>E39*G39*I39*K39</f>
        <v>129.9375</v>
      </c>
      <c r="N39" s="1"/>
      <c r="O39" s="1"/>
    </row>
    <row r="40" spans="1:15" x14ac:dyDescent="0.25">
      <c r="B40" s="67"/>
      <c r="C40" s="67"/>
      <c r="D40" s="67"/>
      <c r="E40" s="1">
        <v>1</v>
      </c>
      <c r="F40" s="1" t="s">
        <v>9</v>
      </c>
      <c r="G40" s="1">
        <v>21.5</v>
      </c>
      <c r="H40" s="1" t="s">
        <v>9</v>
      </c>
      <c r="I40" s="1">
        <v>14</v>
      </c>
      <c r="J40" s="1" t="s">
        <v>9</v>
      </c>
      <c r="K40" s="18">
        <v>0.67</v>
      </c>
      <c r="L40" s="1" t="s">
        <v>10</v>
      </c>
      <c r="M40" s="1">
        <f>E40*G40*I40*K40</f>
        <v>201.67000000000002</v>
      </c>
      <c r="N40" s="1"/>
      <c r="O40" s="1"/>
    </row>
    <row r="41" spans="1:15" x14ac:dyDescent="0.25">
      <c r="B41" s="51"/>
      <c r="C41" s="1"/>
      <c r="D41" s="1"/>
      <c r="E41" s="111"/>
      <c r="F41" s="111"/>
      <c r="G41" s="1"/>
      <c r="H41" s="1"/>
      <c r="I41" s="1"/>
      <c r="J41" s="11" t="s">
        <v>12</v>
      </c>
      <c r="K41" s="1"/>
      <c r="L41" s="1"/>
      <c r="M41" s="11">
        <f>SUM(M32:M40)</f>
        <v>880.67000000000007</v>
      </c>
      <c r="N41" s="1"/>
      <c r="O41" s="1"/>
    </row>
    <row r="42" spans="1:15" x14ac:dyDescent="0.25">
      <c r="B42" s="1"/>
      <c r="C42">
        <v>880.7</v>
      </c>
      <c r="D42" t="s">
        <v>9</v>
      </c>
      <c r="E42" t="s">
        <v>13</v>
      </c>
      <c r="F42">
        <v>337</v>
      </c>
      <c r="G42" t="s">
        <v>107</v>
      </c>
      <c r="H42" s="13"/>
      <c r="I42" s="1"/>
      <c r="J42" s="1"/>
      <c r="K42" s="1"/>
      <c r="L42" s="1"/>
      <c r="M42" s="11"/>
      <c r="N42" s="1"/>
      <c r="O42" s="15">
        <f>C42*F42</f>
        <v>296795.90000000002</v>
      </c>
    </row>
    <row r="43" spans="1:15" x14ac:dyDescent="0.25">
      <c r="A43">
        <v>5</v>
      </c>
      <c r="B43" s="114" t="s">
        <v>94</v>
      </c>
      <c r="C43" s="114"/>
      <c r="D43" s="114"/>
      <c r="E43" s="114"/>
      <c r="F43" s="114"/>
      <c r="G43" s="114"/>
      <c r="H43" s="114"/>
      <c r="I43" s="114"/>
      <c r="J43" s="114"/>
      <c r="K43" s="114"/>
      <c r="L43" s="114"/>
      <c r="M43" s="114"/>
      <c r="N43" s="1"/>
      <c r="O43" s="21"/>
    </row>
    <row r="44" spans="1:15" x14ac:dyDescent="0.25">
      <c r="B44" s="114"/>
      <c r="C44" s="114"/>
      <c r="D44" s="114"/>
      <c r="E44" s="114"/>
      <c r="F44" s="114"/>
      <c r="G44" s="114"/>
      <c r="H44" s="114"/>
      <c r="I44" s="114"/>
      <c r="J44" s="114"/>
      <c r="K44" s="114"/>
      <c r="L44" s="114"/>
      <c r="M44" s="114"/>
      <c r="N44" s="1"/>
      <c r="O44" s="21"/>
    </row>
    <row r="45" spans="1:15" x14ac:dyDescent="0.25">
      <c r="E45" s="1"/>
      <c r="F45" s="1"/>
      <c r="G45" s="1"/>
      <c r="H45" s="1"/>
      <c r="I45" s="1"/>
      <c r="J45" s="11"/>
      <c r="K45" s="11"/>
      <c r="M45" s="1"/>
      <c r="N45" s="1"/>
      <c r="O45" s="1"/>
    </row>
    <row r="46" spans="1:15" x14ac:dyDescent="0.25">
      <c r="B46" s="112" t="s">
        <v>150</v>
      </c>
      <c r="C46" s="112"/>
      <c r="D46" t="s">
        <v>10</v>
      </c>
      <c r="E46">
        <v>39.31</v>
      </c>
      <c r="F46">
        <v>5001.7</v>
      </c>
      <c r="G46" t="s">
        <v>108</v>
      </c>
      <c r="H46" s="13"/>
      <c r="I46" s="1"/>
      <c r="J46" s="1"/>
      <c r="K46" s="1"/>
      <c r="L46" s="1"/>
      <c r="M46" s="11"/>
      <c r="N46" s="1"/>
      <c r="O46" s="15">
        <f>E46*F46</f>
        <v>196616.82699999999</v>
      </c>
    </row>
    <row r="47" spans="1:15" ht="39" customHeight="1" x14ac:dyDescent="0.25">
      <c r="A47" s="115">
        <v>6</v>
      </c>
      <c r="B47" s="114" t="s">
        <v>95</v>
      </c>
      <c r="C47" s="114"/>
      <c r="D47" s="114"/>
      <c r="E47" s="114"/>
      <c r="F47" s="114"/>
      <c r="G47" s="114"/>
      <c r="H47" s="114"/>
      <c r="I47" s="114"/>
      <c r="J47" s="114"/>
      <c r="K47" s="114"/>
      <c r="L47" s="114"/>
      <c r="M47" s="114"/>
      <c r="N47" s="1"/>
      <c r="O47" s="21"/>
    </row>
    <row r="48" spans="1:15" ht="21.75" customHeight="1" x14ac:dyDescent="0.25">
      <c r="A48" s="115"/>
      <c r="B48" s="114"/>
      <c r="C48" s="114"/>
      <c r="D48" s="114"/>
      <c r="E48" s="114"/>
      <c r="F48" s="114"/>
      <c r="G48" s="114"/>
      <c r="H48" s="114"/>
      <c r="I48" s="114"/>
      <c r="J48" s="114"/>
      <c r="K48" s="114"/>
      <c r="L48" s="114"/>
      <c r="M48" s="114"/>
      <c r="N48" s="1"/>
      <c r="O48" s="21"/>
    </row>
    <row r="49" spans="1:15" x14ac:dyDescent="0.25">
      <c r="A49" s="55"/>
      <c r="B49" s="113"/>
      <c r="C49" s="113"/>
      <c r="E49" s="19">
        <v>3</v>
      </c>
      <c r="F49" s="19" t="s">
        <v>9</v>
      </c>
      <c r="G49" s="19">
        <v>22</v>
      </c>
      <c r="H49" s="19" t="s">
        <v>10</v>
      </c>
      <c r="I49" s="20">
        <f>E49*G49</f>
        <v>66</v>
      </c>
      <c r="J49" s="1"/>
      <c r="L49" s="54"/>
      <c r="M49" s="54"/>
      <c r="N49" s="1"/>
      <c r="O49" s="21"/>
    </row>
    <row r="50" spans="1:15" x14ac:dyDescent="0.25">
      <c r="A50" s="55"/>
      <c r="B50" s="54"/>
      <c r="E50" s="1"/>
      <c r="F50" s="1"/>
      <c r="G50" s="1"/>
      <c r="H50" s="11" t="s">
        <v>12</v>
      </c>
      <c r="I50" s="11">
        <v>66</v>
      </c>
      <c r="L50" s="54"/>
      <c r="M50" s="54"/>
      <c r="N50" s="1"/>
      <c r="O50" s="21"/>
    </row>
    <row r="51" spans="1:15" x14ac:dyDescent="0.25">
      <c r="C51">
        <v>66</v>
      </c>
      <c r="D51" t="s">
        <v>9</v>
      </c>
      <c r="E51" t="s">
        <v>13</v>
      </c>
      <c r="F51">
        <v>240.5</v>
      </c>
      <c r="G51" t="s">
        <v>109</v>
      </c>
      <c r="H51" s="13"/>
      <c r="I51" s="1"/>
      <c r="J51" s="1"/>
      <c r="K51" s="1"/>
      <c r="L51" s="1"/>
      <c r="M51" s="11"/>
      <c r="N51" s="1"/>
      <c r="O51" s="15">
        <f>C51*F51</f>
        <v>15873</v>
      </c>
    </row>
    <row r="52" spans="1:15" ht="27" customHeight="1" x14ac:dyDescent="0.25">
      <c r="A52" s="115">
        <v>7</v>
      </c>
      <c r="B52" s="114" t="s">
        <v>96</v>
      </c>
      <c r="C52" s="114"/>
      <c r="D52" s="114"/>
      <c r="E52" s="114"/>
      <c r="F52" s="114"/>
      <c r="G52" s="114"/>
      <c r="H52" s="114"/>
      <c r="I52" s="114"/>
      <c r="J52" s="114"/>
      <c r="K52" s="114"/>
      <c r="L52" s="114"/>
      <c r="M52" s="114"/>
      <c r="N52" s="1"/>
      <c r="O52" s="21"/>
    </row>
    <row r="53" spans="1:15" ht="20.25" customHeight="1" x14ac:dyDescent="0.25">
      <c r="A53" s="115"/>
      <c r="B53" s="114"/>
      <c r="C53" s="114"/>
      <c r="D53" s="114"/>
      <c r="E53" s="114"/>
      <c r="F53" s="114"/>
      <c r="G53" s="114"/>
      <c r="H53" s="114"/>
      <c r="I53" s="114"/>
      <c r="J53" s="114"/>
      <c r="K53" s="114"/>
      <c r="L53" s="114"/>
      <c r="M53" s="114"/>
      <c r="N53" s="1"/>
      <c r="O53" s="21"/>
    </row>
    <row r="54" spans="1:15" x14ac:dyDescent="0.25">
      <c r="E54" s="19">
        <v>3</v>
      </c>
      <c r="F54" s="19" t="s">
        <v>9</v>
      </c>
      <c r="G54" s="19">
        <v>4.5</v>
      </c>
      <c r="H54" s="19" t="s">
        <v>9</v>
      </c>
      <c r="I54" s="20">
        <v>8.5</v>
      </c>
      <c r="J54" s="1" t="s">
        <v>10</v>
      </c>
      <c r="K54">
        <f>E54*G54*I54</f>
        <v>114.75</v>
      </c>
      <c r="L54" s="1"/>
      <c r="M54" s="11"/>
      <c r="N54" s="1"/>
      <c r="O54" s="21"/>
    </row>
    <row r="55" spans="1:15" x14ac:dyDescent="0.25">
      <c r="E55" s="1"/>
      <c r="F55" s="1"/>
      <c r="G55" s="1"/>
      <c r="H55" s="1"/>
      <c r="I55" s="1"/>
      <c r="J55" s="11" t="s">
        <v>12</v>
      </c>
      <c r="K55" s="11">
        <f>SUM(K54:K54)</f>
        <v>114.75</v>
      </c>
      <c r="M55" s="1"/>
      <c r="N55" s="1"/>
      <c r="O55" s="1"/>
    </row>
    <row r="56" spans="1:15" x14ac:dyDescent="0.25">
      <c r="C56">
        <v>114.8</v>
      </c>
      <c r="D56" t="s">
        <v>9</v>
      </c>
      <c r="E56" t="s">
        <v>13</v>
      </c>
      <c r="F56">
        <v>1182.56</v>
      </c>
      <c r="G56" t="s">
        <v>110</v>
      </c>
      <c r="H56" s="13"/>
      <c r="I56" s="1"/>
      <c r="J56" s="1"/>
      <c r="K56" s="1"/>
      <c r="L56" s="1"/>
      <c r="M56" s="11"/>
      <c r="N56" s="1"/>
      <c r="O56" s="15">
        <f>C56*F56</f>
        <v>135757.88799999998</v>
      </c>
    </row>
    <row r="57" spans="1:15" x14ac:dyDescent="0.25">
      <c r="A57" s="115">
        <v>8</v>
      </c>
      <c r="B57" s="116" t="s">
        <v>97</v>
      </c>
      <c r="C57" s="116"/>
      <c r="D57" s="116"/>
      <c r="E57" s="116"/>
      <c r="F57" s="116"/>
      <c r="G57" s="116"/>
      <c r="H57" s="116"/>
      <c r="I57" s="116"/>
      <c r="J57" s="116"/>
      <c r="K57" s="116"/>
      <c r="L57" s="116"/>
      <c r="M57" s="116"/>
      <c r="N57" s="1"/>
      <c r="O57" s="15"/>
    </row>
    <row r="58" spans="1:15" x14ac:dyDescent="0.25">
      <c r="A58" s="115"/>
      <c r="B58" s="116"/>
      <c r="C58" s="116"/>
      <c r="D58" s="116"/>
      <c r="E58" s="116"/>
      <c r="F58" s="116"/>
      <c r="G58" s="116"/>
      <c r="H58" s="116"/>
      <c r="I58" s="116"/>
      <c r="J58" s="116"/>
      <c r="K58" s="116"/>
      <c r="L58" s="116"/>
      <c r="M58" s="116"/>
      <c r="N58" s="1"/>
      <c r="O58" s="15"/>
    </row>
    <row r="59" spans="1:15" x14ac:dyDescent="0.25">
      <c r="E59" s="19">
        <v>4</v>
      </c>
      <c r="F59" s="19" t="s">
        <v>9</v>
      </c>
      <c r="G59" s="19">
        <v>2</v>
      </c>
      <c r="H59" s="19" t="s">
        <v>9</v>
      </c>
      <c r="I59" s="20">
        <v>7.5</v>
      </c>
      <c r="J59" s="1" t="s">
        <v>10</v>
      </c>
      <c r="K59">
        <f>E59*G59*I59</f>
        <v>60</v>
      </c>
      <c r="L59" s="1"/>
      <c r="M59" s="11"/>
      <c r="N59" s="1"/>
      <c r="O59" s="15"/>
    </row>
    <row r="60" spans="1:15" x14ac:dyDescent="0.25">
      <c r="E60" s="19">
        <v>1</v>
      </c>
      <c r="F60" s="19" t="s">
        <v>9</v>
      </c>
      <c r="G60" s="19">
        <v>2</v>
      </c>
      <c r="H60" s="19" t="s">
        <v>9</v>
      </c>
      <c r="I60" s="20">
        <v>2.5</v>
      </c>
      <c r="J60" s="1" t="s">
        <v>10</v>
      </c>
      <c r="K60">
        <f>E60*G60*I60</f>
        <v>5</v>
      </c>
      <c r="L60" s="1"/>
      <c r="M60" s="11"/>
      <c r="N60" s="1"/>
      <c r="O60" s="15"/>
    </row>
    <row r="61" spans="1:15" x14ac:dyDescent="0.25">
      <c r="E61" s="1"/>
      <c r="F61" s="1"/>
      <c r="G61" s="1"/>
      <c r="H61" s="1"/>
      <c r="I61" s="1"/>
      <c r="J61" s="11" t="s">
        <v>12</v>
      </c>
      <c r="K61" s="11">
        <f>SUM(K59:K60)</f>
        <v>65</v>
      </c>
      <c r="M61" s="1"/>
      <c r="N61" s="1"/>
      <c r="O61" s="64"/>
    </row>
    <row r="62" spans="1:15" x14ac:dyDescent="0.25">
      <c r="C62">
        <v>65</v>
      </c>
      <c r="D62" t="s">
        <v>9</v>
      </c>
      <c r="E62" t="s">
        <v>13</v>
      </c>
      <c r="F62">
        <v>1647.69</v>
      </c>
      <c r="G62" t="s">
        <v>110</v>
      </c>
      <c r="H62" s="13"/>
      <c r="I62" s="1"/>
      <c r="J62" s="1"/>
      <c r="K62" s="1"/>
      <c r="L62" s="1"/>
      <c r="M62" s="11"/>
      <c r="N62" s="1"/>
      <c r="O62" s="15">
        <f>C62*F62</f>
        <v>107099.85</v>
      </c>
    </row>
    <row r="63" spans="1:15" ht="15" customHeight="1" x14ac:dyDescent="0.25">
      <c r="A63" s="12">
        <v>9</v>
      </c>
      <c r="B63" s="114" t="s">
        <v>98</v>
      </c>
      <c r="C63" s="114"/>
      <c r="D63" s="114"/>
      <c r="E63" s="114"/>
      <c r="F63" s="114"/>
      <c r="G63" s="114"/>
      <c r="H63" s="114"/>
      <c r="I63" s="114"/>
      <c r="J63" s="114"/>
      <c r="K63" s="114"/>
      <c r="L63" s="114"/>
      <c r="M63" s="114"/>
      <c r="N63" s="1"/>
      <c r="O63" s="15"/>
    </row>
    <row r="64" spans="1:15" x14ac:dyDescent="0.25">
      <c r="A64" s="12"/>
      <c r="B64" s="32"/>
      <c r="C64">
        <v>2</v>
      </c>
      <c r="D64" t="s">
        <v>9</v>
      </c>
      <c r="E64" s="19">
        <v>20</v>
      </c>
      <c r="F64" s="19" t="s">
        <v>9</v>
      </c>
      <c r="G64" s="19">
        <v>0.75</v>
      </c>
      <c r="H64" s="19" t="s">
        <v>9</v>
      </c>
      <c r="I64" s="20">
        <v>13</v>
      </c>
      <c r="J64" s="1" t="s">
        <v>10</v>
      </c>
      <c r="K64" s="45">
        <f>C64*E64*G64*I64</f>
        <v>390</v>
      </c>
      <c r="L64" s="1"/>
      <c r="M64" s="11"/>
      <c r="N64" s="1"/>
      <c r="O64" s="15"/>
    </row>
    <row r="65" spans="1:15" x14ac:dyDescent="0.25">
      <c r="A65" s="12"/>
      <c r="B65" s="32"/>
      <c r="C65">
        <v>2</v>
      </c>
      <c r="D65" t="s">
        <v>9</v>
      </c>
      <c r="E65" s="19">
        <v>12.5</v>
      </c>
      <c r="F65" s="19" t="s">
        <v>9</v>
      </c>
      <c r="G65" s="19">
        <v>0.75</v>
      </c>
      <c r="H65" s="19" t="s">
        <v>9</v>
      </c>
      <c r="I65" s="20">
        <v>13</v>
      </c>
      <c r="J65" s="1" t="s">
        <v>10</v>
      </c>
      <c r="K65">
        <f>C65*E65*G65*I65</f>
        <v>243.75</v>
      </c>
      <c r="L65" s="1"/>
      <c r="M65" s="11"/>
      <c r="N65" s="1"/>
      <c r="O65" s="15"/>
    </row>
    <row r="66" spans="1:15" x14ac:dyDescent="0.25">
      <c r="A66" s="12"/>
      <c r="B66" s="32"/>
      <c r="C66">
        <v>1</v>
      </c>
      <c r="D66" t="s">
        <v>9</v>
      </c>
      <c r="E66" s="19">
        <v>14</v>
      </c>
      <c r="F66" s="19" t="s">
        <v>9</v>
      </c>
      <c r="G66" s="19">
        <v>0.75</v>
      </c>
      <c r="H66" s="19" t="s">
        <v>9</v>
      </c>
      <c r="I66" s="62">
        <v>7</v>
      </c>
      <c r="J66" s="1" t="s">
        <v>10</v>
      </c>
      <c r="K66" s="45">
        <f>C66*E66*G66*I66</f>
        <v>73.5</v>
      </c>
      <c r="L66" s="1"/>
      <c r="M66" s="11"/>
      <c r="N66" s="1"/>
      <c r="O66" s="15"/>
    </row>
    <row r="67" spans="1:15" x14ac:dyDescent="0.25">
      <c r="A67" s="12"/>
      <c r="B67" s="32"/>
      <c r="C67">
        <v>2</v>
      </c>
      <c r="D67" t="s">
        <v>9</v>
      </c>
      <c r="E67" s="19">
        <v>7</v>
      </c>
      <c r="F67" s="19" t="s">
        <v>9</v>
      </c>
      <c r="G67" s="19">
        <v>0.75</v>
      </c>
      <c r="H67" s="19" t="s">
        <v>9</v>
      </c>
      <c r="I67" s="20">
        <v>13</v>
      </c>
      <c r="J67" s="1" t="s">
        <v>10</v>
      </c>
      <c r="K67" s="45">
        <f>C67*E67*G67*I67</f>
        <v>136.5</v>
      </c>
      <c r="L67" s="1"/>
      <c r="M67" s="11"/>
      <c r="N67" s="1"/>
      <c r="O67" s="15"/>
    </row>
    <row r="68" spans="1:15" x14ac:dyDescent="0.25">
      <c r="E68" s="1"/>
      <c r="F68" s="1"/>
      <c r="G68" s="1"/>
      <c r="H68" s="1"/>
      <c r="I68" s="1"/>
      <c r="J68" s="11" t="s">
        <v>12</v>
      </c>
      <c r="K68" s="21">
        <f>SUM(K64:K67)</f>
        <v>843.75</v>
      </c>
      <c r="M68" s="1"/>
      <c r="N68" s="1"/>
      <c r="O68" s="64"/>
    </row>
    <row r="69" spans="1:15" x14ac:dyDescent="0.25">
      <c r="C69">
        <v>843.8</v>
      </c>
      <c r="D69" t="s">
        <v>9</v>
      </c>
      <c r="E69" t="s">
        <v>13</v>
      </c>
      <c r="F69">
        <v>28759.23</v>
      </c>
      <c r="G69" t="s">
        <v>114</v>
      </c>
      <c r="H69" s="13"/>
      <c r="I69" s="1"/>
      <c r="J69" s="1"/>
      <c r="K69" s="1"/>
      <c r="L69" s="1"/>
      <c r="M69" s="11"/>
      <c r="N69" s="1"/>
      <c r="O69" s="15">
        <f>C69*F69/100</f>
        <v>242670.38273999997</v>
      </c>
    </row>
    <row r="70" spans="1:15" x14ac:dyDescent="0.25">
      <c r="A70">
        <v>10</v>
      </c>
      <c r="B70" s="108" t="s">
        <v>111</v>
      </c>
      <c r="C70" s="108"/>
      <c r="D70" s="108"/>
      <c r="E70" s="108"/>
      <c r="F70" s="108"/>
      <c r="G70" s="108"/>
      <c r="H70" s="108"/>
      <c r="I70" s="1"/>
      <c r="J70" s="1"/>
      <c r="K70" s="1"/>
      <c r="L70" s="1"/>
      <c r="M70" s="11"/>
      <c r="N70" s="1"/>
      <c r="O70" s="21"/>
    </row>
    <row r="71" spans="1:15" x14ac:dyDescent="0.25">
      <c r="B71" t="s">
        <v>101</v>
      </c>
      <c r="C71">
        <v>2</v>
      </c>
      <c r="D71" t="s">
        <v>9</v>
      </c>
      <c r="E71" s="19">
        <v>2</v>
      </c>
      <c r="F71" s="19" t="s">
        <v>9</v>
      </c>
      <c r="G71" s="19">
        <v>20</v>
      </c>
      <c r="H71" s="19" t="s">
        <v>9</v>
      </c>
      <c r="I71" s="62">
        <v>10</v>
      </c>
      <c r="J71" s="1" t="s">
        <v>10</v>
      </c>
      <c r="K71">
        <f t="shared" ref="K71:K77" si="4">C71*E71*G71*I71</f>
        <v>800</v>
      </c>
      <c r="L71" s="1"/>
      <c r="M71" s="11"/>
      <c r="N71" s="1"/>
      <c r="O71" s="21"/>
    </row>
    <row r="72" spans="1:15" x14ac:dyDescent="0.25">
      <c r="C72">
        <v>2</v>
      </c>
      <c r="D72" t="s">
        <v>9</v>
      </c>
      <c r="E72" s="19">
        <v>2</v>
      </c>
      <c r="F72" s="19" t="s">
        <v>9</v>
      </c>
      <c r="G72" s="19">
        <v>12.5</v>
      </c>
      <c r="H72" s="19" t="s">
        <v>9</v>
      </c>
      <c r="I72" s="62">
        <v>10</v>
      </c>
      <c r="J72" s="1" t="s">
        <v>10</v>
      </c>
      <c r="K72">
        <f t="shared" si="4"/>
        <v>500</v>
      </c>
      <c r="L72" s="1"/>
      <c r="M72" s="11"/>
      <c r="N72" s="1"/>
      <c r="O72" s="21"/>
    </row>
    <row r="73" spans="1:15" x14ac:dyDescent="0.25">
      <c r="A73" s="112" t="s">
        <v>112</v>
      </c>
      <c r="B73" s="112"/>
      <c r="C73">
        <v>2</v>
      </c>
      <c r="D73" t="s">
        <v>9</v>
      </c>
      <c r="E73" s="19">
        <v>2</v>
      </c>
      <c r="F73" s="19" t="s">
        <v>9</v>
      </c>
      <c r="G73" s="19">
        <v>14</v>
      </c>
      <c r="H73" s="19" t="s">
        <v>9</v>
      </c>
      <c r="I73" s="62">
        <v>45</v>
      </c>
      <c r="J73" s="1" t="s">
        <v>10</v>
      </c>
      <c r="K73">
        <f t="shared" si="4"/>
        <v>2520</v>
      </c>
      <c r="L73" s="1"/>
      <c r="M73" s="11"/>
      <c r="N73" s="1"/>
      <c r="O73" s="21"/>
    </row>
    <row r="74" spans="1:15" ht="24" customHeight="1" x14ac:dyDescent="0.25">
      <c r="A74" s="111" t="s">
        <v>118</v>
      </c>
      <c r="B74" s="111"/>
      <c r="C74">
        <v>2</v>
      </c>
      <c r="D74" t="s">
        <v>9</v>
      </c>
      <c r="E74" s="19">
        <v>4</v>
      </c>
      <c r="F74" s="19" t="s">
        <v>9</v>
      </c>
      <c r="G74" s="63">
        <v>3</v>
      </c>
      <c r="H74" s="19" t="s">
        <v>9</v>
      </c>
      <c r="I74" s="62">
        <v>4.5</v>
      </c>
      <c r="J74" s="1" t="s">
        <v>10</v>
      </c>
      <c r="K74">
        <f t="shared" si="4"/>
        <v>108</v>
      </c>
      <c r="L74" s="1"/>
      <c r="M74" s="11"/>
      <c r="N74" s="1"/>
      <c r="O74" s="21"/>
    </row>
    <row r="75" spans="1:15" ht="26.25" customHeight="1" x14ac:dyDescent="0.25">
      <c r="A75" s="111"/>
      <c r="B75" s="111"/>
      <c r="C75">
        <v>2</v>
      </c>
      <c r="D75" t="s">
        <v>9</v>
      </c>
      <c r="E75" s="1">
        <v>2</v>
      </c>
      <c r="F75" s="1" t="s">
        <v>9</v>
      </c>
      <c r="G75" s="1">
        <v>3.5</v>
      </c>
      <c r="H75" s="1" t="s">
        <v>9</v>
      </c>
      <c r="I75" s="1">
        <v>8.5</v>
      </c>
      <c r="J75" s="1" t="s">
        <v>10</v>
      </c>
      <c r="K75">
        <f t="shared" si="4"/>
        <v>119</v>
      </c>
      <c r="M75" s="1"/>
      <c r="N75" s="1"/>
      <c r="O75" s="1"/>
    </row>
    <row r="76" spans="1:15" ht="26.25" customHeight="1" x14ac:dyDescent="0.25">
      <c r="A76" s="59"/>
      <c r="B76" s="59"/>
      <c r="C76">
        <v>2</v>
      </c>
      <c r="D76" t="s">
        <v>9</v>
      </c>
      <c r="E76" s="1">
        <v>2</v>
      </c>
      <c r="F76" s="1" t="s">
        <v>9</v>
      </c>
      <c r="G76" s="1">
        <v>7</v>
      </c>
      <c r="H76" s="1" t="s">
        <v>9</v>
      </c>
      <c r="I76" s="1">
        <v>10</v>
      </c>
      <c r="J76" s="1" t="s">
        <v>10</v>
      </c>
      <c r="K76">
        <f t="shared" si="4"/>
        <v>280</v>
      </c>
      <c r="M76" s="1"/>
      <c r="N76" s="1"/>
      <c r="O76" s="1"/>
    </row>
    <row r="77" spans="1:15" ht="26.25" customHeight="1" x14ac:dyDescent="0.25">
      <c r="A77" s="59"/>
      <c r="B77" s="59"/>
      <c r="C77">
        <v>2</v>
      </c>
      <c r="D77" t="s">
        <v>9</v>
      </c>
      <c r="E77" s="1">
        <v>2</v>
      </c>
      <c r="F77" s="1" t="s">
        <v>9</v>
      </c>
      <c r="G77" s="1">
        <v>5</v>
      </c>
      <c r="H77" s="1" t="s">
        <v>9</v>
      </c>
      <c r="I77" s="1">
        <v>10</v>
      </c>
      <c r="J77" s="1" t="s">
        <v>10</v>
      </c>
      <c r="K77">
        <f t="shared" si="4"/>
        <v>200</v>
      </c>
      <c r="M77" s="1"/>
      <c r="N77" s="1"/>
      <c r="O77" s="1"/>
    </row>
    <row r="78" spans="1:15" x14ac:dyDescent="0.25">
      <c r="A78" s="52"/>
      <c r="B78" s="52"/>
      <c r="E78" s="1"/>
      <c r="F78" s="1"/>
      <c r="G78" s="1"/>
      <c r="H78" s="1"/>
      <c r="I78" s="1"/>
      <c r="J78" s="11" t="s">
        <v>12</v>
      </c>
      <c r="K78" s="11">
        <f>K71+K72+K73-K74-K75+K76+K79</f>
        <v>3873</v>
      </c>
      <c r="M78" s="1"/>
      <c r="N78" s="1"/>
      <c r="O78" s="1"/>
    </row>
    <row r="79" spans="1:15" x14ac:dyDescent="0.25">
      <c r="C79">
        <v>3873</v>
      </c>
      <c r="D79" t="s">
        <v>9</v>
      </c>
      <c r="E79" t="s">
        <v>13</v>
      </c>
      <c r="F79">
        <v>3056.62</v>
      </c>
      <c r="G79" t="s">
        <v>114</v>
      </c>
      <c r="H79" s="13"/>
      <c r="I79" s="1"/>
      <c r="J79" s="1"/>
      <c r="K79" s="1"/>
      <c r="L79" s="1"/>
      <c r="M79" s="11"/>
      <c r="N79" s="1"/>
      <c r="O79" s="15">
        <f>C79*F79/100</f>
        <v>118382.89259999999</v>
      </c>
    </row>
    <row r="80" spans="1:15" x14ac:dyDescent="0.25">
      <c r="A80">
        <v>11</v>
      </c>
      <c r="B80" s="110" t="s">
        <v>113</v>
      </c>
      <c r="C80" s="110"/>
      <c r="D80" s="110"/>
      <c r="E80" s="110"/>
      <c r="F80" s="110"/>
      <c r="G80" s="110"/>
      <c r="H80" s="110"/>
      <c r="I80" s="110"/>
      <c r="J80" s="110"/>
      <c r="K80" s="110"/>
      <c r="L80" s="1"/>
      <c r="M80" s="11"/>
      <c r="N80" s="1"/>
      <c r="O80" s="21"/>
    </row>
    <row r="81" spans="1:15" x14ac:dyDescent="0.25">
      <c r="B81" t="s">
        <v>119</v>
      </c>
      <c r="E81" s="19"/>
      <c r="F81" s="19"/>
      <c r="G81" s="19"/>
      <c r="H81" s="19"/>
      <c r="I81" s="62"/>
      <c r="J81" s="1"/>
      <c r="L81" s="1"/>
      <c r="M81" s="11"/>
      <c r="N81" s="1"/>
      <c r="O81" s="21"/>
    </row>
    <row r="82" spans="1:15" x14ac:dyDescent="0.25">
      <c r="C82">
        <v>3873</v>
      </c>
      <c r="D82" t="s">
        <v>9</v>
      </c>
      <c r="E82" s="19" t="s">
        <v>3</v>
      </c>
      <c r="F82" s="19">
        <v>2496.75</v>
      </c>
      <c r="G82" s="19" t="s">
        <v>120</v>
      </c>
      <c r="H82" s="19"/>
      <c r="I82" s="62"/>
      <c r="J82" s="1"/>
      <c r="L82" s="1"/>
      <c r="M82" s="11"/>
      <c r="N82" s="1"/>
      <c r="O82" s="15">
        <f>C82*F82/100</f>
        <v>96699.127500000002</v>
      </c>
    </row>
    <row r="83" spans="1:15" x14ac:dyDescent="0.25">
      <c r="E83" s="1"/>
      <c r="F83" s="1"/>
      <c r="G83" s="1"/>
      <c r="H83" s="1"/>
      <c r="I83" s="1"/>
      <c r="J83" s="11"/>
      <c r="K83" s="11"/>
      <c r="L83" s="1"/>
      <c r="M83" s="11"/>
      <c r="N83" s="1"/>
      <c r="O83" s="21"/>
    </row>
    <row r="84" spans="1:15" x14ac:dyDescent="0.25">
      <c r="A84">
        <v>12</v>
      </c>
      <c r="B84" s="108" t="s">
        <v>115</v>
      </c>
      <c r="C84" s="108"/>
      <c r="D84" s="108"/>
      <c r="E84" s="108"/>
      <c r="F84" s="108"/>
      <c r="G84" s="108"/>
      <c r="H84" s="108"/>
      <c r="I84" s="108"/>
      <c r="J84" s="108"/>
      <c r="K84" s="108"/>
      <c r="L84" s="1"/>
      <c r="M84" s="11"/>
      <c r="N84" s="1"/>
      <c r="O84" s="21"/>
    </row>
    <row r="85" spans="1:15" x14ac:dyDescent="0.25">
      <c r="B85" t="s">
        <v>101</v>
      </c>
      <c r="C85">
        <v>1</v>
      </c>
      <c r="D85" t="s">
        <v>9</v>
      </c>
      <c r="E85" s="19">
        <v>20</v>
      </c>
      <c r="F85" s="19" t="s">
        <v>9</v>
      </c>
      <c r="G85" s="19">
        <v>14</v>
      </c>
      <c r="H85" s="19" t="s">
        <v>9</v>
      </c>
      <c r="I85" s="62">
        <v>0.5</v>
      </c>
      <c r="J85" s="1" t="s">
        <v>10</v>
      </c>
      <c r="K85">
        <f>C85*E85*G85*I85</f>
        <v>140</v>
      </c>
      <c r="L85" s="1"/>
      <c r="M85" s="11"/>
      <c r="N85" s="1"/>
      <c r="O85" s="21"/>
    </row>
    <row r="86" spans="1:15" x14ac:dyDescent="0.25">
      <c r="B86" t="s">
        <v>116</v>
      </c>
      <c r="C86">
        <v>1</v>
      </c>
      <c r="D86" t="s">
        <v>9</v>
      </c>
      <c r="E86" s="19">
        <v>20</v>
      </c>
      <c r="F86" s="19" t="s">
        <v>9</v>
      </c>
      <c r="G86" s="19">
        <v>6</v>
      </c>
      <c r="H86" s="19" t="s">
        <v>9</v>
      </c>
      <c r="I86" s="62">
        <v>0.5</v>
      </c>
      <c r="J86" s="1" t="s">
        <v>10</v>
      </c>
      <c r="K86">
        <f>C86*E86*G86*I86</f>
        <v>60</v>
      </c>
      <c r="L86" s="1"/>
      <c r="M86" s="11"/>
      <c r="N86" s="1"/>
      <c r="O86" s="21"/>
    </row>
    <row r="87" spans="1:15" x14ac:dyDescent="0.25">
      <c r="E87" s="19"/>
      <c r="F87" s="19"/>
      <c r="G87" s="19"/>
      <c r="H87" s="19"/>
      <c r="I87" s="62"/>
      <c r="J87" s="1"/>
      <c r="L87" s="1"/>
      <c r="M87" s="11"/>
      <c r="N87" s="1"/>
      <c r="O87" s="21"/>
    </row>
    <row r="88" spans="1:15" x14ac:dyDescent="0.25">
      <c r="C88">
        <v>1</v>
      </c>
      <c r="D88" t="s">
        <v>9</v>
      </c>
      <c r="E88" s="19">
        <v>20</v>
      </c>
      <c r="F88" s="19" t="s">
        <v>9</v>
      </c>
      <c r="G88" s="19">
        <v>14</v>
      </c>
      <c r="H88" s="19" t="s">
        <v>9</v>
      </c>
      <c r="I88" s="62">
        <v>0.5</v>
      </c>
      <c r="K88">
        <f>C88*E88*G88*I88</f>
        <v>140</v>
      </c>
      <c r="M88" s="1"/>
      <c r="N88" s="1"/>
      <c r="O88" s="1"/>
    </row>
    <row r="89" spans="1:15" x14ac:dyDescent="0.25">
      <c r="E89" s="19"/>
      <c r="F89" s="19"/>
      <c r="G89" s="19"/>
      <c r="H89" s="19"/>
      <c r="I89" s="62"/>
      <c r="J89" s="11" t="s">
        <v>12</v>
      </c>
      <c r="K89" s="11">
        <f>SUM(K85:K88)</f>
        <v>340</v>
      </c>
      <c r="M89" s="1"/>
      <c r="N89" s="1"/>
      <c r="O89" s="1"/>
    </row>
    <row r="90" spans="1:15" x14ac:dyDescent="0.25">
      <c r="C90">
        <v>340</v>
      </c>
      <c r="D90" t="s">
        <v>9</v>
      </c>
      <c r="E90" t="s">
        <v>13</v>
      </c>
      <c r="F90">
        <v>9416.2800000000007</v>
      </c>
      <c r="G90" t="s">
        <v>117</v>
      </c>
      <c r="H90" s="13"/>
      <c r="I90" s="1"/>
      <c r="J90" s="1"/>
      <c r="K90" s="1"/>
      <c r="L90" s="1"/>
      <c r="M90" s="11"/>
      <c r="N90" s="1"/>
      <c r="O90" s="15">
        <f>C90*F90/100</f>
        <v>32015.352000000003</v>
      </c>
    </row>
    <row r="91" spans="1:15" ht="24" customHeight="1" x14ac:dyDescent="0.25">
      <c r="A91">
        <v>13</v>
      </c>
      <c r="B91" s="114" t="s">
        <v>121</v>
      </c>
      <c r="C91" s="114"/>
      <c r="D91" s="114"/>
      <c r="E91" s="114"/>
      <c r="F91" s="114"/>
      <c r="G91" s="114"/>
      <c r="H91" s="114"/>
      <c r="I91" s="114"/>
      <c r="J91" s="114"/>
      <c r="K91" s="114"/>
      <c r="L91" s="114"/>
      <c r="M91" s="11"/>
      <c r="N91" s="1"/>
      <c r="O91" s="21"/>
    </row>
    <row r="92" spans="1:15" ht="11.25" customHeight="1" x14ac:dyDescent="0.25">
      <c r="B92" s="114"/>
      <c r="C92" s="114"/>
      <c r="D92" s="114"/>
      <c r="E92" s="114"/>
      <c r="F92" s="114"/>
      <c r="G92" s="114"/>
      <c r="H92" s="114"/>
      <c r="I92" s="114"/>
      <c r="J92" s="114"/>
      <c r="K92" s="114"/>
      <c r="L92" s="114"/>
      <c r="M92" s="11"/>
      <c r="N92" s="1"/>
      <c r="O92" s="21"/>
    </row>
    <row r="93" spans="1:15" x14ac:dyDescent="0.25">
      <c r="B93" t="s">
        <v>101</v>
      </c>
      <c r="C93">
        <v>1</v>
      </c>
      <c r="D93" t="s">
        <v>9</v>
      </c>
      <c r="E93" s="19">
        <v>20</v>
      </c>
      <c r="F93" s="19" t="s">
        <v>9</v>
      </c>
      <c r="G93" s="19">
        <v>14</v>
      </c>
      <c r="H93" s="19" t="s">
        <v>9</v>
      </c>
      <c r="I93" s="66">
        <v>0.33</v>
      </c>
      <c r="J93" s="1" t="s">
        <v>10</v>
      </c>
      <c r="K93">
        <f>C93*E93*G93*I93</f>
        <v>92.4</v>
      </c>
      <c r="L93" s="1"/>
      <c r="M93" s="11"/>
      <c r="N93" s="1"/>
      <c r="O93" s="21"/>
    </row>
    <row r="94" spans="1:15" x14ac:dyDescent="0.25">
      <c r="C94">
        <v>1</v>
      </c>
      <c r="D94" t="s">
        <v>9</v>
      </c>
      <c r="E94" s="19">
        <v>20</v>
      </c>
      <c r="F94" s="19" t="s">
        <v>9</v>
      </c>
      <c r="G94" s="19">
        <v>6</v>
      </c>
      <c r="H94" s="19" t="s">
        <v>9</v>
      </c>
      <c r="I94" s="66">
        <v>0.33</v>
      </c>
      <c r="J94" s="1" t="s">
        <v>10</v>
      </c>
      <c r="K94">
        <f>C94*E94*G94*I94</f>
        <v>39.6</v>
      </c>
      <c r="L94" s="1"/>
      <c r="M94" s="11"/>
      <c r="N94" s="1"/>
      <c r="O94" s="21"/>
    </row>
    <row r="95" spans="1:15" x14ac:dyDescent="0.25">
      <c r="B95" t="s">
        <v>148</v>
      </c>
      <c r="C95">
        <v>1</v>
      </c>
      <c r="D95" t="s">
        <v>9</v>
      </c>
      <c r="E95" s="19">
        <v>7</v>
      </c>
      <c r="F95" s="19" t="s">
        <v>9</v>
      </c>
      <c r="G95" s="19">
        <v>5</v>
      </c>
      <c r="H95" s="19" t="s">
        <v>9</v>
      </c>
      <c r="I95" s="66">
        <v>0.33</v>
      </c>
      <c r="J95" s="1" t="s">
        <v>10</v>
      </c>
      <c r="K95">
        <f>C95*E95*G95*I95</f>
        <v>11.55</v>
      </c>
      <c r="L95" s="1"/>
      <c r="M95" s="11"/>
      <c r="N95" s="1"/>
      <c r="O95" s="21"/>
    </row>
    <row r="96" spans="1:15" x14ac:dyDescent="0.25">
      <c r="E96" s="1"/>
      <c r="F96" s="1"/>
      <c r="G96" s="1"/>
      <c r="H96" s="1"/>
      <c r="I96" s="1"/>
      <c r="J96" s="11" t="s">
        <v>12</v>
      </c>
      <c r="K96" s="11">
        <f>SUM(K93:K95)</f>
        <v>143.55000000000001</v>
      </c>
      <c r="M96" s="1"/>
      <c r="N96" s="1"/>
      <c r="O96" s="1"/>
    </row>
    <row r="97" spans="1:15" x14ac:dyDescent="0.25">
      <c r="C97">
        <v>143.6</v>
      </c>
      <c r="D97" t="s">
        <v>9</v>
      </c>
      <c r="E97" t="s">
        <v>13</v>
      </c>
      <c r="F97">
        <v>14429.25</v>
      </c>
      <c r="G97" t="s">
        <v>117</v>
      </c>
      <c r="H97" s="13"/>
      <c r="I97" s="1"/>
      <c r="J97" s="1"/>
      <c r="K97" s="1"/>
      <c r="L97" s="1"/>
      <c r="M97" s="11"/>
      <c r="N97" s="1"/>
      <c r="O97" s="15">
        <f>C97*F97/100</f>
        <v>20720.402999999998</v>
      </c>
    </row>
    <row r="98" spans="1:15" ht="25.5" customHeight="1" x14ac:dyDescent="0.25">
      <c r="A98">
        <v>14</v>
      </c>
      <c r="B98" s="114" t="s">
        <v>123</v>
      </c>
      <c r="C98" s="114"/>
      <c r="D98" s="114"/>
      <c r="E98" s="114"/>
      <c r="F98" s="114"/>
      <c r="G98" s="114"/>
      <c r="H98" s="114"/>
      <c r="I98" s="114"/>
      <c r="J98" s="114"/>
      <c r="K98" s="114"/>
      <c r="L98" s="114"/>
      <c r="M98" s="11"/>
      <c r="N98" s="1"/>
      <c r="O98" s="15"/>
    </row>
    <row r="99" spans="1:15" ht="6.75" customHeight="1" x14ac:dyDescent="0.25">
      <c r="B99" s="114"/>
      <c r="C99" s="114"/>
      <c r="D99" s="114"/>
      <c r="E99" s="114"/>
      <c r="F99" s="114"/>
      <c r="G99" s="114"/>
      <c r="H99" s="114"/>
      <c r="I99" s="114"/>
      <c r="J99" s="114"/>
      <c r="K99" s="114"/>
      <c r="L99" s="114"/>
      <c r="M99" s="11"/>
      <c r="N99" s="1"/>
      <c r="O99" s="15"/>
    </row>
    <row r="100" spans="1:15" x14ac:dyDescent="0.25">
      <c r="B100" t="s">
        <v>101</v>
      </c>
      <c r="E100" s="19">
        <v>1</v>
      </c>
      <c r="F100" s="19" t="s">
        <v>9</v>
      </c>
      <c r="G100" s="19">
        <v>20</v>
      </c>
      <c r="H100" s="19" t="s">
        <v>9</v>
      </c>
      <c r="I100" s="62">
        <v>14</v>
      </c>
      <c r="J100" s="1" t="s">
        <v>10</v>
      </c>
      <c r="K100">
        <f>E100*G100*I100</f>
        <v>280</v>
      </c>
      <c r="L100" s="1"/>
      <c r="M100" s="11"/>
      <c r="N100" s="1"/>
      <c r="O100" s="15"/>
    </row>
    <row r="101" spans="1:15" x14ac:dyDescent="0.25">
      <c r="E101" s="19">
        <v>1</v>
      </c>
      <c r="F101" s="19" t="s">
        <v>9</v>
      </c>
      <c r="G101" s="19">
        <v>20</v>
      </c>
      <c r="H101" s="19" t="s">
        <v>9</v>
      </c>
      <c r="I101" s="62">
        <v>6</v>
      </c>
      <c r="J101" s="1" t="s">
        <v>10</v>
      </c>
      <c r="K101">
        <f>E101*G101*I101</f>
        <v>120</v>
      </c>
      <c r="L101" s="1"/>
      <c r="M101" s="11"/>
      <c r="N101" s="1"/>
      <c r="O101" s="15"/>
    </row>
    <row r="102" spans="1:15" x14ac:dyDescent="0.25">
      <c r="B102" t="s">
        <v>148</v>
      </c>
      <c r="E102" s="19">
        <v>1</v>
      </c>
      <c r="F102" s="19" t="s">
        <v>9</v>
      </c>
      <c r="G102" s="19">
        <v>7</v>
      </c>
      <c r="H102" s="19" t="s">
        <v>9</v>
      </c>
      <c r="I102" s="62">
        <v>5</v>
      </c>
      <c r="J102" s="1" t="s">
        <v>10</v>
      </c>
      <c r="K102">
        <f>E102*G102*I102</f>
        <v>35</v>
      </c>
      <c r="L102" s="1"/>
      <c r="M102" s="11"/>
      <c r="N102" s="1"/>
      <c r="O102" s="15"/>
    </row>
    <row r="103" spans="1:15" x14ac:dyDescent="0.25">
      <c r="E103" s="1"/>
      <c r="F103" s="1"/>
      <c r="G103" s="1"/>
      <c r="H103" s="1"/>
      <c r="I103" s="1"/>
      <c r="J103" s="11" t="s">
        <v>12</v>
      </c>
      <c r="K103" s="11">
        <f>SUM(K100:K102)</f>
        <v>435</v>
      </c>
      <c r="M103" s="1"/>
      <c r="N103" s="1"/>
      <c r="O103" s="64"/>
    </row>
    <row r="104" spans="1:15" x14ac:dyDescent="0.25">
      <c r="E104">
        <v>435</v>
      </c>
      <c r="F104" t="s">
        <v>9</v>
      </c>
      <c r="G104" t="s">
        <v>13</v>
      </c>
      <c r="H104">
        <v>34520.31</v>
      </c>
      <c r="I104" t="s">
        <v>117</v>
      </c>
      <c r="J104" s="1"/>
      <c r="K104" s="1"/>
      <c r="L104" s="1"/>
      <c r="M104" s="11"/>
      <c r="N104" s="1"/>
      <c r="O104" s="15">
        <f>E104*H104/100</f>
        <v>150163.34849999999</v>
      </c>
    </row>
    <row r="105" spans="1:15" ht="21.75" customHeight="1" x14ac:dyDescent="0.25">
      <c r="A105">
        <v>15</v>
      </c>
      <c r="B105" s="114" t="s">
        <v>122</v>
      </c>
      <c r="C105" s="114"/>
      <c r="D105" s="114"/>
      <c r="E105" s="114"/>
      <c r="F105" s="114"/>
      <c r="G105" s="114"/>
      <c r="H105" s="114"/>
      <c r="I105" s="114"/>
      <c r="J105" s="114"/>
      <c r="K105" s="114"/>
      <c r="L105" s="114"/>
      <c r="M105" s="114"/>
      <c r="N105" s="1"/>
      <c r="O105" s="21"/>
    </row>
    <row r="106" spans="1:15" ht="21.75" customHeight="1" x14ac:dyDescent="0.25">
      <c r="B106" s="114"/>
      <c r="C106" s="114"/>
      <c r="D106" s="114"/>
      <c r="E106" s="114"/>
      <c r="F106" s="114"/>
      <c r="G106" s="114"/>
      <c r="H106" s="114"/>
      <c r="I106" s="114"/>
      <c r="J106" s="114"/>
      <c r="K106" s="114"/>
      <c r="L106" s="114"/>
      <c r="M106" s="114"/>
      <c r="N106" s="1"/>
      <c r="O106" s="21"/>
    </row>
    <row r="107" spans="1:15" ht="20.25" customHeight="1" x14ac:dyDescent="0.25">
      <c r="B107" s="114"/>
      <c r="C107" s="114"/>
      <c r="D107" s="114"/>
      <c r="E107" s="114"/>
      <c r="F107" s="114"/>
      <c r="G107" s="114"/>
      <c r="H107" s="114"/>
      <c r="I107" s="114"/>
      <c r="J107" s="114"/>
      <c r="K107" s="114"/>
      <c r="L107" s="114"/>
      <c r="M107" s="114"/>
      <c r="N107" s="1"/>
      <c r="O107" s="21"/>
    </row>
    <row r="108" spans="1:15" x14ac:dyDescent="0.25">
      <c r="E108" s="19">
        <v>1</v>
      </c>
      <c r="F108" s="19" t="s">
        <v>9</v>
      </c>
      <c r="G108" s="19">
        <v>20</v>
      </c>
      <c r="H108" s="19" t="s">
        <v>9</v>
      </c>
      <c r="I108" s="62">
        <v>10</v>
      </c>
      <c r="J108" s="1" t="s">
        <v>10</v>
      </c>
      <c r="K108">
        <f>E108*G108*I108</f>
        <v>200</v>
      </c>
      <c r="L108" s="1"/>
      <c r="M108" s="11"/>
      <c r="N108" s="1"/>
      <c r="O108" s="21"/>
    </row>
    <row r="109" spans="1:15" x14ac:dyDescent="0.25">
      <c r="E109" s="19">
        <v>1</v>
      </c>
      <c r="F109" s="19" t="s">
        <v>9</v>
      </c>
      <c r="G109" s="19">
        <v>12.5</v>
      </c>
      <c r="H109" s="19" t="s">
        <v>9</v>
      </c>
      <c r="I109" s="62">
        <v>10</v>
      </c>
      <c r="J109" s="1" t="s">
        <v>10</v>
      </c>
      <c r="K109">
        <f>E109*G109*I109</f>
        <v>125</v>
      </c>
      <c r="L109" s="1"/>
      <c r="M109" s="11"/>
      <c r="N109" s="1"/>
      <c r="O109" s="21"/>
    </row>
    <row r="110" spans="1:15" x14ac:dyDescent="0.25">
      <c r="E110" s="19">
        <v>1</v>
      </c>
      <c r="F110" s="19" t="s">
        <v>9</v>
      </c>
      <c r="G110" s="19">
        <v>14</v>
      </c>
      <c r="H110" s="19" t="s">
        <v>9</v>
      </c>
      <c r="I110" s="62">
        <v>5</v>
      </c>
      <c r="J110" s="1" t="s">
        <v>10</v>
      </c>
      <c r="K110">
        <f>E110*G110*I110</f>
        <v>70</v>
      </c>
      <c r="L110" s="1"/>
      <c r="M110" s="11"/>
      <c r="N110" s="1"/>
      <c r="O110" s="21"/>
    </row>
    <row r="111" spans="1:15" x14ac:dyDescent="0.25">
      <c r="E111" s="1"/>
      <c r="F111" s="1"/>
      <c r="G111" s="1"/>
      <c r="H111" s="1"/>
      <c r="I111" s="1"/>
      <c r="J111" s="11" t="s">
        <v>12</v>
      </c>
      <c r="K111" s="11">
        <f>SUM(K108:K110)</f>
        <v>395</v>
      </c>
      <c r="M111" s="1"/>
      <c r="N111" s="1"/>
      <c r="O111" s="1"/>
    </row>
    <row r="112" spans="1:15" x14ac:dyDescent="0.25">
      <c r="E112">
        <v>395</v>
      </c>
      <c r="F112" t="s">
        <v>9</v>
      </c>
      <c r="G112" t="s">
        <v>13</v>
      </c>
      <c r="H112">
        <v>2717</v>
      </c>
      <c r="I112" t="s">
        <v>117</v>
      </c>
      <c r="J112" s="1"/>
      <c r="K112" s="1"/>
      <c r="L112" s="1"/>
      <c r="M112" s="11"/>
      <c r="N112" s="1"/>
      <c r="O112" s="15">
        <f>E112*H112/100</f>
        <v>10732.15</v>
      </c>
    </row>
    <row r="113" spans="1:15" x14ac:dyDescent="0.25">
      <c r="A113">
        <v>16</v>
      </c>
      <c r="B113" s="114" t="s">
        <v>124</v>
      </c>
      <c r="C113" s="114"/>
      <c r="D113" s="114"/>
      <c r="E113" s="114"/>
      <c r="F113" s="114"/>
      <c r="G113" s="114"/>
      <c r="H113" s="114"/>
      <c r="I113" s="114"/>
      <c r="J113" s="114"/>
      <c r="K113" s="114"/>
      <c r="L113" s="114"/>
      <c r="M113" s="114"/>
      <c r="N113" s="1"/>
      <c r="O113" s="21"/>
    </row>
    <row r="114" spans="1:15" x14ac:dyDescent="0.25">
      <c r="B114" s="114"/>
      <c r="C114" s="114"/>
      <c r="D114" s="114"/>
      <c r="E114" s="114"/>
      <c r="F114" s="114"/>
      <c r="G114" s="114"/>
      <c r="H114" s="114"/>
      <c r="I114" s="114"/>
      <c r="J114" s="114"/>
      <c r="K114" s="114"/>
      <c r="L114" s="114"/>
      <c r="M114" s="114"/>
      <c r="N114" s="1"/>
      <c r="O114" s="21"/>
    </row>
    <row r="115" spans="1:15" x14ac:dyDescent="0.25">
      <c r="B115" s="114"/>
      <c r="C115" s="114"/>
      <c r="D115" s="114"/>
      <c r="E115" s="114"/>
      <c r="F115" s="114"/>
      <c r="G115" s="114"/>
      <c r="H115" s="114"/>
      <c r="I115" s="114"/>
      <c r="J115" s="114"/>
      <c r="K115" s="114"/>
      <c r="L115" s="114"/>
      <c r="M115" s="114"/>
      <c r="N115" s="1"/>
      <c r="O115" s="21"/>
    </row>
    <row r="116" spans="1:15" x14ac:dyDescent="0.25">
      <c r="B116" s="105" t="s">
        <v>125</v>
      </c>
      <c r="C116" s="105"/>
      <c r="D116" s="54"/>
      <c r="E116" s="19">
        <v>1</v>
      </c>
      <c r="F116" s="19" t="s">
        <v>9</v>
      </c>
      <c r="G116" s="19">
        <v>20</v>
      </c>
      <c r="H116" s="19" t="s">
        <v>9</v>
      </c>
      <c r="I116" s="62">
        <v>10</v>
      </c>
      <c r="J116" s="1" t="s">
        <v>10</v>
      </c>
      <c r="K116">
        <f>E116*G116*I116</f>
        <v>200</v>
      </c>
      <c r="L116" s="1"/>
      <c r="M116" s="11"/>
      <c r="N116" s="1"/>
      <c r="O116" s="21"/>
    </row>
    <row r="117" spans="1:15" x14ac:dyDescent="0.25">
      <c r="B117" s="54"/>
      <c r="C117" s="54"/>
      <c r="D117" s="54"/>
      <c r="E117" s="19">
        <v>1</v>
      </c>
      <c r="F117" s="19" t="s">
        <v>9</v>
      </c>
      <c r="G117" s="19">
        <v>12.5</v>
      </c>
      <c r="H117" s="19" t="s">
        <v>9</v>
      </c>
      <c r="I117" s="62">
        <v>10</v>
      </c>
      <c r="J117" s="1" t="s">
        <v>10</v>
      </c>
      <c r="K117">
        <f>E117*G117*I117</f>
        <v>125</v>
      </c>
      <c r="L117" s="1"/>
      <c r="M117" s="11"/>
      <c r="N117" s="1"/>
      <c r="O117" s="21"/>
    </row>
    <row r="118" spans="1:15" x14ac:dyDescent="0.25">
      <c r="B118" s="54"/>
      <c r="C118" s="54"/>
      <c r="D118" s="54"/>
      <c r="E118" s="19">
        <v>1</v>
      </c>
      <c r="F118" s="19" t="s">
        <v>9</v>
      </c>
      <c r="G118" s="19">
        <v>14</v>
      </c>
      <c r="H118" s="19" t="s">
        <v>9</v>
      </c>
      <c r="I118" s="62">
        <v>5</v>
      </c>
      <c r="J118" s="1" t="s">
        <v>10</v>
      </c>
      <c r="K118">
        <f>E118*G118*I118</f>
        <v>70</v>
      </c>
      <c r="L118" s="1"/>
      <c r="M118" s="11"/>
      <c r="N118" s="1"/>
      <c r="O118" s="21"/>
    </row>
    <row r="119" spans="1:15" x14ac:dyDescent="0.25">
      <c r="B119" s="61"/>
      <c r="C119" s="61"/>
      <c r="D119" s="61"/>
      <c r="E119" s="19">
        <v>2</v>
      </c>
      <c r="F119" s="19" t="s">
        <v>9</v>
      </c>
      <c r="G119" s="19">
        <v>7</v>
      </c>
      <c r="H119" s="19" t="s">
        <v>9</v>
      </c>
      <c r="I119" s="62">
        <v>10</v>
      </c>
      <c r="J119" s="1"/>
      <c r="K119">
        <f>E119*G119*I119</f>
        <v>140</v>
      </c>
      <c r="L119" s="1"/>
      <c r="M119" s="11"/>
      <c r="N119" s="1"/>
      <c r="O119" s="21"/>
    </row>
    <row r="120" spans="1:15" x14ac:dyDescent="0.25">
      <c r="B120" s="61"/>
      <c r="C120" s="61"/>
      <c r="D120" s="61"/>
      <c r="E120" s="19">
        <v>1</v>
      </c>
      <c r="F120" s="19" t="s">
        <v>9</v>
      </c>
      <c r="G120" s="19">
        <v>5</v>
      </c>
      <c r="H120" s="19" t="s">
        <v>9</v>
      </c>
      <c r="I120" s="62">
        <v>10</v>
      </c>
      <c r="J120" s="1" t="s">
        <v>10</v>
      </c>
      <c r="K120">
        <f>E120*G120*I120</f>
        <v>50</v>
      </c>
      <c r="L120" s="1"/>
      <c r="M120" s="11"/>
      <c r="N120" s="1"/>
      <c r="O120" s="21"/>
    </row>
    <row r="121" spans="1:15" x14ac:dyDescent="0.25">
      <c r="B121" s="54"/>
      <c r="C121" s="54"/>
      <c r="D121" s="54"/>
      <c r="E121" s="1"/>
      <c r="F121" s="1"/>
      <c r="G121" s="1"/>
      <c r="H121" s="1"/>
      <c r="I121" s="1"/>
      <c r="J121" s="11" t="s">
        <v>12</v>
      </c>
      <c r="K121" s="11">
        <f>SUM(K116:K120)</f>
        <v>585</v>
      </c>
      <c r="M121" s="1"/>
      <c r="N121" s="1"/>
      <c r="O121" s="1"/>
    </row>
    <row r="122" spans="1:15" x14ac:dyDescent="0.25">
      <c r="E122">
        <v>585</v>
      </c>
      <c r="F122" t="s">
        <v>9</v>
      </c>
      <c r="G122" t="s">
        <v>13</v>
      </c>
      <c r="H122">
        <v>1948.1</v>
      </c>
      <c r="I122" t="s">
        <v>114</v>
      </c>
      <c r="J122" s="1"/>
      <c r="K122" s="1"/>
      <c r="L122" s="1"/>
      <c r="M122" s="11"/>
      <c r="N122" s="1"/>
      <c r="O122" s="15">
        <f>E122*H122/100</f>
        <v>11396.385</v>
      </c>
    </row>
    <row r="123" spans="1:15" x14ac:dyDescent="0.25">
      <c r="A123">
        <v>17</v>
      </c>
      <c r="B123" s="108" t="s">
        <v>139</v>
      </c>
      <c r="C123" s="108"/>
      <c r="D123" s="108"/>
      <c r="E123" s="108"/>
      <c r="F123" s="108"/>
      <c r="G123" s="108"/>
      <c r="H123" s="108"/>
      <c r="I123" s="108"/>
      <c r="J123" s="108"/>
      <c r="K123" s="108"/>
      <c r="L123" s="108"/>
      <c r="M123" s="11"/>
      <c r="N123" s="1"/>
      <c r="O123" s="15"/>
    </row>
    <row r="124" spans="1:15" x14ac:dyDescent="0.25">
      <c r="C124" t="s">
        <v>126</v>
      </c>
      <c r="E124">
        <v>3</v>
      </c>
      <c r="F124" t="s">
        <v>9</v>
      </c>
      <c r="G124">
        <v>4.5</v>
      </c>
      <c r="H124" t="s">
        <v>9</v>
      </c>
      <c r="I124">
        <v>8.5</v>
      </c>
      <c r="J124" s="1" t="s">
        <v>10</v>
      </c>
      <c r="K124" s="1">
        <f>E124*G124*I124</f>
        <v>114.75</v>
      </c>
      <c r="L124" s="1"/>
      <c r="M124" s="11"/>
      <c r="N124" s="1"/>
      <c r="O124" s="15"/>
    </row>
    <row r="125" spans="1:15" x14ac:dyDescent="0.25">
      <c r="E125" s="1"/>
      <c r="F125" s="1"/>
      <c r="G125" s="1"/>
      <c r="H125" s="1"/>
      <c r="I125" s="1"/>
      <c r="J125" s="11" t="s">
        <v>12</v>
      </c>
      <c r="K125" s="11">
        <f>SUM(K124)</f>
        <v>114.75</v>
      </c>
      <c r="M125" s="1"/>
      <c r="N125" s="1"/>
      <c r="O125" s="64"/>
    </row>
    <row r="126" spans="1:15" x14ac:dyDescent="0.25">
      <c r="E126">
        <v>114.8</v>
      </c>
      <c r="F126" t="s">
        <v>9</v>
      </c>
      <c r="G126" t="s">
        <v>13</v>
      </c>
      <c r="H126">
        <v>3841.75</v>
      </c>
      <c r="I126" t="s">
        <v>114</v>
      </c>
      <c r="J126" s="1"/>
      <c r="K126" s="1"/>
      <c r="L126" s="1"/>
      <c r="M126" s="11"/>
      <c r="N126" s="1"/>
      <c r="O126" s="15">
        <f>E126*H126/100</f>
        <v>4410.3289999999997</v>
      </c>
    </row>
    <row r="127" spans="1:15" x14ac:dyDescent="0.25">
      <c r="B127" s="123" t="s">
        <v>127</v>
      </c>
      <c r="C127" s="123"/>
      <c r="D127" s="123"/>
      <c r="J127" s="1"/>
      <c r="K127" s="1"/>
      <c r="L127" s="1"/>
      <c r="M127" s="11"/>
      <c r="N127" s="1"/>
      <c r="O127" s="15"/>
    </row>
    <row r="128" spans="1:15" x14ac:dyDescent="0.25">
      <c r="J128" s="1"/>
      <c r="K128" s="1"/>
      <c r="L128" s="1"/>
      <c r="M128" s="11"/>
      <c r="N128" s="1"/>
      <c r="O128" s="15"/>
    </row>
    <row r="129" spans="1:15" x14ac:dyDescent="0.25">
      <c r="A129">
        <v>18</v>
      </c>
      <c r="B129" s="114" t="s">
        <v>128</v>
      </c>
      <c r="C129" s="114"/>
      <c r="D129" s="114"/>
      <c r="E129" s="114"/>
      <c r="F129" s="114"/>
      <c r="G129" s="114"/>
      <c r="H129" s="114"/>
      <c r="I129" s="114"/>
      <c r="J129" s="114"/>
      <c r="K129" s="114"/>
      <c r="L129" s="114"/>
      <c r="M129" s="11"/>
      <c r="N129" s="1"/>
      <c r="O129" s="15"/>
    </row>
    <row r="130" spans="1:15" x14ac:dyDescent="0.25">
      <c r="B130" s="114"/>
      <c r="C130" s="114"/>
      <c r="D130" s="114"/>
      <c r="E130" s="114"/>
      <c r="F130" s="114"/>
      <c r="G130" s="114"/>
      <c r="H130" s="114"/>
      <c r="I130" s="114"/>
      <c r="J130" s="114"/>
      <c r="K130" s="114"/>
      <c r="L130" s="114"/>
      <c r="M130" s="11"/>
      <c r="N130" s="1"/>
      <c r="O130" s="15"/>
    </row>
    <row r="131" spans="1:15" x14ac:dyDescent="0.25">
      <c r="E131">
        <v>20</v>
      </c>
      <c r="F131" t="s">
        <v>9</v>
      </c>
      <c r="G131" t="s">
        <v>140</v>
      </c>
      <c r="H131">
        <v>797</v>
      </c>
      <c r="J131" s="1"/>
      <c r="K131" s="1"/>
      <c r="L131" s="1"/>
      <c r="M131" s="11"/>
      <c r="N131" s="1"/>
      <c r="O131" s="15">
        <f>E131*H131</f>
        <v>15940</v>
      </c>
    </row>
    <row r="132" spans="1:15" x14ac:dyDescent="0.25">
      <c r="A132">
        <v>19</v>
      </c>
      <c r="B132" s="114" t="s">
        <v>129</v>
      </c>
      <c r="C132" s="114"/>
      <c r="D132" s="114"/>
      <c r="E132" s="114"/>
      <c r="F132" s="114"/>
      <c r="G132" s="114"/>
      <c r="H132" s="114"/>
      <c r="I132" s="114"/>
      <c r="J132" s="114"/>
      <c r="K132" s="114"/>
      <c r="L132" s="114"/>
      <c r="M132" s="11"/>
      <c r="N132" s="1"/>
      <c r="O132" s="21"/>
    </row>
    <row r="133" spans="1:15" x14ac:dyDescent="0.25">
      <c r="B133" s="114"/>
      <c r="C133" s="114"/>
      <c r="D133" s="114"/>
      <c r="E133" s="114"/>
      <c r="F133" s="114"/>
      <c r="G133" s="114"/>
      <c r="H133" s="114"/>
      <c r="I133" s="114"/>
      <c r="J133" s="114"/>
      <c r="K133" s="114"/>
      <c r="L133" s="114"/>
      <c r="M133" s="11"/>
      <c r="N133" s="1"/>
      <c r="O133" s="21"/>
    </row>
    <row r="134" spans="1:15" x14ac:dyDescent="0.25">
      <c r="E134">
        <v>2</v>
      </c>
      <c r="F134" t="s">
        <v>9</v>
      </c>
      <c r="G134" t="s">
        <v>140</v>
      </c>
      <c r="H134">
        <v>985</v>
      </c>
      <c r="J134" s="1"/>
      <c r="K134" s="1"/>
      <c r="L134" s="1"/>
      <c r="M134" s="11"/>
      <c r="N134" s="1"/>
      <c r="O134" s="15">
        <f>E134*H134</f>
        <v>1970</v>
      </c>
    </row>
    <row r="135" spans="1:15" x14ac:dyDescent="0.25">
      <c r="A135">
        <v>20</v>
      </c>
      <c r="B135" s="110" t="s">
        <v>130</v>
      </c>
      <c r="C135" s="110"/>
      <c r="D135" s="110"/>
      <c r="E135" s="110"/>
      <c r="F135" s="110"/>
      <c r="G135" s="110"/>
      <c r="H135" s="110"/>
      <c r="I135" s="110"/>
      <c r="J135" s="110"/>
      <c r="K135" s="110"/>
      <c r="L135" s="110"/>
      <c r="M135" s="11"/>
      <c r="N135" s="1"/>
      <c r="O135" s="15"/>
    </row>
    <row r="136" spans="1:15" x14ac:dyDescent="0.25">
      <c r="E136">
        <v>2</v>
      </c>
      <c r="F136" t="s">
        <v>9</v>
      </c>
      <c r="G136" t="s">
        <v>140</v>
      </c>
      <c r="H136">
        <v>26956</v>
      </c>
      <c r="J136" s="1"/>
      <c r="K136" s="1"/>
      <c r="L136" s="1"/>
      <c r="M136" s="11"/>
      <c r="N136" s="1"/>
      <c r="O136" s="15">
        <f>E136*H136</f>
        <v>53912</v>
      </c>
    </row>
    <row r="137" spans="1:15" x14ac:dyDescent="0.25">
      <c r="A137">
        <v>21</v>
      </c>
      <c r="B137" s="108" t="s">
        <v>131</v>
      </c>
      <c r="C137" s="108"/>
      <c r="D137" s="108"/>
      <c r="E137" s="108"/>
      <c r="F137" s="108"/>
      <c r="G137" s="108"/>
      <c r="H137" s="108"/>
      <c r="I137" s="108"/>
      <c r="J137" s="108"/>
      <c r="K137" s="108"/>
      <c r="L137" s="1"/>
      <c r="M137" s="11"/>
      <c r="N137" s="1"/>
      <c r="O137" s="15"/>
    </row>
    <row r="138" spans="1:15" x14ac:dyDescent="0.25">
      <c r="E138">
        <v>10</v>
      </c>
      <c r="F138" t="s">
        <v>9</v>
      </c>
      <c r="G138" t="s">
        <v>140</v>
      </c>
      <c r="H138">
        <v>117.9</v>
      </c>
      <c r="J138" s="1"/>
      <c r="K138" s="1"/>
      <c r="L138" s="1"/>
      <c r="M138" s="11"/>
      <c r="N138" s="1"/>
      <c r="O138" s="15">
        <f>E138*H138</f>
        <v>1179</v>
      </c>
    </row>
    <row r="139" spans="1:15" x14ac:dyDescent="0.25">
      <c r="A139">
        <v>22</v>
      </c>
      <c r="B139" s="108" t="s">
        <v>132</v>
      </c>
      <c r="C139" s="108"/>
      <c r="D139" s="108"/>
      <c r="E139" s="108"/>
      <c r="F139" s="108"/>
      <c r="G139" s="108"/>
      <c r="H139" s="108"/>
      <c r="I139" s="108"/>
      <c r="J139" s="108"/>
      <c r="K139" s="108"/>
      <c r="L139" s="1"/>
      <c r="M139" s="11"/>
      <c r="N139" s="1"/>
      <c r="O139" s="15"/>
    </row>
    <row r="140" spans="1:15" x14ac:dyDescent="0.25">
      <c r="E140">
        <v>5</v>
      </c>
      <c r="F140" t="s">
        <v>9</v>
      </c>
      <c r="G140" t="s">
        <v>140</v>
      </c>
      <c r="H140">
        <v>2456</v>
      </c>
      <c r="J140" s="1"/>
      <c r="K140" s="1"/>
      <c r="L140" s="1"/>
      <c r="M140" s="11"/>
      <c r="N140" s="1"/>
      <c r="O140" s="15">
        <f>E140*H140</f>
        <v>12280</v>
      </c>
    </row>
    <row r="141" spans="1:15" x14ac:dyDescent="0.25">
      <c r="A141">
        <v>23</v>
      </c>
      <c r="B141" s="108" t="s">
        <v>133</v>
      </c>
      <c r="C141" s="108"/>
      <c r="D141" s="108"/>
      <c r="E141" s="108"/>
      <c r="F141" s="108"/>
      <c r="G141" s="108"/>
      <c r="H141" s="108"/>
      <c r="I141" s="108"/>
      <c r="J141" s="108"/>
      <c r="K141" s="108"/>
      <c r="L141" s="1"/>
      <c r="M141" s="11"/>
      <c r="N141" s="1"/>
      <c r="O141" s="15"/>
    </row>
    <row r="142" spans="1:15" x14ac:dyDescent="0.25">
      <c r="E142">
        <v>1</v>
      </c>
      <c r="F142" t="s">
        <v>9</v>
      </c>
      <c r="G142" t="s">
        <v>140</v>
      </c>
      <c r="H142">
        <v>9261</v>
      </c>
      <c r="J142" s="1"/>
      <c r="K142" s="1"/>
      <c r="L142" s="1"/>
      <c r="M142" s="11"/>
      <c r="N142" s="1"/>
      <c r="O142" s="15">
        <f>E142*H142</f>
        <v>9261</v>
      </c>
    </row>
    <row r="143" spans="1:15" x14ac:dyDescent="0.25">
      <c r="A143">
        <v>24</v>
      </c>
      <c r="B143" s="108" t="s">
        <v>134</v>
      </c>
      <c r="C143" s="108"/>
      <c r="D143" s="108"/>
      <c r="E143" s="108"/>
      <c r="F143" s="108"/>
      <c r="G143" s="108"/>
      <c r="H143" s="108"/>
      <c r="I143" s="108"/>
      <c r="J143" s="108"/>
      <c r="K143" s="108"/>
      <c r="L143" s="1"/>
      <c r="M143" s="11"/>
      <c r="N143" s="1"/>
      <c r="O143" s="15"/>
    </row>
    <row r="144" spans="1:15" x14ac:dyDescent="0.25">
      <c r="E144">
        <v>40</v>
      </c>
      <c r="F144" t="s">
        <v>9</v>
      </c>
      <c r="G144" t="s">
        <v>140</v>
      </c>
      <c r="H144">
        <v>58</v>
      </c>
      <c r="J144" s="1"/>
      <c r="K144" s="1"/>
      <c r="L144" s="1"/>
      <c r="M144" s="11"/>
      <c r="N144" s="1"/>
      <c r="O144" s="15">
        <f>E144*H144</f>
        <v>2320</v>
      </c>
    </row>
    <row r="145" spans="1:15" x14ac:dyDescent="0.25">
      <c r="A145">
        <v>25</v>
      </c>
      <c r="B145" s="108" t="s">
        <v>135</v>
      </c>
      <c r="C145" s="108"/>
      <c r="D145" s="108"/>
      <c r="E145" s="108"/>
      <c r="F145" s="108"/>
      <c r="G145" s="108"/>
      <c r="H145" s="108"/>
      <c r="I145" s="108"/>
      <c r="J145" s="108"/>
      <c r="K145" s="108"/>
      <c r="L145" s="1"/>
      <c r="M145" s="11"/>
      <c r="N145" s="1"/>
      <c r="O145" s="15"/>
    </row>
    <row r="146" spans="1:15" x14ac:dyDescent="0.25">
      <c r="E146">
        <v>10</v>
      </c>
      <c r="F146" t="s">
        <v>9</v>
      </c>
      <c r="G146" t="s">
        <v>140</v>
      </c>
      <c r="H146">
        <v>151</v>
      </c>
      <c r="J146" s="1"/>
      <c r="K146" s="1"/>
      <c r="L146" s="1"/>
      <c r="M146" s="11"/>
      <c r="N146" s="1"/>
      <c r="O146" s="15">
        <f>E146*H146</f>
        <v>1510</v>
      </c>
    </row>
    <row r="147" spans="1:15" x14ac:dyDescent="0.25">
      <c r="A147">
        <v>26</v>
      </c>
      <c r="B147" s="110" t="s">
        <v>136</v>
      </c>
      <c r="C147" s="110"/>
      <c r="D147" s="110"/>
      <c r="E147" s="110"/>
      <c r="F147" s="110"/>
      <c r="G147" s="110"/>
      <c r="H147" s="110"/>
      <c r="I147" s="110"/>
      <c r="J147" s="110"/>
      <c r="K147" s="110"/>
      <c r="L147" s="1"/>
      <c r="M147" s="11"/>
      <c r="N147" s="1"/>
      <c r="O147" s="15"/>
    </row>
    <row r="148" spans="1:15" x14ac:dyDescent="0.25">
      <c r="E148">
        <v>40</v>
      </c>
      <c r="F148" t="s">
        <v>9</v>
      </c>
      <c r="G148" t="s">
        <v>140</v>
      </c>
      <c r="H148">
        <v>72</v>
      </c>
      <c r="J148" s="1"/>
      <c r="K148" s="1"/>
      <c r="L148" s="1"/>
      <c r="M148" s="11"/>
      <c r="N148" s="1"/>
      <c r="O148" s="15">
        <f>E148*H148</f>
        <v>2880</v>
      </c>
    </row>
    <row r="149" spans="1:15" x14ac:dyDescent="0.25">
      <c r="A149">
        <v>27</v>
      </c>
      <c r="B149" s="110" t="s">
        <v>137</v>
      </c>
      <c r="C149" s="110"/>
      <c r="D149" s="110"/>
      <c r="E149" s="110"/>
      <c r="F149" s="110"/>
      <c r="G149" s="110"/>
      <c r="H149" s="110"/>
      <c r="I149" s="110"/>
      <c r="J149" s="110"/>
      <c r="K149" s="110"/>
      <c r="L149" s="1"/>
      <c r="M149" s="11"/>
      <c r="N149" s="1"/>
      <c r="O149" s="15"/>
    </row>
    <row r="150" spans="1:15" x14ac:dyDescent="0.25">
      <c r="E150">
        <v>2</v>
      </c>
      <c r="F150" t="s">
        <v>9</v>
      </c>
      <c r="G150" t="s">
        <v>140</v>
      </c>
      <c r="H150">
        <v>3185</v>
      </c>
      <c r="J150" s="1"/>
      <c r="K150" s="1"/>
      <c r="L150" s="1"/>
      <c r="M150" s="11"/>
      <c r="N150" s="1"/>
      <c r="O150" s="15">
        <f>E150*H150</f>
        <v>6370</v>
      </c>
    </row>
    <row r="151" spans="1:15" x14ac:dyDescent="0.25">
      <c r="A151">
        <v>28</v>
      </c>
      <c r="B151" s="110" t="s">
        <v>138</v>
      </c>
      <c r="C151" s="110"/>
      <c r="D151" s="110"/>
      <c r="E151" s="110"/>
      <c r="F151" s="110"/>
      <c r="G151" s="110"/>
      <c r="H151" s="110"/>
      <c r="I151" s="110"/>
      <c r="J151" s="110"/>
      <c r="K151" s="110"/>
      <c r="L151" s="1"/>
      <c r="M151" s="11"/>
      <c r="N151" s="1"/>
      <c r="O151" s="15"/>
    </row>
    <row r="152" spans="1:15" x14ac:dyDescent="0.25">
      <c r="E152">
        <v>125</v>
      </c>
      <c r="F152" t="s">
        <v>9</v>
      </c>
      <c r="G152" t="s">
        <v>140</v>
      </c>
      <c r="H152">
        <v>935</v>
      </c>
      <c r="J152" s="1"/>
      <c r="K152" s="1"/>
      <c r="L152" s="1"/>
      <c r="M152" s="11"/>
      <c r="N152" s="1"/>
      <c r="O152" s="15">
        <f>E152*H152</f>
        <v>116875</v>
      </c>
    </row>
    <row r="153" spans="1:15" x14ac:dyDescent="0.25">
      <c r="J153" s="1"/>
      <c r="K153" s="1"/>
      <c r="L153" s="1"/>
      <c r="M153" s="11"/>
      <c r="N153" s="1"/>
      <c r="O153" s="21"/>
    </row>
    <row r="154" spans="1:15" x14ac:dyDescent="0.25">
      <c r="J154" s="1"/>
      <c r="K154" s="109" t="s">
        <v>12</v>
      </c>
      <c r="L154" s="109"/>
      <c r="M154" s="11"/>
      <c r="N154" s="1"/>
      <c r="O154" s="15">
        <f>SUM(O13:O152)</f>
        <v>1728493.4129399995</v>
      </c>
    </row>
    <row r="155" spans="1:15" x14ac:dyDescent="0.25">
      <c r="J155" s="1"/>
      <c r="K155" s="1"/>
      <c r="L155" s="1"/>
      <c r="M155" s="11"/>
      <c r="N155" s="1"/>
      <c r="O155" s="21"/>
    </row>
    <row r="156" spans="1:15" x14ac:dyDescent="0.25">
      <c r="J156" s="1"/>
      <c r="K156" s="1"/>
      <c r="L156" s="1"/>
      <c r="M156" s="11"/>
      <c r="N156" s="1"/>
      <c r="O156" s="21"/>
    </row>
    <row r="157" spans="1:15" x14ac:dyDescent="0.25">
      <c r="J157" s="1"/>
      <c r="K157" s="1"/>
      <c r="L157" s="1"/>
      <c r="M157" s="11"/>
      <c r="N157" s="1"/>
      <c r="O157" s="21"/>
    </row>
    <row r="158" spans="1:15" x14ac:dyDescent="0.25">
      <c r="G158" s="105" t="s">
        <v>58</v>
      </c>
      <c r="H158" s="105"/>
      <c r="I158" s="105"/>
      <c r="J158" s="105"/>
      <c r="K158" s="105"/>
      <c r="L158" s="1"/>
      <c r="M158" s="11"/>
      <c r="N158" s="1"/>
      <c r="O158" s="21"/>
    </row>
    <row r="159" spans="1:15" x14ac:dyDescent="0.25">
      <c r="G159" s="105"/>
      <c r="H159" s="105"/>
      <c r="I159" s="105"/>
      <c r="J159" s="105"/>
      <c r="K159" s="105"/>
      <c r="L159" s="1"/>
      <c r="M159" s="11"/>
      <c r="N159" s="1"/>
      <c r="O159" s="21"/>
    </row>
    <row r="160" spans="1:15" x14ac:dyDescent="0.25">
      <c r="G160" s="105"/>
      <c r="H160" s="105"/>
      <c r="I160" s="105"/>
      <c r="J160" s="105"/>
      <c r="K160" s="105"/>
      <c r="L160" s="1"/>
      <c r="M160" s="11"/>
      <c r="N160" s="1"/>
      <c r="O160" s="21"/>
    </row>
    <row r="161" spans="2:16" x14ac:dyDescent="0.25">
      <c r="G161" s="105"/>
      <c r="H161" s="105"/>
      <c r="I161" s="105"/>
      <c r="J161" s="105"/>
      <c r="K161" s="105"/>
      <c r="L161" s="1"/>
      <c r="M161" s="1"/>
      <c r="N161" s="1"/>
    </row>
    <row r="162" spans="2:16" x14ac:dyDescent="0.25">
      <c r="H162" s="13"/>
      <c r="I162" s="1"/>
      <c r="J162" s="1"/>
      <c r="K162" s="1"/>
      <c r="L162" s="1"/>
      <c r="M162" s="11"/>
      <c r="N162" s="1"/>
      <c r="O162" s="21"/>
    </row>
    <row r="163" spans="2:16" x14ac:dyDescent="0.25">
      <c r="H163" s="13"/>
      <c r="I163" s="1"/>
      <c r="J163" s="1"/>
      <c r="K163" s="1"/>
      <c r="L163" s="1"/>
      <c r="M163" s="11"/>
      <c r="N163" s="1"/>
      <c r="O163" s="21"/>
    </row>
    <row r="164" spans="2:16" x14ac:dyDescent="0.25">
      <c r="H164" s="13"/>
      <c r="I164" s="1"/>
      <c r="J164" s="1"/>
      <c r="K164" s="1"/>
      <c r="L164" s="1"/>
      <c r="M164" s="11"/>
      <c r="N164" s="1"/>
      <c r="O164" s="21"/>
    </row>
    <row r="165" spans="2:16" x14ac:dyDescent="0.25">
      <c r="H165" s="13"/>
      <c r="I165" s="1"/>
      <c r="J165" s="1"/>
      <c r="K165" s="1"/>
      <c r="L165" s="1"/>
      <c r="M165" s="11"/>
      <c r="N165" s="1"/>
      <c r="O165" s="21"/>
    </row>
    <row r="166" spans="2:16" x14ac:dyDescent="0.25">
      <c r="H166" s="13"/>
      <c r="I166" s="1"/>
      <c r="J166" s="1"/>
      <c r="K166" s="1"/>
      <c r="L166" s="1"/>
      <c r="M166" s="11"/>
      <c r="N166" s="1"/>
      <c r="O166" s="21"/>
    </row>
    <row r="167" spans="2:16" x14ac:dyDescent="0.25">
      <c r="H167" s="13"/>
      <c r="I167" s="1"/>
      <c r="J167" s="1"/>
      <c r="K167" s="1"/>
      <c r="L167" s="1"/>
      <c r="M167" s="11"/>
      <c r="N167" s="1"/>
      <c r="O167" s="21"/>
    </row>
    <row r="168" spans="2:16" ht="18.75" x14ac:dyDescent="0.4">
      <c r="B168" s="22"/>
      <c r="C168" s="22"/>
      <c r="D168" s="22"/>
      <c r="E168" s="22"/>
      <c r="F168" s="22"/>
      <c r="J168" s="122"/>
      <c r="K168" s="122"/>
      <c r="L168" s="25"/>
    </row>
    <row r="169" spans="2:16" ht="18.75" x14ac:dyDescent="0.4">
      <c r="B169" s="22"/>
      <c r="C169" s="22"/>
      <c r="D169" s="22"/>
      <c r="E169" s="22"/>
      <c r="F169" s="22"/>
      <c r="J169" s="25"/>
      <c r="K169" s="25"/>
      <c r="L169" s="25"/>
    </row>
    <row r="170" spans="2:16" ht="15" customHeight="1" x14ac:dyDescent="0.25">
      <c r="B170" s="22"/>
      <c r="C170" s="22"/>
      <c r="D170" s="22"/>
      <c r="E170" s="22"/>
      <c r="F170" s="22"/>
      <c r="G170" s="22"/>
      <c r="H170" s="22"/>
      <c r="I170" s="22"/>
      <c r="J170" s="22"/>
      <c r="K170" s="22"/>
      <c r="L170" s="22"/>
      <c r="M170" s="22"/>
      <c r="N170" s="22"/>
    </row>
    <row r="171" spans="2:16" ht="15" customHeight="1" x14ac:dyDescent="0.25">
      <c r="B171" s="120"/>
      <c r="C171" s="120"/>
      <c r="D171" s="120"/>
      <c r="E171" s="120"/>
      <c r="F171" s="120"/>
      <c r="G171" s="22"/>
      <c r="H171" s="22"/>
      <c r="I171" s="22"/>
      <c r="J171" s="121"/>
      <c r="K171" s="121"/>
      <c r="L171" s="121"/>
      <c r="M171" s="121"/>
      <c r="N171" s="121"/>
      <c r="O171" s="121"/>
    </row>
    <row r="172" spans="2:16" ht="15" customHeight="1" x14ac:dyDescent="0.25">
      <c r="B172" s="120"/>
      <c r="C172" s="120"/>
      <c r="D172" s="120"/>
      <c r="E172" s="120"/>
      <c r="F172" s="120"/>
      <c r="G172" s="22"/>
      <c r="H172" s="22"/>
      <c r="I172" s="22"/>
      <c r="J172" s="121"/>
      <c r="K172" s="121"/>
      <c r="L172" s="121"/>
      <c r="M172" s="121"/>
      <c r="N172" s="121"/>
      <c r="O172" s="121"/>
      <c r="P172" s="23"/>
    </row>
    <row r="173" spans="2:16" ht="15" customHeight="1" x14ac:dyDescent="0.25">
      <c r="B173" s="22"/>
      <c r="C173" s="22"/>
      <c r="D173" s="22"/>
      <c r="E173" s="22"/>
      <c r="F173" s="22"/>
      <c r="G173" s="22"/>
      <c r="H173" s="26"/>
      <c r="I173" s="22"/>
      <c r="J173" s="121"/>
      <c r="K173" s="121"/>
      <c r="L173" s="121"/>
      <c r="M173" s="121"/>
      <c r="N173" s="121"/>
      <c r="O173" s="121"/>
      <c r="P173" s="23"/>
    </row>
    <row r="174" spans="2:16" ht="15.75" customHeight="1" x14ac:dyDescent="0.25">
      <c r="B174" s="22"/>
      <c r="C174" s="22"/>
      <c r="D174" s="22"/>
      <c r="E174" s="22"/>
      <c r="F174" s="22"/>
      <c r="G174" s="22"/>
      <c r="H174" s="22"/>
      <c r="I174" s="22"/>
      <c r="J174" s="121"/>
      <c r="K174" s="121"/>
      <c r="L174" s="121"/>
      <c r="M174" s="121"/>
      <c r="N174" s="121"/>
      <c r="O174" s="121"/>
      <c r="P174" s="24"/>
    </row>
    <row r="175" spans="2:16" ht="15.75" customHeight="1" x14ac:dyDescent="0.25">
      <c r="B175" s="22"/>
      <c r="C175" s="22"/>
      <c r="D175" s="22"/>
      <c r="E175" s="22"/>
      <c r="F175" s="22"/>
      <c r="G175" s="22"/>
      <c r="H175" s="22"/>
      <c r="I175" s="22"/>
      <c r="J175" s="22"/>
      <c r="K175" s="22"/>
      <c r="L175" s="22"/>
      <c r="M175" s="22"/>
      <c r="N175" s="22"/>
      <c r="P175" s="24"/>
    </row>
    <row r="176" spans="2:16" ht="48" customHeight="1" x14ac:dyDescent="0.25">
      <c r="P176" s="24"/>
    </row>
    <row r="177" spans="16:16" ht="49.5" customHeight="1" x14ac:dyDescent="0.25">
      <c r="P177" s="24"/>
    </row>
    <row r="178" spans="16:16" ht="82.5" customHeight="1" x14ac:dyDescent="0.25">
      <c r="P178" s="24"/>
    </row>
    <row r="180" spans="16:16" ht="19.5" customHeight="1" x14ac:dyDescent="0.25"/>
    <row r="182" spans="16:16" ht="15" customHeight="1" x14ac:dyDescent="0.25"/>
  </sheetData>
  <mergeCells count="52">
    <mergeCell ref="B171:F172"/>
    <mergeCell ref="J171:O174"/>
    <mergeCell ref="J168:K168"/>
    <mergeCell ref="B80:K80"/>
    <mergeCell ref="B84:K84"/>
    <mergeCell ref="B91:L92"/>
    <mergeCell ref="B98:L99"/>
    <mergeCell ref="B105:M107"/>
    <mergeCell ref="B123:L123"/>
    <mergeCell ref="B116:C116"/>
    <mergeCell ref="B127:D127"/>
    <mergeCell ref="B129:L130"/>
    <mergeCell ref="B132:L133"/>
    <mergeCell ref="B135:L135"/>
    <mergeCell ref="B137:K137"/>
    <mergeCell ref="B139:K139"/>
    <mergeCell ref="B9:D9"/>
    <mergeCell ref="G158:K161"/>
    <mergeCell ref="E1:K1"/>
    <mergeCell ref="B2:O4"/>
    <mergeCell ref="B5:J6"/>
    <mergeCell ref="E7:G7"/>
    <mergeCell ref="B14:F14"/>
    <mergeCell ref="B17:D17"/>
    <mergeCell ref="B24:E24"/>
    <mergeCell ref="E41:F41"/>
    <mergeCell ref="B15:J16"/>
    <mergeCell ref="B23:K23"/>
    <mergeCell ref="B29:M31"/>
    <mergeCell ref="B43:M44"/>
    <mergeCell ref="B47:M48"/>
    <mergeCell ref="B70:H70"/>
    <mergeCell ref="B32:C32"/>
    <mergeCell ref="B34:C34"/>
    <mergeCell ref="B46:C46"/>
    <mergeCell ref="B49:C49"/>
    <mergeCell ref="B113:M115"/>
    <mergeCell ref="A73:B73"/>
    <mergeCell ref="A74:B75"/>
    <mergeCell ref="A47:A48"/>
    <mergeCell ref="B52:M53"/>
    <mergeCell ref="A52:A53"/>
    <mergeCell ref="B57:M58"/>
    <mergeCell ref="A57:A58"/>
    <mergeCell ref="B63:M63"/>
    <mergeCell ref="B141:K141"/>
    <mergeCell ref="K154:L154"/>
    <mergeCell ref="B143:K143"/>
    <mergeCell ref="B145:K145"/>
    <mergeCell ref="B147:K147"/>
    <mergeCell ref="B149:K149"/>
    <mergeCell ref="B151:K151"/>
  </mergeCells>
  <pageMargins left="0.7" right="0.7" top="0.75" bottom="0.75" header="0.3" footer="0.3"/>
  <pageSetup scale="82" orientation="portrait" horizontalDpi="4294967295" verticalDpi="4294967295" r:id="rId1"/>
  <rowBreaks count="3" manualBreakCount="3">
    <brk id="51" max="14" man="1"/>
    <brk id="104" max="14" man="1"/>
    <brk id="126"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view="pageBreakPreview" zoomScaleNormal="100" zoomScaleSheetLayoutView="100" workbookViewId="0">
      <selection activeCell="G22" sqref="G22"/>
    </sheetView>
  </sheetViews>
  <sheetFormatPr defaultRowHeight="15" x14ac:dyDescent="0.25"/>
  <cols>
    <col min="1" max="1" width="5.85546875" customWidth="1"/>
    <col min="2" max="2" width="5.42578125" bestFit="1" customWidth="1"/>
    <col min="3" max="3" width="17.5703125" bestFit="1" customWidth="1"/>
    <col min="4" max="4" width="11.42578125" customWidth="1"/>
    <col min="5" max="5" width="10" customWidth="1"/>
    <col min="6" max="6" width="10" bestFit="1" customWidth="1"/>
    <col min="7" max="7" width="14.5703125" bestFit="1" customWidth="1"/>
    <col min="8" max="8" width="9" bestFit="1" customWidth="1"/>
    <col min="9" max="9" width="11.5703125" bestFit="1" customWidth="1"/>
    <col min="10" max="10" width="8.42578125" bestFit="1" customWidth="1"/>
    <col min="11" max="11" width="6.7109375" customWidth="1"/>
    <col min="12" max="12" width="5.85546875" customWidth="1"/>
  </cols>
  <sheetData>
    <row r="1" spans="2:10" x14ac:dyDescent="0.25">
      <c r="D1" s="123" t="s">
        <v>15</v>
      </c>
      <c r="E1" s="123"/>
      <c r="F1" s="123"/>
    </row>
    <row r="3" spans="2:10" x14ac:dyDescent="0.25">
      <c r="B3" s="27" t="s">
        <v>16</v>
      </c>
      <c r="C3" s="27" t="s">
        <v>17</v>
      </c>
      <c r="D3" s="27" t="s">
        <v>18</v>
      </c>
      <c r="E3" s="27" t="s">
        <v>19</v>
      </c>
      <c r="F3" s="27" t="s">
        <v>20</v>
      </c>
      <c r="G3" s="27" t="s">
        <v>21</v>
      </c>
      <c r="H3" s="27" t="s">
        <v>22</v>
      </c>
      <c r="I3" s="27" t="s">
        <v>23</v>
      </c>
    </row>
    <row r="4" spans="2:10" x14ac:dyDescent="0.25">
      <c r="B4" s="28">
        <v>1</v>
      </c>
      <c r="C4" s="29" t="s">
        <v>24</v>
      </c>
      <c r="D4" s="30">
        <f>Sheet3!C90+Sheet3!C27</f>
        <v>472</v>
      </c>
      <c r="E4" s="30">
        <f>D4*0.096</f>
        <v>45.311999999999998</v>
      </c>
      <c r="F4" s="30">
        <f>D4*0.473</f>
        <v>223.256</v>
      </c>
      <c r="G4" s="30" t="s">
        <v>25</v>
      </c>
      <c r="H4" s="30">
        <f>D4*0.947</f>
        <v>446.98399999999998</v>
      </c>
      <c r="I4" s="30"/>
    </row>
    <row r="5" spans="2:10" x14ac:dyDescent="0.25">
      <c r="B5" s="28">
        <v>2</v>
      </c>
      <c r="C5" s="29" t="s">
        <v>142</v>
      </c>
      <c r="D5" s="30">
        <f>Sheet3!C42</f>
        <v>880.7</v>
      </c>
      <c r="E5" s="30">
        <f>D5*0.175</f>
        <v>154.1225</v>
      </c>
      <c r="F5" s="30">
        <f>D5*0.44</f>
        <v>387.50800000000004</v>
      </c>
      <c r="G5" s="30">
        <f>D5*0.88</f>
        <v>775.01600000000008</v>
      </c>
      <c r="H5" s="30"/>
      <c r="I5" s="30"/>
    </row>
    <row r="6" spans="2:10" x14ac:dyDescent="0.25">
      <c r="B6" s="28">
        <v>2</v>
      </c>
      <c r="C6" s="29" t="s">
        <v>26</v>
      </c>
      <c r="D6" s="30">
        <f>Sheet3!C97</f>
        <v>143.6</v>
      </c>
      <c r="E6" s="30">
        <f>D6*0.175</f>
        <v>25.13</v>
      </c>
      <c r="F6" s="30">
        <f>D6*0.44</f>
        <v>63.183999999999997</v>
      </c>
      <c r="G6" s="30">
        <f>D6*0.88</f>
        <v>126.36799999999999</v>
      </c>
      <c r="H6" s="30" t="s">
        <v>25</v>
      </c>
      <c r="I6" s="30"/>
    </row>
    <row r="7" spans="2:10" x14ac:dyDescent="0.25">
      <c r="B7" s="28">
        <v>3</v>
      </c>
      <c r="C7" s="31" t="s">
        <v>144</v>
      </c>
      <c r="D7" s="30">
        <f>Sheet3!E104</f>
        <v>435</v>
      </c>
      <c r="E7" s="30" t="s">
        <v>25</v>
      </c>
      <c r="F7" s="30" t="s">
        <v>25</v>
      </c>
      <c r="G7" s="30" t="s">
        <v>25</v>
      </c>
      <c r="H7" s="30" t="s">
        <v>25</v>
      </c>
      <c r="I7" s="30">
        <f>D7*4.5</f>
        <v>1957.5</v>
      </c>
    </row>
    <row r="8" spans="2:10" x14ac:dyDescent="0.25">
      <c r="B8" s="28"/>
      <c r="C8" s="31" t="s">
        <v>145</v>
      </c>
      <c r="D8" s="30">
        <f>Sheet3!C69</f>
        <v>843.8</v>
      </c>
      <c r="E8" s="30">
        <f>D8*0.0639</f>
        <v>53.918819999999997</v>
      </c>
      <c r="F8" s="30">
        <f>D8*0.32</f>
        <v>270.01599999999996</v>
      </c>
      <c r="G8" s="30"/>
      <c r="H8" s="30">
        <f>D8*1.2</f>
        <v>1012.56</v>
      </c>
      <c r="I8" s="30"/>
    </row>
    <row r="9" spans="2:10" x14ac:dyDescent="0.25">
      <c r="B9" s="28">
        <v>4</v>
      </c>
      <c r="C9" s="31" t="s">
        <v>143</v>
      </c>
      <c r="D9" s="30">
        <f>Sheet3!C79</f>
        <v>3873</v>
      </c>
      <c r="E9" s="30">
        <f>D9*0.00711</f>
        <v>27.537030000000001</v>
      </c>
      <c r="F9" s="30">
        <f>D9*0.036</f>
        <v>139.428</v>
      </c>
      <c r="G9" s="30" t="s">
        <v>25</v>
      </c>
      <c r="H9" s="30" t="s">
        <v>25</v>
      </c>
      <c r="I9" s="30"/>
      <c r="J9" s="32"/>
    </row>
    <row r="10" spans="2:10" x14ac:dyDescent="0.25">
      <c r="B10" s="28">
        <v>5</v>
      </c>
      <c r="C10" s="29" t="s">
        <v>27</v>
      </c>
      <c r="D10" s="30">
        <f>Sheet3!E46</f>
        <v>39.31</v>
      </c>
      <c r="E10" s="30" t="s">
        <v>25</v>
      </c>
      <c r="F10" s="30" t="s">
        <v>25</v>
      </c>
      <c r="G10" s="30" t="s">
        <v>25</v>
      </c>
      <c r="H10" s="30" t="s">
        <v>25</v>
      </c>
      <c r="I10" s="30">
        <f>D10/20</f>
        <v>1.9655</v>
      </c>
      <c r="J10" s="32"/>
    </row>
    <row r="11" spans="2:10" x14ac:dyDescent="0.25">
      <c r="B11" s="28"/>
      <c r="C11" s="27"/>
      <c r="D11" s="33"/>
      <c r="E11">
        <f>SUM(E4:E10)</f>
        <v>306.02035000000001</v>
      </c>
      <c r="F11">
        <f>SUM(F4:F10)</f>
        <v>1083.3919999999998</v>
      </c>
      <c r="G11" s="27">
        <f>SUM(G4:G10)</f>
        <v>901.38400000000001</v>
      </c>
      <c r="H11" s="27">
        <f>SUM(H4:H10)</f>
        <v>1459.5439999999999</v>
      </c>
      <c r="I11" s="27">
        <f>SUM(I4:I10)</f>
        <v>1959.4655</v>
      </c>
    </row>
    <row r="12" spans="2:10" x14ac:dyDescent="0.25">
      <c r="B12" s="28"/>
      <c r="C12" s="27"/>
      <c r="D12" s="27"/>
      <c r="E12" s="27"/>
      <c r="F12" s="27"/>
      <c r="G12" s="27"/>
      <c r="H12" s="27"/>
      <c r="I12" s="27"/>
    </row>
    <row r="13" spans="2:10" x14ac:dyDescent="0.25">
      <c r="B13" s="28"/>
      <c r="C13" s="27"/>
      <c r="D13" s="34"/>
      <c r="E13" s="27"/>
      <c r="F13" s="27"/>
      <c r="G13" s="27"/>
      <c r="H13" s="27"/>
      <c r="I13" s="27"/>
    </row>
    <row r="14" spans="2:10" x14ac:dyDescent="0.25">
      <c r="B14" s="28"/>
      <c r="C14" s="27"/>
      <c r="D14" s="34" t="s">
        <v>28</v>
      </c>
      <c r="E14" s="27">
        <v>110.73</v>
      </c>
      <c r="F14" s="27">
        <v>1292.92</v>
      </c>
      <c r="G14" s="48">
        <v>1195.24</v>
      </c>
      <c r="H14" s="27">
        <v>771.96</v>
      </c>
      <c r="I14" s="27">
        <v>4309.29</v>
      </c>
    </row>
    <row r="15" spans="2:10" x14ac:dyDescent="0.25">
      <c r="B15" s="28"/>
      <c r="C15" s="27"/>
      <c r="D15" s="34" t="s">
        <v>29</v>
      </c>
      <c r="E15" s="30" t="s">
        <v>30</v>
      </c>
      <c r="F15" s="30" t="s">
        <v>31</v>
      </c>
      <c r="G15" s="30" t="s">
        <v>31</v>
      </c>
      <c r="H15" s="27" t="s">
        <v>31</v>
      </c>
      <c r="I15" s="27" t="s">
        <v>89</v>
      </c>
    </row>
    <row r="16" spans="2:10" x14ac:dyDescent="0.25">
      <c r="B16" s="28"/>
      <c r="C16" s="27"/>
      <c r="D16" s="34" t="s">
        <v>32</v>
      </c>
      <c r="E16" s="27">
        <f>E11*E14</f>
        <v>33885.633355500002</v>
      </c>
      <c r="F16" s="27">
        <f>F11*F14/100</f>
        <v>14007.391846399998</v>
      </c>
      <c r="G16" s="49">
        <f>G11*G14/100</f>
        <v>10773.702121600001</v>
      </c>
      <c r="H16" s="27">
        <f>H11*H14/100</f>
        <v>11267.095862399998</v>
      </c>
      <c r="I16" s="27">
        <f>I11*I14/1000</f>
        <v>8443.9050844949998</v>
      </c>
    </row>
    <row r="17" spans="2:11" x14ac:dyDescent="0.25">
      <c r="J17" s="35"/>
    </row>
    <row r="18" spans="2:11" x14ac:dyDescent="0.25">
      <c r="G18" s="4" t="s">
        <v>14</v>
      </c>
      <c r="I18" s="6">
        <f>SUM(E16:I16)</f>
        <v>78377.72827039499</v>
      </c>
      <c r="J18" s="35"/>
    </row>
    <row r="19" spans="2:11" x14ac:dyDescent="0.25">
      <c r="J19" s="35"/>
    </row>
    <row r="20" spans="2:11" x14ac:dyDescent="0.25">
      <c r="K20" s="30"/>
    </row>
    <row r="21" spans="2:11" ht="18.75" x14ac:dyDescent="0.25">
      <c r="B21" s="124"/>
      <c r="C21" s="125"/>
      <c r="D21" s="32"/>
      <c r="E21" s="32"/>
      <c r="F21" s="32"/>
      <c r="G21" s="32"/>
      <c r="H21" s="32"/>
      <c r="I21" s="32"/>
    </row>
    <row r="22" spans="2:11" x14ac:dyDescent="0.25">
      <c r="C22" s="32"/>
      <c r="D22" s="32"/>
      <c r="E22" s="32"/>
      <c r="F22" s="32"/>
      <c r="G22" s="32"/>
      <c r="H22" s="32"/>
      <c r="I22" s="32"/>
    </row>
    <row r="25" spans="2:11" ht="15" customHeight="1" x14ac:dyDescent="0.25">
      <c r="F25" s="35"/>
      <c r="G25" s="35"/>
      <c r="H25" s="35"/>
      <c r="I25" s="35"/>
    </row>
    <row r="26" spans="2:11" x14ac:dyDescent="0.25">
      <c r="F26" s="35"/>
      <c r="G26" s="35"/>
      <c r="H26" s="35"/>
      <c r="I26" s="35"/>
    </row>
    <row r="27" spans="2:11" x14ac:dyDescent="0.25">
      <c r="F27" s="35"/>
      <c r="G27" s="35"/>
      <c r="H27" s="35"/>
      <c r="I27" s="35"/>
    </row>
    <row r="30" spans="2:11" ht="30" customHeight="1" x14ac:dyDescent="0.25">
      <c r="C30" s="105" t="s">
        <v>58</v>
      </c>
      <c r="D30" s="105"/>
      <c r="E30" s="105"/>
      <c r="F30" s="32"/>
      <c r="G30" s="105" t="s">
        <v>59</v>
      </c>
      <c r="H30" s="105"/>
      <c r="I30" s="105"/>
      <c r="J30" s="32"/>
      <c r="K30" s="32"/>
    </row>
    <row r="31" spans="2:11" ht="24.75" customHeight="1" x14ac:dyDescent="0.25">
      <c r="C31" s="105"/>
      <c r="D31" s="105"/>
      <c r="E31" s="105"/>
      <c r="F31" s="32"/>
      <c r="G31" s="105"/>
      <c r="H31" s="105"/>
      <c r="I31" s="105"/>
      <c r="J31" s="32"/>
      <c r="K31" s="32"/>
    </row>
    <row r="32" spans="2:11" x14ac:dyDescent="0.25">
      <c r="C32" s="105"/>
      <c r="D32" s="105"/>
      <c r="E32" s="105"/>
      <c r="F32" s="32"/>
      <c r="G32" s="32"/>
      <c r="H32" s="32"/>
      <c r="I32" s="32"/>
      <c r="J32" s="32"/>
      <c r="K32" s="32"/>
    </row>
  </sheetData>
  <mergeCells count="4">
    <mergeCell ref="D1:F1"/>
    <mergeCell ref="C30:E32"/>
    <mergeCell ref="B21:C21"/>
    <mergeCell ref="G30:I31"/>
  </mergeCells>
  <pageMargins left="0.25" right="0.25" top="0.75" bottom="0.75" header="0.3" footer="0.3"/>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3"/>
  <sheetViews>
    <sheetView view="pageBreakPreview" topLeftCell="A13" zoomScaleNormal="100" zoomScaleSheetLayoutView="100" workbookViewId="0">
      <selection activeCell="B6" sqref="B6:I9"/>
    </sheetView>
  </sheetViews>
  <sheetFormatPr defaultRowHeight="15" x14ac:dyDescent="0.25"/>
  <cols>
    <col min="1" max="1" width="4.42578125" customWidth="1"/>
    <col min="2" max="2" width="13.85546875" customWidth="1"/>
    <col min="3" max="3" width="9.140625" customWidth="1"/>
    <col min="4" max="4" width="6.140625" customWidth="1"/>
    <col min="5" max="5" width="10.28515625" customWidth="1"/>
    <col min="6" max="6" width="5.85546875" customWidth="1"/>
    <col min="7" max="7" width="8.7109375" customWidth="1"/>
    <col min="8" max="8" width="15" customWidth="1"/>
    <col min="9" max="9" width="10.85546875" customWidth="1"/>
    <col min="10" max="10" width="5.28515625" customWidth="1"/>
  </cols>
  <sheetData>
    <row r="2" spans="2:9" ht="19.5" x14ac:dyDescent="0.3">
      <c r="C2" s="103" t="s">
        <v>33</v>
      </c>
      <c r="D2" s="103"/>
      <c r="E2" s="103"/>
      <c r="F2" s="103"/>
    </row>
    <row r="4" spans="2:9" ht="35.25" customHeight="1" x14ac:dyDescent="0.3">
      <c r="B4" s="56" t="s">
        <v>34</v>
      </c>
      <c r="C4" s="165" t="str">
        <f>Sheet3!B2</f>
        <v>Name of work:   Development of Gorakh Hills Construction of Servant Hall Hangan Spring</v>
      </c>
      <c r="D4" s="165"/>
      <c r="E4" s="165"/>
      <c r="F4" s="165"/>
      <c r="G4" s="165"/>
      <c r="H4" s="165"/>
      <c r="I4" s="165"/>
    </row>
    <row r="6" spans="2:9" x14ac:dyDescent="0.25">
      <c r="B6" s="114" t="s">
        <v>35</v>
      </c>
      <c r="C6" s="114"/>
      <c r="D6" s="114"/>
      <c r="E6" s="114"/>
      <c r="F6" s="114"/>
      <c r="G6" s="114"/>
      <c r="H6" s="114"/>
      <c r="I6" s="114"/>
    </row>
    <row r="7" spans="2:9" x14ac:dyDescent="0.25">
      <c r="B7" s="114"/>
      <c r="C7" s="114"/>
      <c r="D7" s="114"/>
      <c r="E7" s="114"/>
      <c r="F7" s="114"/>
      <c r="G7" s="114"/>
      <c r="H7" s="114"/>
      <c r="I7" s="114"/>
    </row>
    <row r="8" spans="2:9" x14ac:dyDescent="0.25">
      <c r="B8" s="114"/>
      <c r="C8" s="114"/>
      <c r="D8" s="114"/>
      <c r="E8" s="114"/>
      <c r="F8" s="114"/>
      <c r="G8" s="114"/>
      <c r="H8" s="114"/>
      <c r="I8" s="114"/>
    </row>
    <row r="9" spans="2:9" x14ac:dyDescent="0.25">
      <c r="B9" s="114"/>
      <c r="C9" s="114"/>
      <c r="D9" s="114"/>
      <c r="E9" s="114"/>
      <c r="F9" s="114"/>
      <c r="G9" s="114"/>
      <c r="H9" s="114"/>
      <c r="I9" s="114"/>
    </row>
    <row r="11" spans="2:9" x14ac:dyDescent="0.25">
      <c r="B11" s="36"/>
      <c r="C11" s="126" t="s">
        <v>36</v>
      </c>
      <c r="D11" s="126"/>
      <c r="E11" s="37"/>
      <c r="F11" s="36"/>
      <c r="G11" s="126" t="s">
        <v>37</v>
      </c>
      <c r="H11" s="126"/>
      <c r="I11" s="37"/>
    </row>
    <row r="12" spans="2:9" x14ac:dyDescent="0.25">
      <c r="B12" s="38" t="s">
        <v>38</v>
      </c>
      <c r="C12" s="22"/>
      <c r="D12" s="22"/>
      <c r="E12" s="39"/>
      <c r="F12" s="38" t="s">
        <v>39</v>
      </c>
      <c r="G12" s="22"/>
      <c r="H12" s="22"/>
      <c r="I12" s="39"/>
    </row>
    <row r="13" spans="2:9" x14ac:dyDescent="0.25">
      <c r="B13" s="38" t="s">
        <v>40</v>
      </c>
      <c r="C13" s="22"/>
      <c r="D13" s="22"/>
      <c r="E13" s="39" t="s">
        <v>41</v>
      </c>
      <c r="F13" s="38" t="s">
        <v>40</v>
      </c>
      <c r="G13" s="22"/>
      <c r="H13" s="22"/>
      <c r="I13" s="39" t="s">
        <v>41</v>
      </c>
    </row>
    <row r="14" spans="2:9" x14ac:dyDescent="0.25">
      <c r="B14" s="38" t="s">
        <v>42</v>
      </c>
      <c r="C14" s="22"/>
      <c r="D14" s="22"/>
      <c r="E14" s="39" t="s">
        <v>43</v>
      </c>
      <c r="F14" s="38" t="s">
        <v>42</v>
      </c>
      <c r="G14" s="22"/>
      <c r="H14" s="22"/>
      <c r="I14" s="39" t="s">
        <v>44</v>
      </c>
    </row>
    <row r="15" spans="2:9" x14ac:dyDescent="0.25">
      <c r="B15" s="40"/>
      <c r="C15" s="41"/>
      <c r="D15" s="42" t="s">
        <v>45</v>
      </c>
      <c r="E15" s="43" t="s">
        <v>46</v>
      </c>
      <c r="F15" s="40"/>
      <c r="G15" s="41"/>
      <c r="H15" s="42" t="s">
        <v>12</v>
      </c>
      <c r="I15" s="43" t="s">
        <v>47</v>
      </c>
    </row>
    <row r="16" spans="2:9" x14ac:dyDescent="0.25">
      <c r="B16" s="36"/>
      <c r="C16" s="126" t="s">
        <v>48</v>
      </c>
      <c r="D16" s="126"/>
      <c r="E16" s="37"/>
      <c r="F16" s="36"/>
      <c r="G16" s="126" t="s">
        <v>36</v>
      </c>
      <c r="H16" s="126"/>
      <c r="I16" s="37"/>
    </row>
    <row r="17" spans="2:11" x14ac:dyDescent="0.25">
      <c r="B17" s="38" t="s">
        <v>38</v>
      </c>
      <c r="C17" s="22"/>
      <c r="D17" s="22"/>
      <c r="E17" s="39"/>
      <c r="F17" s="38" t="s">
        <v>38</v>
      </c>
      <c r="G17" s="22"/>
      <c r="H17" s="22"/>
      <c r="I17" s="39"/>
    </row>
    <row r="18" spans="2:11" x14ac:dyDescent="0.25">
      <c r="B18" s="38" t="s">
        <v>40</v>
      </c>
      <c r="C18" s="22"/>
      <c r="D18" s="22"/>
      <c r="E18" s="39" t="s">
        <v>41</v>
      </c>
      <c r="F18" s="38" t="s">
        <v>40</v>
      </c>
      <c r="G18" s="22"/>
      <c r="H18" s="22"/>
      <c r="I18" s="39" t="s">
        <v>49</v>
      </c>
    </row>
    <row r="19" spans="2:11" x14ac:dyDescent="0.25">
      <c r="B19" s="38" t="s">
        <v>50</v>
      </c>
      <c r="C19" s="22"/>
      <c r="D19" s="22"/>
      <c r="E19" s="39" t="s">
        <v>51</v>
      </c>
      <c r="F19" s="38" t="s">
        <v>42</v>
      </c>
      <c r="G19" s="22"/>
      <c r="H19" s="22"/>
      <c r="I19" s="39" t="s">
        <v>52</v>
      </c>
    </row>
    <row r="20" spans="2:11" x14ac:dyDescent="0.25">
      <c r="B20" s="40"/>
      <c r="C20" s="41"/>
      <c r="D20" s="42" t="s">
        <v>45</v>
      </c>
      <c r="E20" s="43" t="s">
        <v>41</v>
      </c>
      <c r="F20" s="40"/>
      <c r="G20" s="41"/>
      <c r="H20" s="42" t="s">
        <v>45</v>
      </c>
      <c r="I20" s="43" t="s">
        <v>53</v>
      </c>
    </row>
    <row r="21" spans="2:11" x14ac:dyDescent="0.25">
      <c r="B21" s="36"/>
      <c r="C21" s="126" t="s">
        <v>54</v>
      </c>
      <c r="D21" s="126"/>
      <c r="E21" s="37"/>
    </row>
    <row r="22" spans="2:11" x14ac:dyDescent="0.25">
      <c r="B22" s="38" t="s">
        <v>55</v>
      </c>
      <c r="C22" s="22"/>
      <c r="D22" s="22"/>
      <c r="E22" s="39"/>
    </row>
    <row r="23" spans="2:11" x14ac:dyDescent="0.25">
      <c r="B23" s="38" t="s">
        <v>40</v>
      </c>
      <c r="C23" s="22"/>
      <c r="D23" s="22"/>
      <c r="E23" s="39" t="s">
        <v>41</v>
      </c>
    </row>
    <row r="24" spans="2:11" x14ac:dyDescent="0.25">
      <c r="B24" s="38" t="s">
        <v>42</v>
      </c>
      <c r="C24" s="22"/>
      <c r="D24" s="22"/>
      <c r="E24" s="39" t="s">
        <v>56</v>
      </c>
    </row>
    <row r="25" spans="2:11" x14ac:dyDescent="0.25">
      <c r="B25" s="40"/>
      <c r="C25" s="41"/>
      <c r="D25" s="42" t="s">
        <v>45</v>
      </c>
      <c r="E25" s="43" t="s">
        <v>57</v>
      </c>
    </row>
    <row r="31" spans="2:11" ht="15" customHeight="1" x14ac:dyDescent="0.25">
      <c r="B31" s="105" t="s">
        <v>58</v>
      </c>
      <c r="C31" s="105"/>
      <c r="D31" s="105"/>
      <c r="E31" s="32"/>
      <c r="F31" s="32"/>
      <c r="G31" s="105" t="s">
        <v>59</v>
      </c>
      <c r="H31" s="105"/>
      <c r="I31" s="105"/>
      <c r="J31" s="32"/>
      <c r="K31" s="32"/>
    </row>
    <row r="32" spans="2:11" x14ac:dyDescent="0.25">
      <c r="B32" s="105"/>
      <c r="C32" s="105"/>
      <c r="D32" s="105"/>
      <c r="E32" s="32"/>
      <c r="F32" s="32"/>
      <c r="G32" s="105"/>
      <c r="H32" s="105"/>
      <c r="I32" s="105"/>
      <c r="J32" s="32"/>
      <c r="K32" s="32"/>
    </row>
    <row r="33" spans="2:11" x14ac:dyDescent="0.25">
      <c r="B33" s="105"/>
      <c r="C33" s="105"/>
      <c r="D33" s="105"/>
      <c r="E33" s="32"/>
      <c r="F33" s="32"/>
      <c r="G33" s="105"/>
      <c r="H33" s="105"/>
      <c r="I33" s="105"/>
      <c r="J33" s="32"/>
      <c r="K33" s="32"/>
    </row>
  </sheetData>
  <mergeCells count="10">
    <mergeCell ref="C21:D21"/>
    <mergeCell ref="B31:D33"/>
    <mergeCell ref="G31:I33"/>
    <mergeCell ref="C2:F2"/>
    <mergeCell ref="B6:I9"/>
    <mergeCell ref="C11:D11"/>
    <mergeCell ref="G11:H11"/>
    <mergeCell ref="C16:D16"/>
    <mergeCell ref="G16:H16"/>
    <mergeCell ref="C4:I4"/>
  </mergeCell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5"/>
  <sheetViews>
    <sheetView view="pageBreakPreview" zoomScale="115" zoomScaleNormal="100" zoomScaleSheetLayoutView="115" workbookViewId="0">
      <selection activeCell="I18" sqref="I18"/>
    </sheetView>
  </sheetViews>
  <sheetFormatPr defaultRowHeight="15" x14ac:dyDescent="0.25"/>
  <cols>
    <col min="1" max="1" width="3.28515625" customWidth="1"/>
    <col min="2" max="2" width="18.140625" customWidth="1"/>
    <col min="3" max="3" width="6.42578125" customWidth="1"/>
    <col min="4" max="4" width="6.28515625" customWidth="1"/>
    <col min="6" max="7" width="10.42578125" customWidth="1"/>
    <col min="9" max="9" width="10.28515625" customWidth="1"/>
  </cols>
  <sheetData>
    <row r="2" spans="1:9" ht="19.5" x14ac:dyDescent="0.3">
      <c r="D2" s="103" t="s">
        <v>33</v>
      </c>
      <c r="E2" s="103"/>
      <c r="F2" s="103"/>
      <c r="G2" s="103"/>
    </row>
    <row r="4" spans="1:9" ht="15.75" customHeight="1" x14ac:dyDescent="0.25">
      <c r="A4" s="44"/>
      <c r="B4" s="127" t="s">
        <v>146</v>
      </c>
      <c r="C4" s="127"/>
      <c r="D4" s="127"/>
      <c r="E4" s="127"/>
      <c r="F4" s="127"/>
      <c r="G4" s="127"/>
      <c r="H4" s="127"/>
      <c r="I4" s="127"/>
    </row>
    <row r="5" spans="1:9" x14ac:dyDescent="0.25">
      <c r="B5" s="127"/>
      <c r="C5" s="127"/>
      <c r="D5" s="127"/>
      <c r="E5" s="127"/>
      <c r="F5" s="127"/>
      <c r="G5" s="127"/>
      <c r="H5" s="127"/>
      <c r="I5" s="127"/>
    </row>
    <row r="6" spans="1:9" x14ac:dyDescent="0.25">
      <c r="B6" s="127"/>
      <c r="C6" s="127"/>
      <c r="D6" s="127"/>
      <c r="E6" s="127"/>
      <c r="F6" s="127"/>
      <c r="G6" s="127"/>
      <c r="H6" s="127"/>
      <c r="I6" s="127"/>
    </row>
    <row r="7" spans="1:9" x14ac:dyDescent="0.25">
      <c r="B7" s="127"/>
      <c r="C7" s="127"/>
      <c r="D7" s="127"/>
      <c r="E7" s="127"/>
      <c r="F7" s="127"/>
      <c r="G7" s="127"/>
      <c r="H7" s="127"/>
      <c r="I7" s="127"/>
    </row>
    <row r="9" spans="1:9" ht="17.25" x14ac:dyDescent="0.3">
      <c r="A9" s="167">
        <v>1</v>
      </c>
      <c r="B9" s="170" t="s">
        <v>60</v>
      </c>
      <c r="C9" s="172">
        <f>Sheet4!G11</f>
        <v>901.38400000000001</v>
      </c>
      <c r="D9" s="170" t="s">
        <v>11</v>
      </c>
      <c r="E9" s="167" t="s">
        <v>61</v>
      </c>
      <c r="F9" s="167" t="s">
        <v>62</v>
      </c>
      <c r="G9" s="173">
        <v>79.2</v>
      </c>
      <c r="H9" s="167" t="s">
        <v>3</v>
      </c>
      <c r="I9" s="167">
        <f>C9*G9</f>
        <v>71389.612800000003</v>
      </c>
    </row>
    <row r="10" spans="1:9" ht="17.25" x14ac:dyDescent="0.3">
      <c r="A10" s="167">
        <v>2</v>
      </c>
      <c r="B10" s="167" t="s">
        <v>63</v>
      </c>
      <c r="C10" s="174">
        <f>Sheet4!F11</f>
        <v>1083.3919999999998</v>
      </c>
      <c r="D10" s="170" t="s">
        <v>11</v>
      </c>
      <c r="E10" s="167" t="s">
        <v>61</v>
      </c>
      <c r="F10" s="167" t="s">
        <v>62</v>
      </c>
      <c r="G10" s="173">
        <v>79.2</v>
      </c>
      <c r="H10" s="167" t="s">
        <v>3</v>
      </c>
      <c r="I10" s="167">
        <f>C10*G10</f>
        <v>85804.646399999983</v>
      </c>
    </row>
    <row r="11" spans="1:9" ht="17.25" x14ac:dyDescent="0.3">
      <c r="A11" s="167">
        <v>3</v>
      </c>
      <c r="B11" s="167" t="s">
        <v>64</v>
      </c>
      <c r="C11" s="174">
        <f>Sheet4!E11</f>
        <v>306.02035000000001</v>
      </c>
      <c r="D11" s="167" t="s">
        <v>65</v>
      </c>
      <c r="E11" s="167" t="s">
        <v>61</v>
      </c>
      <c r="F11" s="167" t="s">
        <v>62</v>
      </c>
      <c r="G11" s="173">
        <v>79.2</v>
      </c>
      <c r="H11" s="167" t="s">
        <v>3</v>
      </c>
      <c r="I11" s="167">
        <f>C11*G11</f>
        <v>24236.811720000002</v>
      </c>
    </row>
    <row r="12" spans="1:9" ht="17.25" x14ac:dyDescent="0.3">
      <c r="A12" s="167">
        <v>4</v>
      </c>
      <c r="B12" s="167" t="s">
        <v>144</v>
      </c>
      <c r="C12" s="174">
        <f>Sheet4!I7</f>
        <v>1957.5</v>
      </c>
      <c r="D12" s="167" t="s">
        <v>66</v>
      </c>
      <c r="E12" s="167" t="s">
        <v>61</v>
      </c>
      <c r="F12" s="167" t="s">
        <v>62</v>
      </c>
      <c r="G12" s="173">
        <v>39.159999999999997</v>
      </c>
      <c r="H12" s="167" t="s">
        <v>3</v>
      </c>
      <c r="I12" s="175">
        <f>C12*G12</f>
        <v>76655.7</v>
      </c>
    </row>
    <row r="13" spans="1:9" ht="17.25" x14ac:dyDescent="0.3">
      <c r="A13" s="167">
        <v>5</v>
      </c>
      <c r="B13" s="176" t="s">
        <v>67</v>
      </c>
      <c r="C13" s="177">
        <f>Sheet4!H11</f>
        <v>1459.5439999999999</v>
      </c>
      <c r="D13" s="178" t="s">
        <v>68</v>
      </c>
      <c r="E13" s="178" t="s">
        <v>61</v>
      </c>
      <c r="F13" s="178" t="s">
        <v>62</v>
      </c>
      <c r="G13" s="179">
        <v>79.2</v>
      </c>
      <c r="H13" s="178" t="s">
        <v>3</v>
      </c>
      <c r="I13" s="180">
        <f>C13*G13</f>
        <v>115595.8848</v>
      </c>
    </row>
    <row r="14" spans="1:9" ht="17.25" x14ac:dyDescent="0.3">
      <c r="A14" s="167"/>
      <c r="B14" s="176"/>
      <c r="C14" s="177"/>
      <c r="D14" s="181"/>
      <c r="E14" s="178"/>
      <c r="F14" s="178"/>
      <c r="G14" s="179"/>
      <c r="H14" s="178"/>
      <c r="I14" s="180"/>
    </row>
    <row r="15" spans="1:9" ht="17.25" x14ac:dyDescent="0.3">
      <c r="A15" s="167"/>
      <c r="B15" s="167"/>
      <c r="C15" s="167"/>
      <c r="D15" s="167"/>
      <c r="E15" s="167"/>
      <c r="F15" s="167"/>
      <c r="G15" s="167"/>
      <c r="H15" s="167"/>
      <c r="I15" s="167"/>
    </row>
    <row r="16" spans="1:9" ht="17.25" x14ac:dyDescent="0.3">
      <c r="A16" s="167"/>
      <c r="B16" s="167"/>
      <c r="C16" s="167"/>
      <c r="D16" s="167"/>
      <c r="E16" s="167"/>
      <c r="F16" s="167" t="s">
        <v>69</v>
      </c>
      <c r="G16" s="167"/>
      <c r="H16" s="167"/>
      <c r="I16" s="167">
        <f>SUM(I9:I14)</f>
        <v>373682.65571999998</v>
      </c>
    </row>
    <row r="17" spans="1:9" ht="17.25" x14ac:dyDescent="0.3">
      <c r="A17" s="167"/>
      <c r="B17" s="167"/>
      <c r="C17" s="167"/>
      <c r="D17" s="167"/>
      <c r="E17" s="167"/>
      <c r="F17" s="167" t="s">
        <v>70</v>
      </c>
      <c r="G17" s="167"/>
      <c r="H17" s="167"/>
      <c r="I17" s="182">
        <f>Sheet4!I18</f>
        <v>78377.72827039499</v>
      </c>
    </row>
    <row r="18" spans="1:9" ht="17.25" x14ac:dyDescent="0.3">
      <c r="A18" s="167"/>
      <c r="B18" s="167"/>
      <c r="C18" s="167"/>
      <c r="D18" s="167"/>
      <c r="E18" s="167"/>
      <c r="F18" s="167" t="s">
        <v>71</v>
      </c>
      <c r="G18" s="167"/>
      <c r="H18" s="167"/>
      <c r="I18" s="183">
        <f>SUM(I16:I17)</f>
        <v>452060.383990395</v>
      </c>
    </row>
    <row r="23" spans="1:9" ht="15" customHeight="1" x14ac:dyDescent="0.25">
      <c r="B23" s="105" t="s">
        <v>58</v>
      </c>
      <c r="C23" s="105"/>
      <c r="D23" s="105"/>
      <c r="E23" s="32"/>
      <c r="F23" s="32"/>
      <c r="G23" s="105" t="s">
        <v>59</v>
      </c>
      <c r="H23" s="105"/>
      <c r="I23" s="105"/>
    </row>
    <row r="24" spans="1:9" x14ac:dyDescent="0.25">
      <c r="B24" s="105"/>
      <c r="C24" s="105"/>
      <c r="D24" s="105"/>
      <c r="E24" s="32"/>
      <c r="F24" s="32"/>
      <c r="G24" s="105"/>
      <c r="H24" s="105"/>
      <c r="I24" s="105"/>
    </row>
    <row r="25" spans="1:9" x14ac:dyDescent="0.25">
      <c r="B25" s="105"/>
      <c r="C25" s="105"/>
      <c r="D25" s="105"/>
      <c r="E25" s="32"/>
      <c r="F25" s="32"/>
      <c r="G25" s="105"/>
      <c r="H25" s="105"/>
      <c r="I25" s="105"/>
    </row>
  </sheetData>
  <mergeCells count="12">
    <mergeCell ref="B23:D25"/>
    <mergeCell ref="G23:I25"/>
    <mergeCell ref="D2:G2"/>
    <mergeCell ref="B4:I7"/>
    <mergeCell ref="B13:B14"/>
    <mergeCell ref="C13:C14"/>
    <mergeCell ref="D13:D14"/>
    <mergeCell ref="E13:E14"/>
    <mergeCell ref="F13:F14"/>
    <mergeCell ref="G13:G14"/>
    <mergeCell ref="H13:H14"/>
    <mergeCell ref="I13:I14"/>
  </mergeCell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BreakPreview" topLeftCell="A13" zoomScaleNormal="100" zoomScaleSheetLayoutView="100" workbookViewId="0">
      <selection activeCell="I16" sqref="I16"/>
    </sheetView>
  </sheetViews>
  <sheetFormatPr defaultRowHeight="15" x14ac:dyDescent="0.25"/>
  <cols>
    <col min="1" max="1" width="3.140625" customWidth="1"/>
    <col min="9" max="9" width="15" bestFit="1" customWidth="1"/>
  </cols>
  <sheetData>
    <row r="1" spans="1:13" x14ac:dyDescent="0.25">
      <c r="B1" s="45"/>
      <c r="C1" s="45"/>
      <c r="D1" s="45"/>
      <c r="E1" s="45"/>
      <c r="F1" s="45"/>
      <c r="G1" s="45"/>
      <c r="H1" s="45"/>
      <c r="I1" s="45"/>
      <c r="J1" s="45"/>
      <c r="K1" s="45"/>
    </row>
    <row r="2" spans="1:13" ht="19.5" x14ac:dyDescent="0.3">
      <c r="B2" s="45"/>
      <c r="C2" s="45"/>
      <c r="D2" s="45"/>
      <c r="E2" s="103" t="s">
        <v>33</v>
      </c>
      <c r="F2" s="103"/>
      <c r="G2" s="103"/>
      <c r="H2" s="103"/>
      <c r="I2" s="45"/>
      <c r="J2" s="45"/>
      <c r="K2" s="45"/>
    </row>
    <row r="3" spans="1:13" ht="20.25" customHeight="1" x14ac:dyDescent="0.25">
      <c r="B3" s="184" t="str">
        <f>Sheet3!B2</f>
        <v>Name of work:   Development of Gorakh Hills Construction of Servant Hall Hangan Spring</v>
      </c>
      <c r="C3" s="184"/>
      <c r="D3" s="184"/>
      <c r="E3" s="184"/>
      <c r="F3" s="184"/>
      <c r="G3" s="184"/>
      <c r="H3" s="184"/>
      <c r="I3" s="184"/>
      <c r="J3" s="184"/>
      <c r="K3" s="46"/>
      <c r="L3" s="23"/>
      <c r="M3" s="23"/>
    </row>
    <row r="4" spans="1:13" ht="15.75" x14ac:dyDescent="0.25">
      <c r="B4" s="184"/>
      <c r="C4" s="184"/>
      <c r="D4" s="184"/>
      <c r="E4" s="184"/>
      <c r="F4" s="184"/>
      <c r="G4" s="184"/>
      <c r="H4" s="184"/>
      <c r="I4" s="184"/>
      <c r="J4" s="184"/>
      <c r="K4" s="46"/>
      <c r="L4" s="23"/>
      <c r="M4" s="23"/>
    </row>
    <row r="5" spans="1:13" ht="15.75" x14ac:dyDescent="0.25">
      <c r="B5" s="47"/>
      <c r="C5" s="47"/>
      <c r="D5" s="47"/>
      <c r="E5" s="47"/>
      <c r="F5" s="47"/>
      <c r="G5" s="47"/>
      <c r="H5" s="47"/>
      <c r="I5" s="47"/>
      <c r="J5" s="47"/>
      <c r="K5" s="46"/>
      <c r="L5" s="23"/>
      <c r="M5" s="23"/>
    </row>
    <row r="6" spans="1:13" ht="15.75" x14ac:dyDescent="0.25">
      <c r="B6" s="47"/>
      <c r="C6" s="47"/>
      <c r="D6" s="47"/>
      <c r="E6" s="47"/>
      <c r="F6" s="47"/>
      <c r="G6" s="128" t="s">
        <v>72</v>
      </c>
      <c r="H6" s="128"/>
      <c r="I6" s="128"/>
      <c r="J6" s="47"/>
      <c r="K6" s="46"/>
      <c r="L6" s="23"/>
      <c r="M6" s="23"/>
    </row>
    <row r="8" spans="1:13" ht="15" customHeight="1" x14ac:dyDescent="0.3">
      <c r="A8" s="167">
        <v>1</v>
      </c>
      <c r="B8" s="185" t="s">
        <v>73</v>
      </c>
      <c r="C8" s="185"/>
      <c r="D8" s="185"/>
      <c r="E8" s="185"/>
      <c r="F8" s="167"/>
      <c r="G8" s="167"/>
      <c r="H8" s="167"/>
      <c r="I8" s="167"/>
      <c r="J8" s="167"/>
    </row>
    <row r="9" spans="1:13" ht="17.25" x14ac:dyDescent="0.3">
      <c r="A9" s="167"/>
      <c r="B9" s="185"/>
      <c r="C9" s="185"/>
      <c r="D9" s="185"/>
      <c r="E9" s="185"/>
      <c r="F9" s="167"/>
      <c r="G9" s="167"/>
      <c r="H9" s="167"/>
      <c r="I9" s="167"/>
      <c r="J9" s="167"/>
    </row>
    <row r="10" spans="1:13" ht="17.25" x14ac:dyDescent="0.3">
      <c r="A10" s="167"/>
      <c r="B10" s="167"/>
      <c r="C10" s="167" t="s">
        <v>74</v>
      </c>
      <c r="D10" s="167" t="s">
        <v>75</v>
      </c>
      <c r="E10" s="167" t="s">
        <v>61</v>
      </c>
      <c r="F10" s="167" t="s">
        <v>62</v>
      </c>
      <c r="G10" s="173">
        <v>73</v>
      </c>
      <c r="H10" s="167"/>
      <c r="I10" s="167" t="s">
        <v>76</v>
      </c>
      <c r="J10" s="167"/>
    </row>
    <row r="11" spans="1:13" ht="17.25" x14ac:dyDescent="0.3">
      <c r="A11" s="167"/>
      <c r="B11" s="167"/>
      <c r="C11" s="167"/>
      <c r="D11" s="167"/>
      <c r="E11" s="167"/>
      <c r="F11" s="167"/>
      <c r="G11" s="167"/>
      <c r="H11" s="167"/>
      <c r="I11" s="167"/>
      <c r="J11" s="167"/>
    </row>
    <row r="12" spans="1:13" ht="17.25" x14ac:dyDescent="0.3">
      <c r="A12" s="174">
        <v>2</v>
      </c>
      <c r="B12" s="186" t="s">
        <v>77</v>
      </c>
      <c r="C12" s="186"/>
      <c r="D12" s="186"/>
      <c r="E12" s="186"/>
      <c r="F12" s="167"/>
      <c r="G12" s="167"/>
      <c r="H12" s="167"/>
      <c r="I12" s="167"/>
      <c r="J12" s="167"/>
    </row>
    <row r="13" spans="1:13" ht="17.25" x14ac:dyDescent="0.3">
      <c r="A13" s="174"/>
      <c r="B13" s="186"/>
      <c r="C13" s="186"/>
      <c r="D13" s="186"/>
      <c r="E13" s="186"/>
      <c r="F13" s="167"/>
      <c r="G13" s="167"/>
      <c r="H13" s="167"/>
      <c r="I13" s="167"/>
      <c r="J13" s="167"/>
    </row>
    <row r="14" spans="1:13" ht="17.25" x14ac:dyDescent="0.3">
      <c r="A14" s="174"/>
      <c r="B14" s="174"/>
      <c r="C14" s="174" t="s">
        <v>78</v>
      </c>
      <c r="D14" s="167"/>
      <c r="E14" s="167" t="s">
        <v>61</v>
      </c>
      <c r="F14" s="167" t="s">
        <v>62</v>
      </c>
      <c r="G14" s="167" t="s">
        <v>79</v>
      </c>
      <c r="H14" s="167" t="s">
        <v>80</v>
      </c>
      <c r="I14" s="167" t="s">
        <v>81</v>
      </c>
      <c r="J14" s="167"/>
    </row>
    <row r="15" spans="1:13" ht="17.25" x14ac:dyDescent="0.3">
      <c r="A15" s="187"/>
      <c r="B15" s="167"/>
      <c r="C15" s="167"/>
      <c r="D15" s="167"/>
      <c r="E15" s="167"/>
      <c r="F15" s="167"/>
      <c r="G15" s="167"/>
      <c r="H15" s="167"/>
      <c r="I15" s="167"/>
      <c r="J15" s="167"/>
    </row>
    <row r="16" spans="1:13" ht="17.25" x14ac:dyDescent="0.3">
      <c r="A16" s="187">
        <v>3</v>
      </c>
      <c r="B16" s="176" t="s">
        <v>82</v>
      </c>
      <c r="C16" s="176"/>
      <c r="D16" s="176"/>
      <c r="E16" s="176"/>
      <c r="F16" s="188" t="s">
        <v>83</v>
      </c>
      <c r="G16" s="167"/>
      <c r="H16" s="167"/>
      <c r="I16" s="167" t="s">
        <v>84</v>
      </c>
      <c r="J16" s="167"/>
    </row>
    <row r="17" spans="1:10" ht="17.25" x14ac:dyDescent="0.3">
      <c r="A17" s="167"/>
      <c r="B17" s="176"/>
      <c r="C17" s="176"/>
      <c r="D17" s="176"/>
      <c r="E17" s="176"/>
      <c r="F17" s="188"/>
      <c r="G17" s="167"/>
      <c r="H17" s="167"/>
      <c r="I17" s="167"/>
      <c r="J17" s="167"/>
    </row>
    <row r="18" spans="1:10" ht="17.25" x14ac:dyDescent="0.3">
      <c r="A18" s="167"/>
      <c r="B18" s="176"/>
      <c r="C18" s="176"/>
      <c r="D18" s="176"/>
      <c r="E18" s="176"/>
      <c r="F18" s="188"/>
      <c r="G18" s="167"/>
      <c r="H18" s="167"/>
      <c r="I18" s="167"/>
      <c r="J18" s="167"/>
    </row>
    <row r="19" spans="1:10" ht="17.25" x14ac:dyDescent="0.3">
      <c r="A19" s="167"/>
      <c r="B19" s="167"/>
      <c r="C19" s="167"/>
      <c r="D19" s="167"/>
      <c r="E19" s="167"/>
      <c r="F19" s="167"/>
      <c r="G19" s="167"/>
      <c r="H19" s="167"/>
      <c r="I19" s="167"/>
      <c r="J19" s="167"/>
    </row>
    <row r="20" spans="1:10" ht="17.25" x14ac:dyDescent="0.3">
      <c r="A20" s="167"/>
      <c r="B20" s="167"/>
      <c r="C20" s="189" t="s">
        <v>85</v>
      </c>
      <c r="D20" s="189"/>
      <c r="E20" s="190">
        <v>1958</v>
      </c>
      <c r="F20" s="167"/>
      <c r="G20" s="173">
        <v>79.02</v>
      </c>
      <c r="H20" s="167"/>
      <c r="I20" s="167" t="s">
        <v>86</v>
      </c>
      <c r="J20" s="167"/>
    </row>
    <row r="21" spans="1:10" ht="17.25" x14ac:dyDescent="0.3">
      <c r="A21" s="191"/>
      <c r="B21" s="191"/>
      <c r="C21" s="191"/>
      <c r="D21" s="167"/>
      <c r="E21" s="167">
        <v>20</v>
      </c>
      <c r="F21" s="167"/>
      <c r="G21" s="167"/>
      <c r="H21" s="167"/>
      <c r="I21" s="167"/>
      <c r="J21" s="167"/>
    </row>
    <row r="22" spans="1:10" x14ac:dyDescent="0.25">
      <c r="A22" s="1"/>
      <c r="B22" s="1"/>
      <c r="C22" s="1"/>
    </row>
    <row r="23" spans="1:10" x14ac:dyDescent="0.25">
      <c r="A23" s="1"/>
      <c r="B23" s="1"/>
      <c r="C23" s="1"/>
    </row>
    <row r="24" spans="1:10" x14ac:dyDescent="0.25">
      <c r="A24" s="1"/>
      <c r="B24" s="1"/>
      <c r="C24" s="1"/>
    </row>
    <row r="25" spans="1:10" x14ac:dyDescent="0.25">
      <c r="A25" s="1"/>
      <c r="B25" s="1"/>
      <c r="C25" s="1"/>
    </row>
    <row r="26" spans="1:10" ht="15" customHeight="1" x14ac:dyDescent="0.25">
      <c r="B26" s="192" t="s">
        <v>58</v>
      </c>
      <c r="C26" s="192"/>
      <c r="D26" s="192"/>
      <c r="E26" s="193"/>
      <c r="F26" s="194" t="s">
        <v>162</v>
      </c>
      <c r="G26" s="194"/>
      <c r="H26" s="109" t="s">
        <v>156</v>
      </c>
      <c r="I26" s="109"/>
    </row>
    <row r="27" spans="1:10" ht="15" customHeight="1" x14ac:dyDescent="0.25">
      <c r="B27" s="192"/>
      <c r="C27" s="192"/>
      <c r="D27" s="192"/>
      <c r="E27" s="193"/>
      <c r="F27" s="194"/>
      <c r="G27" s="194"/>
      <c r="H27" s="109" t="s">
        <v>163</v>
      </c>
      <c r="I27" s="109"/>
    </row>
    <row r="28" spans="1:10" x14ac:dyDescent="0.25">
      <c r="B28" s="192"/>
      <c r="C28" s="192"/>
      <c r="D28" s="192"/>
      <c r="E28" s="193"/>
      <c r="F28" s="194"/>
      <c r="G28" s="194"/>
      <c r="H28" s="109"/>
      <c r="I28" s="109"/>
    </row>
  </sheetData>
  <mergeCells count="11">
    <mergeCell ref="C20:D20"/>
    <mergeCell ref="B26:D28"/>
    <mergeCell ref="E2:H2"/>
    <mergeCell ref="B3:J4"/>
    <mergeCell ref="G6:I6"/>
    <mergeCell ref="B8:E9"/>
    <mergeCell ref="B12:E13"/>
    <mergeCell ref="B16:E18"/>
    <mergeCell ref="F16:F18"/>
    <mergeCell ref="H26:I26"/>
    <mergeCell ref="H27:I28"/>
  </mergeCells>
  <pageMargins left="0.7" right="0.7" top="0.75" bottom="0.75" header="0.3" footer="0.3"/>
  <pageSetup scale="98"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view="pageBreakPreview" topLeftCell="A28" zoomScaleNormal="100" zoomScaleSheetLayoutView="100" workbookViewId="0">
      <selection activeCell="B4" sqref="B4:J4"/>
    </sheetView>
  </sheetViews>
  <sheetFormatPr defaultRowHeight="15" x14ac:dyDescent="0.25"/>
  <cols>
    <col min="1" max="1" width="6.7109375" style="69" customWidth="1"/>
    <col min="2" max="4" width="9.140625" style="70"/>
    <col min="5" max="5" width="15.28515625" style="70" customWidth="1"/>
    <col min="6" max="9" width="9.140625" style="70"/>
    <col min="10" max="10" width="4.42578125" customWidth="1"/>
    <col min="11" max="11" width="6.7109375" customWidth="1"/>
    <col min="13" max="13" width="9.7109375" customWidth="1"/>
    <col min="14" max="14" width="11" style="90" customWidth="1"/>
    <col min="15" max="15" width="7.7109375" style="90" customWidth="1"/>
  </cols>
  <sheetData>
    <row r="1" spans="1:15" ht="6" customHeight="1" x14ac:dyDescent="0.25"/>
    <row r="2" spans="1:15" ht="29.25" customHeight="1" thickBot="1" x14ac:dyDescent="0.3">
      <c r="B2" s="197" t="str">
        <f>Sheet3!B2</f>
        <v>Name of work:   Development of Gorakh Hills Construction of Servant Hall Hangan Spring</v>
      </c>
      <c r="C2" s="81"/>
      <c r="D2" s="81"/>
      <c r="E2" s="81"/>
      <c r="F2" s="81"/>
      <c r="G2" s="81"/>
      <c r="H2" s="81"/>
      <c r="I2" s="81"/>
      <c r="J2" s="65"/>
      <c r="K2" s="65"/>
      <c r="L2" s="65"/>
      <c r="M2" s="65"/>
      <c r="N2" s="91"/>
      <c r="O2" s="91"/>
    </row>
    <row r="3" spans="1:15" ht="27.75" customHeight="1" thickBot="1" x14ac:dyDescent="0.35">
      <c r="A3" s="100" t="s">
        <v>16</v>
      </c>
      <c r="B3" s="158" t="s">
        <v>88</v>
      </c>
      <c r="C3" s="159"/>
      <c r="D3" s="159"/>
      <c r="E3" s="159"/>
      <c r="F3" s="159"/>
      <c r="G3" s="159"/>
      <c r="H3" s="159"/>
      <c r="I3" s="159"/>
      <c r="J3" s="160"/>
      <c r="K3" s="73" t="s">
        <v>18</v>
      </c>
      <c r="L3" s="73" t="s">
        <v>28</v>
      </c>
      <c r="M3" s="73" t="s">
        <v>29</v>
      </c>
      <c r="N3" s="99" t="s">
        <v>32</v>
      </c>
      <c r="O3" s="99" t="s">
        <v>87</v>
      </c>
    </row>
    <row r="4" spans="1:15" ht="42.75" customHeight="1" x14ac:dyDescent="0.25">
      <c r="A4" s="98">
        <v>1</v>
      </c>
      <c r="B4" s="162" t="s">
        <v>90</v>
      </c>
      <c r="C4" s="163"/>
      <c r="D4" s="163"/>
      <c r="E4" s="163"/>
      <c r="F4" s="163"/>
      <c r="G4" s="163"/>
      <c r="H4" s="163"/>
      <c r="I4" s="163"/>
      <c r="J4" s="164"/>
      <c r="K4" s="74">
        <f>Sheet3!C13</f>
        <v>888</v>
      </c>
      <c r="L4" s="74">
        <v>25936</v>
      </c>
      <c r="M4" s="74" t="s">
        <v>103</v>
      </c>
      <c r="N4" s="132">
        <f>K4*L4/1000</f>
        <v>23031.168000000001</v>
      </c>
      <c r="O4" s="133"/>
    </row>
    <row r="5" spans="1:15" ht="45.75" customHeight="1" x14ac:dyDescent="0.25">
      <c r="A5" s="73">
        <v>2</v>
      </c>
      <c r="B5" s="151" t="s">
        <v>91</v>
      </c>
      <c r="C5" s="151"/>
      <c r="D5" s="151"/>
      <c r="E5" s="151"/>
      <c r="F5" s="151"/>
      <c r="G5" s="151"/>
      <c r="H5" s="151"/>
      <c r="I5" s="151"/>
      <c r="J5" s="151"/>
      <c r="K5" s="73">
        <f>Sheet3!C22</f>
        <v>1088</v>
      </c>
      <c r="L5" s="73">
        <v>2684</v>
      </c>
      <c r="M5" s="73" t="s">
        <v>104</v>
      </c>
      <c r="N5" s="144">
        <f>K5*L5/100</f>
        <v>29201.919999999998</v>
      </c>
      <c r="O5" s="145"/>
    </row>
    <row r="6" spans="1:15" ht="40.5" customHeight="1" x14ac:dyDescent="0.25">
      <c r="A6" s="73">
        <v>3</v>
      </c>
      <c r="B6" s="141" t="s">
        <v>92</v>
      </c>
      <c r="C6" s="142"/>
      <c r="D6" s="142"/>
      <c r="E6" s="142"/>
      <c r="F6" s="142"/>
      <c r="G6" s="142"/>
      <c r="H6" s="142"/>
      <c r="I6" s="142"/>
      <c r="J6" s="143"/>
      <c r="K6" s="73">
        <f>Sheet3!C27</f>
        <v>132</v>
      </c>
      <c r="L6" s="73">
        <v>9416.2800000000007</v>
      </c>
      <c r="M6" s="73" t="s">
        <v>104</v>
      </c>
      <c r="N6" s="132">
        <f>K6*L6/100</f>
        <v>12429.489600000003</v>
      </c>
      <c r="O6" s="133"/>
    </row>
    <row r="7" spans="1:15" ht="108" customHeight="1" x14ac:dyDescent="0.25">
      <c r="A7" s="73">
        <v>4</v>
      </c>
      <c r="B7" s="156" t="s">
        <v>93</v>
      </c>
      <c r="C7" s="157"/>
      <c r="D7" s="157"/>
      <c r="E7" s="157"/>
      <c r="F7" s="157"/>
      <c r="G7" s="157"/>
      <c r="H7" s="157"/>
      <c r="I7" s="157"/>
      <c r="J7" s="161"/>
      <c r="K7" s="73">
        <f>Sheet3!C42</f>
        <v>880.7</v>
      </c>
      <c r="L7" s="73">
        <v>337</v>
      </c>
      <c r="M7" s="73" t="s">
        <v>107</v>
      </c>
      <c r="N7" s="132">
        <f>K7*L7</f>
        <v>296795.90000000002</v>
      </c>
      <c r="O7" s="133"/>
    </row>
    <row r="8" spans="1:15" ht="66" customHeight="1" x14ac:dyDescent="0.25">
      <c r="A8" s="73">
        <v>5</v>
      </c>
      <c r="B8" s="156" t="s">
        <v>94</v>
      </c>
      <c r="C8" s="157"/>
      <c r="D8" s="157"/>
      <c r="E8" s="157"/>
      <c r="F8" s="157"/>
      <c r="G8" s="157"/>
      <c r="H8" s="157"/>
      <c r="I8" s="157"/>
      <c r="J8" s="157"/>
      <c r="K8" s="73">
        <f>Sheet3!E46</f>
        <v>39.31</v>
      </c>
      <c r="L8" s="73">
        <v>5001.7</v>
      </c>
      <c r="M8" s="73" t="s">
        <v>108</v>
      </c>
      <c r="N8" s="132">
        <f>K8*L8</f>
        <v>196616.82699999999</v>
      </c>
      <c r="O8" s="133"/>
    </row>
    <row r="9" spans="1:15" ht="108" customHeight="1" x14ac:dyDescent="0.25">
      <c r="A9" s="73">
        <v>6</v>
      </c>
      <c r="B9" s="156" t="s">
        <v>95</v>
      </c>
      <c r="C9" s="157"/>
      <c r="D9" s="157"/>
      <c r="E9" s="157"/>
      <c r="F9" s="157"/>
      <c r="G9" s="157"/>
      <c r="H9" s="157"/>
      <c r="I9" s="157"/>
      <c r="J9" s="157"/>
      <c r="K9" s="73">
        <f>Sheet3!C51</f>
        <v>66</v>
      </c>
      <c r="L9" s="73">
        <v>240.5</v>
      </c>
      <c r="M9" s="73" t="s">
        <v>109</v>
      </c>
      <c r="N9" s="132">
        <f>K9*L9</f>
        <v>15873</v>
      </c>
      <c r="O9" s="133"/>
    </row>
    <row r="10" spans="1:15" ht="73.5" customHeight="1" x14ac:dyDescent="0.25">
      <c r="A10" s="73">
        <v>7</v>
      </c>
      <c r="B10" s="156" t="s">
        <v>96</v>
      </c>
      <c r="C10" s="157"/>
      <c r="D10" s="157"/>
      <c r="E10" s="157"/>
      <c r="F10" s="157"/>
      <c r="G10" s="157"/>
      <c r="H10" s="157"/>
      <c r="I10" s="157"/>
      <c r="J10" s="157"/>
      <c r="K10" s="73">
        <f>Sheet3!C56</f>
        <v>114.8</v>
      </c>
      <c r="L10" s="73">
        <v>1182.56</v>
      </c>
      <c r="M10" s="73" t="s">
        <v>110</v>
      </c>
      <c r="N10" s="132">
        <f>K10*L10</f>
        <v>135757.88799999998</v>
      </c>
      <c r="O10" s="133"/>
    </row>
    <row r="11" spans="1:15" ht="60" customHeight="1" x14ac:dyDescent="0.25">
      <c r="A11" s="73">
        <v>8</v>
      </c>
      <c r="B11" s="156" t="s">
        <v>97</v>
      </c>
      <c r="C11" s="157"/>
      <c r="D11" s="157"/>
      <c r="E11" s="157"/>
      <c r="F11" s="157"/>
      <c r="G11" s="157"/>
      <c r="H11" s="157"/>
      <c r="I11" s="157"/>
      <c r="J11" s="157"/>
      <c r="K11" s="73">
        <f>Sheet3!C62</f>
        <v>65</v>
      </c>
      <c r="L11" s="73">
        <v>1647.69</v>
      </c>
      <c r="M11" s="73" t="s">
        <v>110</v>
      </c>
      <c r="N11" s="132">
        <f>K11*L11</f>
        <v>107099.85</v>
      </c>
      <c r="O11" s="133"/>
    </row>
    <row r="12" spans="1:15" ht="44.25" customHeight="1" x14ac:dyDescent="0.25">
      <c r="A12" s="73">
        <v>9</v>
      </c>
      <c r="B12" s="141" t="s">
        <v>98</v>
      </c>
      <c r="C12" s="142"/>
      <c r="D12" s="142"/>
      <c r="E12" s="142"/>
      <c r="F12" s="142"/>
      <c r="G12" s="142"/>
      <c r="H12" s="142"/>
      <c r="I12" s="142"/>
      <c r="J12" s="142"/>
      <c r="K12" s="73">
        <f>Sheet3!C69</f>
        <v>843.8</v>
      </c>
      <c r="L12" s="73">
        <v>28759.23</v>
      </c>
      <c r="M12" s="73" t="s">
        <v>114</v>
      </c>
      <c r="N12" s="132">
        <f t="shared" ref="N12:N20" si="0">K12*L12/100</f>
        <v>242670.38273999997</v>
      </c>
      <c r="O12" s="133"/>
    </row>
    <row r="13" spans="1:15" ht="24.75" customHeight="1" x14ac:dyDescent="0.25">
      <c r="A13" s="73">
        <v>10</v>
      </c>
      <c r="B13" s="135" t="s">
        <v>111</v>
      </c>
      <c r="C13" s="136"/>
      <c r="D13" s="136"/>
      <c r="E13" s="136"/>
      <c r="F13" s="136"/>
      <c r="G13" s="136"/>
      <c r="H13" s="136"/>
      <c r="I13" s="136"/>
      <c r="J13" s="140"/>
      <c r="K13" s="73">
        <f>Sheet3!C82</f>
        <v>3873</v>
      </c>
      <c r="L13" s="73">
        <v>3056.62</v>
      </c>
      <c r="M13" s="73" t="s">
        <v>114</v>
      </c>
      <c r="N13" s="132">
        <f t="shared" si="0"/>
        <v>118382.89259999999</v>
      </c>
      <c r="O13" s="133"/>
    </row>
    <row r="14" spans="1:15" ht="42" customHeight="1" x14ac:dyDescent="0.25">
      <c r="A14" s="73">
        <v>11</v>
      </c>
      <c r="B14" s="141" t="s">
        <v>141</v>
      </c>
      <c r="C14" s="142"/>
      <c r="D14" s="142"/>
      <c r="E14" s="142"/>
      <c r="F14" s="142"/>
      <c r="G14" s="142"/>
      <c r="H14" s="142"/>
      <c r="I14" s="142"/>
      <c r="J14" s="143"/>
      <c r="K14" s="73">
        <f>Sheet3!C82</f>
        <v>3873</v>
      </c>
      <c r="L14" s="73">
        <v>2496.75</v>
      </c>
      <c r="M14" s="73" t="s">
        <v>120</v>
      </c>
      <c r="N14" s="132">
        <f t="shared" si="0"/>
        <v>96699.127500000002</v>
      </c>
      <c r="O14" s="133"/>
    </row>
    <row r="15" spans="1:15" ht="32.25" customHeight="1" x14ac:dyDescent="0.25">
      <c r="A15" s="73">
        <v>12</v>
      </c>
      <c r="B15" s="141" t="s">
        <v>115</v>
      </c>
      <c r="C15" s="142"/>
      <c r="D15" s="142"/>
      <c r="E15" s="142"/>
      <c r="F15" s="142"/>
      <c r="G15" s="142"/>
      <c r="H15" s="142"/>
      <c r="I15" s="142"/>
      <c r="J15" s="143"/>
      <c r="K15" s="73">
        <f>Sheet3!C90</f>
        <v>340</v>
      </c>
      <c r="L15" s="73">
        <v>9416.2800000000007</v>
      </c>
      <c r="M15" s="73" t="s">
        <v>117</v>
      </c>
      <c r="N15" s="132">
        <f t="shared" si="0"/>
        <v>32015.352000000003</v>
      </c>
      <c r="O15" s="133"/>
    </row>
    <row r="16" spans="1:15" ht="66.75" customHeight="1" x14ac:dyDescent="0.25">
      <c r="A16" s="73">
        <v>13</v>
      </c>
      <c r="B16" s="141" t="s">
        <v>121</v>
      </c>
      <c r="C16" s="142"/>
      <c r="D16" s="142"/>
      <c r="E16" s="142"/>
      <c r="F16" s="142"/>
      <c r="G16" s="142"/>
      <c r="H16" s="142"/>
      <c r="I16" s="142"/>
      <c r="J16" s="142"/>
      <c r="K16" s="73">
        <f>Sheet3!C97</f>
        <v>143.6</v>
      </c>
      <c r="L16" s="73">
        <v>14429.25</v>
      </c>
      <c r="M16" s="73" t="s">
        <v>117</v>
      </c>
      <c r="N16" s="132">
        <f t="shared" si="0"/>
        <v>20720.402999999998</v>
      </c>
      <c r="O16" s="133"/>
    </row>
    <row r="17" spans="1:15" ht="60.75" customHeight="1" x14ac:dyDescent="0.25">
      <c r="A17" s="73">
        <v>14</v>
      </c>
      <c r="B17" s="141" t="s">
        <v>123</v>
      </c>
      <c r="C17" s="142"/>
      <c r="D17" s="142"/>
      <c r="E17" s="142"/>
      <c r="F17" s="142"/>
      <c r="G17" s="142"/>
      <c r="H17" s="142"/>
      <c r="I17" s="142"/>
      <c r="J17" s="143"/>
      <c r="K17" s="73">
        <f>Sheet3!E104</f>
        <v>435</v>
      </c>
      <c r="L17" s="73">
        <v>34520.31</v>
      </c>
      <c r="M17" s="73" t="s">
        <v>117</v>
      </c>
      <c r="N17" s="132">
        <f t="shared" si="0"/>
        <v>150163.34849999999</v>
      </c>
      <c r="O17" s="133"/>
    </row>
    <row r="18" spans="1:15" ht="107.25" customHeight="1" x14ac:dyDescent="0.25">
      <c r="A18" s="73">
        <v>15</v>
      </c>
      <c r="B18" s="141" t="s">
        <v>122</v>
      </c>
      <c r="C18" s="142"/>
      <c r="D18" s="142"/>
      <c r="E18" s="142"/>
      <c r="F18" s="142"/>
      <c r="G18" s="142"/>
      <c r="H18" s="142"/>
      <c r="I18" s="142"/>
      <c r="J18" s="143"/>
      <c r="K18" s="73">
        <f>Sheet3!E112</f>
        <v>395</v>
      </c>
      <c r="L18" s="73">
        <v>2717</v>
      </c>
      <c r="M18" s="73" t="s">
        <v>117</v>
      </c>
      <c r="N18" s="132">
        <f t="shared" si="0"/>
        <v>10732.15</v>
      </c>
      <c r="O18" s="133"/>
    </row>
    <row r="19" spans="1:15" ht="88.5" customHeight="1" x14ac:dyDescent="0.25">
      <c r="A19" s="74">
        <v>16</v>
      </c>
      <c r="B19" s="156" t="s">
        <v>124</v>
      </c>
      <c r="C19" s="157"/>
      <c r="D19" s="157"/>
      <c r="E19" s="157"/>
      <c r="F19" s="157"/>
      <c r="G19" s="157"/>
      <c r="H19" s="157"/>
      <c r="I19" s="157"/>
      <c r="J19" s="157"/>
      <c r="K19" s="74">
        <f>Sheet3!E122</f>
        <v>585</v>
      </c>
      <c r="L19" s="74">
        <v>1948.1</v>
      </c>
      <c r="M19" s="74" t="s">
        <v>114</v>
      </c>
      <c r="N19" s="144">
        <f t="shared" si="0"/>
        <v>11396.385</v>
      </c>
      <c r="O19" s="145"/>
    </row>
    <row r="20" spans="1:15" ht="24" customHeight="1" x14ac:dyDescent="0.25">
      <c r="A20" s="73">
        <v>17</v>
      </c>
      <c r="B20" s="146" t="s">
        <v>139</v>
      </c>
      <c r="C20" s="146"/>
      <c r="D20" s="146"/>
      <c r="E20" s="146"/>
      <c r="F20" s="146"/>
      <c r="G20" s="146"/>
      <c r="H20" s="146"/>
      <c r="I20" s="146"/>
      <c r="J20" s="146"/>
      <c r="K20" s="73">
        <f>Sheet3!E126</f>
        <v>114.8</v>
      </c>
      <c r="L20" s="73">
        <v>3841.75</v>
      </c>
      <c r="M20" s="73" t="s">
        <v>114</v>
      </c>
      <c r="N20" s="147">
        <f t="shared" si="0"/>
        <v>4410.3289999999997</v>
      </c>
      <c r="O20" s="147"/>
    </row>
    <row r="21" spans="1:15" ht="19.5" x14ac:dyDescent="0.25">
      <c r="A21" s="101"/>
      <c r="E21" s="82"/>
      <c r="F21" s="82"/>
      <c r="G21" s="82"/>
      <c r="H21" s="82"/>
      <c r="I21" s="82"/>
      <c r="J21" s="88"/>
      <c r="K21" s="96"/>
      <c r="L21" s="150" t="s">
        <v>159</v>
      </c>
      <c r="M21" s="150"/>
      <c r="N21" s="149">
        <f>SUM(N4:O20)</f>
        <v>1503996.4129399995</v>
      </c>
      <c r="O21" s="149"/>
    </row>
    <row r="22" spans="1:15" ht="19.5" x14ac:dyDescent="0.25">
      <c r="A22" s="101"/>
      <c r="B22" s="148" t="s">
        <v>127</v>
      </c>
      <c r="C22" s="148"/>
      <c r="D22" s="148"/>
      <c r="E22" s="82"/>
      <c r="F22" s="82"/>
      <c r="G22" s="82"/>
      <c r="H22" s="82"/>
      <c r="I22" s="82"/>
      <c r="J22" s="89"/>
      <c r="K22" s="96"/>
      <c r="L22" s="96"/>
      <c r="M22" s="75"/>
      <c r="N22" s="97"/>
      <c r="O22" s="97"/>
    </row>
    <row r="23" spans="1:15" ht="42" customHeight="1" x14ac:dyDescent="0.25">
      <c r="A23" s="73">
        <v>18</v>
      </c>
      <c r="B23" s="151" t="s">
        <v>128</v>
      </c>
      <c r="C23" s="151"/>
      <c r="D23" s="151"/>
      <c r="E23" s="151"/>
      <c r="F23" s="151"/>
      <c r="G23" s="151"/>
      <c r="H23" s="151"/>
      <c r="I23" s="151"/>
      <c r="J23" s="151"/>
      <c r="K23" s="73">
        <f>Sheet3!E131</f>
        <v>20</v>
      </c>
      <c r="L23" s="73">
        <v>797</v>
      </c>
      <c r="M23" s="76" t="s">
        <v>149</v>
      </c>
      <c r="N23" s="147">
        <f t="shared" ref="N23:N33" si="1">K23*L23</f>
        <v>15940</v>
      </c>
      <c r="O23" s="147"/>
    </row>
    <row r="24" spans="1:15" ht="38.25" customHeight="1" x14ac:dyDescent="0.25">
      <c r="A24" s="98">
        <v>19</v>
      </c>
      <c r="B24" s="152" t="s">
        <v>129</v>
      </c>
      <c r="C24" s="153"/>
      <c r="D24" s="153"/>
      <c r="E24" s="153"/>
      <c r="F24" s="153"/>
      <c r="G24" s="153"/>
      <c r="H24" s="153"/>
      <c r="I24" s="153"/>
      <c r="J24" s="153"/>
      <c r="K24" s="98">
        <f>Sheet3!E136</f>
        <v>2</v>
      </c>
      <c r="L24" s="98">
        <v>985</v>
      </c>
      <c r="M24" s="76" t="s">
        <v>149</v>
      </c>
      <c r="N24" s="154">
        <f t="shared" si="1"/>
        <v>1970</v>
      </c>
      <c r="O24" s="155"/>
    </row>
    <row r="25" spans="1:15" ht="44.25" customHeight="1" x14ac:dyDescent="0.25">
      <c r="A25" s="73">
        <v>20</v>
      </c>
      <c r="B25" s="141" t="s">
        <v>130</v>
      </c>
      <c r="C25" s="142"/>
      <c r="D25" s="142"/>
      <c r="E25" s="142"/>
      <c r="F25" s="142"/>
      <c r="G25" s="142"/>
      <c r="H25" s="142"/>
      <c r="I25" s="142"/>
      <c r="J25" s="143"/>
      <c r="K25" s="73">
        <f>Sheet3!E136</f>
        <v>2</v>
      </c>
      <c r="L25" s="73">
        <v>26956</v>
      </c>
      <c r="M25" s="76" t="s">
        <v>149</v>
      </c>
      <c r="N25" s="132">
        <f t="shared" si="1"/>
        <v>53912</v>
      </c>
      <c r="O25" s="133"/>
    </row>
    <row r="26" spans="1:15" ht="48" customHeight="1" x14ac:dyDescent="0.25">
      <c r="A26" s="73">
        <v>21</v>
      </c>
      <c r="B26" s="141" t="s">
        <v>131</v>
      </c>
      <c r="C26" s="142"/>
      <c r="D26" s="142"/>
      <c r="E26" s="142"/>
      <c r="F26" s="142"/>
      <c r="G26" s="142"/>
      <c r="H26" s="142"/>
      <c r="I26" s="142"/>
      <c r="J26" s="143"/>
      <c r="K26" s="73">
        <f>Sheet3!E138</f>
        <v>10</v>
      </c>
      <c r="L26" s="73">
        <v>117.9</v>
      </c>
      <c r="M26" s="76" t="s">
        <v>149</v>
      </c>
      <c r="N26" s="132">
        <f t="shared" si="1"/>
        <v>1179</v>
      </c>
      <c r="O26" s="133"/>
    </row>
    <row r="27" spans="1:15" ht="29.25" customHeight="1" x14ac:dyDescent="0.25">
      <c r="A27" s="73">
        <v>22</v>
      </c>
      <c r="B27" s="135" t="s">
        <v>132</v>
      </c>
      <c r="C27" s="136"/>
      <c r="D27" s="136"/>
      <c r="E27" s="136"/>
      <c r="F27" s="136"/>
      <c r="G27" s="136"/>
      <c r="H27" s="136"/>
      <c r="I27" s="136"/>
      <c r="J27" s="136"/>
      <c r="K27" s="73">
        <f>Sheet3!E140</f>
        <v>5</v>
      </c>
      <c r="L27" s="73">
        <v>2456</v>
      </c>
      <c r="M27" s="76" t="s">
        <v>149</v>
      </c>
      <c r="N27" s="132">
        <f t="shared" si="1"/>
        <v>12280</v>
      </c>
      <c r="O27" s="133"/>
    </row>
    <row r="28" spans="1:15" ht="27" customHeight="1" x14ac:dyDescent="0.25">
      <c r="A28" s="73">
        <v>23</v>
      </c>
      <c r="B28" s="135" t="s">
        <v>133</v>
      </c>
      <c r="C28" s="136"/>
      <c r="D28" s="136"/>
      <c r="E28" s="136"/>
      <c r="F28" s="136"/>
      <c r="G28" s="136"/>
      <c r="H28" s="136"/>
      <c r="I28" s="136"/>
      <c r="J28" s="136"/>
      <c r="K28" s="73">
        <f>Sheet3!E142</f>
        <v>1</v>
      </c>
      <c r="L28" s="73">
        <v>9261</v>
      </c>
      <c r="M28" s="76" t="s">
        <v>149</v>
      </c>
      <c r="N28" s="132">
        <f t="shared" si="1"/>
        <v>9261</v>
      </c>
      <c r="O28" s="133"/>
    </row>
    <row r="29" spans="1:15" ht="24" customHeight="1" x14ac:dyDescent="0.25">
      <c r="A29" s="73">
        <v>24</v>
      </c>
      <c r="B29" s="135" t="s">
        <v>134</v>
      </c>
      <c r="C29" s="136"/>
      <c r="D29" s="136"/>
      <c r="E29" s="136"/>
      <c r="F29" s="136"/>
      <c r="G29" s="136"/>
      <c r="H29" s="136"/>
      <c r="I29" s="136"/>
      <c r="J29" s="136"/>
      <c r="K29" s="73">
        <f>Sheet3!E144</f>
        <v>40</v>
      </c>
      <c r="L29" s="73">
        <v>58</v>
      </c>
      <c r="M29" s="76" t="s">
        <v>149</v>
      </c>
      <c r="N29" s="132">
        <f t="shared" si="1"/>
        <v>2320</v>
      </c>
      <c r="O29" s="133"/>
    </row>
    <row r="30" spans="1:15" ht="24" customHeight="1" x14ac:dyDescent="0.25">
      <c r="A30" s="73">
        <v>25</v>
      </c>
      <c r="B30" s="135" t="s">
        <v>135</v>
      </c>
      <c r="C30" s="136"/>
      <c r="D30" s="136"/>
      <c r="E30" s="136"/>
      <c r="F30" s="136"/>
      <c r="G30" s="136"/>
      <c r="H30" s="136"/>
      <c r="I30" s="136"/>
      <c r="J30" s="140"/>
      <c r="K30" s="73">
        <f>Sheet3!E150</f>
        <v>2</v>
      </c>
      <c r="L30" s="73">
        <v>151</v>
      </c>
      <c r="M30" s="76" t="s">
        <v>149</v>
      </c>
      <c r="N30" s="132">
        <f t="shared" si="1"/>
        <v>302</v>
      </c>
      <c r="O30" s="133"/>
    </row>
    <row r="31" spans="1:15" ht="27" customHeight="1" x14ac:dyDescent="0.25">
      <c r="A31" s="73">
        <v>26</v>
      </c>
      <c r="B31" s="83" t="s">
        <v>136</v>
      </c>
      <c r="C31" s="84"/>
      <c r="D31" s="84"/>
      <c r="E31" s="84"/>
      <c r="F31" s="84"/>
      <c r="G31" s="84"/>
      <c r="H31" s="84"/>
      <c r="I31" s="84"/>
      <c r="J31" s="84"/>
      <c r="K31" s="73">
        <f>Sheet3!E148</f>
        <v>40</v>
      </c>
      <c r="L31" s="73">
        <v>72</v>
      </c>
      <c r="M31" s="76" t="s">
        <v>149</v>
      </c>
      <c r="N31" s="132">
        <f t="shared" si="1"/>
        <v>2880</v>
      </c>
      <c r="O31" s="133"/>
    </row>
    <row r="32" spans="1:15" ht="25.5" customHeight="1" x14ac:dyDescent="0.25">
      <c r="A32" s="73">
        <v>27</v>
      </c>
      <c r="B32" s="83" t="s">
        <v>137</v>
      </c>
      <c r="C32" s="84"/>
      <c r="D32" s="84"/>
      <c r="E32" s="84"/>
      <c r="F32" s="84"/>
      <c r="G32" s="84"/>
      <c r="H32" s="84"/>
      <c r="I32" s="84"/>
      <c r="J32" s="84"/>
      <c r="K32" s="73">
        <f>Sheet3!E150</f>
        <v>2</v>
      </c>
      <c r="L32" s="73">
        <v>3185</v>
      </c>
      <c r="M32" s="76" t="s">
        <v>149</v>
      </c>
      <c r="N32" s="132">
        <f t="shared" si="1"/>
        <v>6370</v>
      </c>
      <c r="O32" s="133"/>
    </row>
    <row r="33" spans="1:15" ht="33.75" customHeight="1" x14ac:dyDescent="0.25">
      <c r="A33" s="73">
        <v>28</v>
      </c>
      <c r="B33" s="141" t="s">
        <v>138</v>
      </c>
      <c r="C33" s="142"/>
      <c r="D33" s="142"/>
      <c r="E33" s="142"/>
      <c r="F33" s="142"/>
      <c r="G33" s="142"/>
      <c r="H33" s="142"/>
      <c r="I33" s="142"/>
      <c r="J33" s="143"/>
      <c r="K33" s="73">
        <f>Sheet3!E152</f>
        <v>125</v>
      </c>
      <c r="L33" s="73">
        <v>935</v>
      </c>
      <c r="M33" s="76" t="s">
        <v>149</v>
      </c>
      <c r="N33" s="132">
        <f t="shared" si="1"/>
        <v>116875</v>
      </c>
      <c r="O33" s="133"/>
    </row>
    <row r="34" spans="1:15" ht="19.5" x14ac:dyDescent="0.3">
      <c r="A34" s="137"/>
      <c r="B34" s="138"/>
      <c r="C34" s="138"/>
      <c r="D34" s="138"/>
      <c r="E34" s="138"/>
      <c r="F34" s="138"/>
      <c r="G34" s="138"/>
      <c r="H34" s="138"/>
      <c r="I34" s="138"/>
      <c r="J34" s="139"/>
      <c r="K34" s="134" t="s">
        <v>12</v>
      </c>
      <c r="L34" s="134"/>
      <c r="M34" s="77"/>
      <c r="N34" s="195">
        <f>SUM(N4:O33)</f>
        <v>3231281.825879999</v>
      </c>
      <c r="O34" s="196"/>
    </row>
    <row r="35" spans="1:15" ht="24" customHeight="1" thickBot="1" x14ac:dyDescent="0.5">
      <c r="A35" s="80"/>
      <c r="B35" s="85"/>
      <c r="C35" s="85"/>
      <c r="D35" s="85"/>
      <c r="E35" s="86"/>
      <c r="F35" s="86"/>
      <c r="G35" s="131" t="s">
        <v>152</v>
      </c>
      <c r="H35" s="131"/>
      <c r="I35" s="131"/>
      <c r="J35" s="131"/>
      <c r="K35" s="131"/>
      <c r="L35" s="131"/>
      <c r="M35" s="131"/>
      <c r="N35" s="92"/>
      <c r="O35" s="92"/>
    </row>
    <row r="36" spans="1:15" ht="23.25" customHeight="1" x14ac:dyDescent="0.45">
      <c r="A36" s="80"/>
      <c r="B36" s="85"/>
      <c r="C36" s="85"/>
      <c r="D36" s="85"/>
      <c r="E36" s="86"/>
      <c r="F36" s="86"/>
      <c r="G36" s="130" t="s">
        <v>153</v>
      </c>
      <c r="H36" s="130"/>
      <c r="I36" s="130"/>
      <c r="J36" s="130"/>
      <c r="K36" s="130"/>
      <c r="L36" s="130"/>
      <c r="M36" s="130"/>
      <c r="N36" s="93"/>
      <c r="O36" s="93"/>
    </row>
    <row r="37" spans="1:15" ht="23.25" x14ac:dyDescent="0.45">
      <c r="A37" s="80"/>
      <c r="B37" s="85"/>
      <c r="C37" s="85"/>
      <c r="D37" s="85"/>
      <c r="E37" s="86"/>
      <c r="F37" s="86"/>
      <c r="G37" s="86"/>
      <c r="H37" s="86"/>
      <c r="I37" s="86"/>
      <c r="J37" s="71"/>
      <c r="K37" s="78"/>
      <c r="L37" s="78"/>
      <c r="M37" s="78"/>
      <c r="N37" s="93"/>
      <c r="O37" s="93"/>
    </row>
    <row r="38" spans="1:15" ht="23.25" x14ac:dyDescent="0.45">
      <c r="A38" s="72"/>
      <c r="B38" s="86"/>
      <c r="C38" s="86"/>
      <c r="D38" s="86"/>
      <c r="E38" s="86"/>
      <c r="F38" s="86"/>
      <c r="G38" s="86"/>
      <c r="H38" s="86"/>
      <c r="I38" s="86"/>
      <c r="J38" s="71"/>
      <c r="K38" s="71"/>
      <c r="L38" s="129" t="s">
        <v>154</v>
      </c>
      <c r="M38" s="129"/>
      <c r="N38" s="94"/>
      <c r="O38" s="94"/>
    </row>
    <row r="39" spans="1:15" ht="23.25" x14ac:dyDescent="0.3">
      <c r="A39" s="72"/>
      <c r="B39" s="86"/>
      <c r="C39" s="86"/>
      <c r="D39" s="86"/>
      <c r="E39" s="86"/>
      <c r="F39" s="86"/>
      <c r="G39" s="87"/>
      <c r="H39" s="87"/>
      <c r="I39" s="86"/>
      <c r="J39" s="71"/>
      <c r="K39" s="71"/>
      <c r="L39" s="71"/>
      <c r="M39" s="71"/>
      <c r="N39" s="94"/>
      <c r="O39" s="94"/>
    </row>
    <row r="40" spans="1:15" ht="23.25" x14ac:dyDescent="0.3">
      <c r="A40" s="72"/>
      <c r="B40" s="86"/>
      <c r="C40" s="86"/>
      <c r="D40" s="86"/>
      <c r="E40" s="86"/>
      <c r="F40" s="86"/>
      <c r="G40" s="87"/>
      <c r="H40" s="87"/>
      <c r="I40" s="86"/>
      <c r="J40" s="71"/>
      <c r="K40" s="71"/>
      <c r="L40" s="71"/>
      <c r="M40" s="71"/>
      <c r="N40" s="94"/>
      <c r="O40" s="94"/>
    </row>
    <row r="41" spans="1:15" ht="23.25" x14ac:dyDescent="0.3">
      <c r="A41" s="72"/>
      <c r="B41" s="86"/>
      <c r="C41" s="86"/>
      <c r="D41" s="86"/>
      <c r="E41" s="86"/>
      <c r="F41" s="86"/>
      <c r="G41" s="87"/>
      <c r="H41" s="87"/>
      <c r="I41" s="86"/>
      <c r="J41" s="71"/>
      <c r="K41" s="71"/>
      <c r="L41" s="71"/>
      <c r="M41" s="71"/>
      <c r="N41" s="94"/>
      <c r="O41" s="94"/>
    </row>
    <row r="42" spans="1:15" ht="23.25" x14ac:dyDescent="0.3">
      <c r="A42" s="72"/>
      <c r="B42" s="86"/>
      <c r="C42" s="86"/>
      <c r="D42" s="86"/>
      <c r="E42" s="86"/>
      <c r="F42" s="86"/>
      <c r="G42" s="87"/>
      <c r="H42" s="87"/>
      <c r="I42" s="86"/>
      <c r="J42" s="71"/>
      <c r="K42" s="71"/>
      <c r="L42" s="71"/>
      <c r="M42" s="71"/>
      <c r="N42" s="94"/>
      <c r="O42" s="94"/>
    </row>
    <row r="43" spans="1:15" ht="19.5" x14ac:dyDescent="0.3">
      <c r="A43" s="79"/>
      <c r="B43" s="86"/>
      <c r="C43" s="86"/>
      <c r="D43" s="86"/>
      <c r="E43" s="86" t="s">
        <v>155</v>
      </c>
      <c r="F43" s="86"/>
      <c r="G43" s="86"/>
      <c r="H43" s="86"/>
      <c r="I43" s="86"/>
      <c r="J43" s="71"/>
      <c r="K43" s="72" t="s">
        <v>156</v>
      </c>
      <c r="L43" s="72"/>
      <c r="M43" s="72"/>
      <c r="N43" s="95"/>
      <c r="O43" s="94"/>
    </row>
    <row r="44" spans="1:15" ht="19.5" x14ac:dyDescent="0.3">
      <c r="A44" s="79"/>
      <c r="B44" s="86"/>
      <c r="C44" s="86"/>
      <c r="D44" s="86"/>
      <c r="E44" s="86"/>
      <c r="F44" s="86"/>
      <c r="G44" s="86"/>
      <c r="H44" s="86"/>
      <c r="I44" s="86"/>
      <c r="J44" s="71"/>
      <c r="K44" s="72" t="s">
        <v>157</v>
      </c>
      <c r="L44" s="72"/>
      <c r="M44" s="72"/>
      <c r="N44" s="95"/>
      <c r="O44" s="94"/>
    </row>
    <row r="45" spans="1:15" ht="19.5" x14ac:dyDescent="0.3">
      <c r="A45" s="79"/>
      <c r="B45" s="86"/>
      <c r="C45" s="86"/>
      <c r="D45" s="86"/>
      <c r="E45" s="86"/>
      <c r="F45" s="86"/>
      <c r="G45" s="86"/>
      <c r="H45" s="86"/>
      <c r="I45" s="86"/>
      <c r="J45" s="71"/>
      <c r="K45" s="72" t="s">
        <v>158</v>
      </c>
      <c r="L45" s="72"/>
      <c r="M45" s="72"/>
      <c r="N45" s="95"/>
      <c r="O45" s="94"/>
    </row>
    <row r="46" spans="1:15" ht="19.5" x14ac:dyDescent="0.3">
      <c r="A46" s="72"/>
      <c r="B46" s="86"/>
      <c r="C46" s="86"/>
      <c r="D46" s="86"/>
      <c r="E46" s="86"/>
      <c r="F46" s="86"/>
      <c r="G46" s="86"/>
      <c r="H46" s="86"/>
      <c r="I46" s="86"/>
      <c r="J46" s="71"/>
      <c r="K46" s="71"/>
      <c r="L46" s="71"/>
      <c r="M46" s="71"/>
      <c r="N46" s="94"/>
      <c r="O46" s="94"/>
    </row>
  </sheetData>
  <mergeCells count="64">
    <mergeCell ref="B3:J3"/>
    <mergeCell ref="B16:J16"/>
    <mergeCell ref="B19:J19"/>
    <mergeCell ref="B7:J7"/>
    <mergeCell ref="B4:J4"/>
    <mergeCell ref="N7:O7"/>
    <mergeCell ref="B8:J8"/>
    <mergeCell ref="N8:O8"/>
    <mergeCell ref="B9:J9"/>
    <mergeCell ref="N9:O9"/>
    <mergeCell ref="N4:O4"/>
    <mergeCell ref="B5:J5"/>
    <mergeCell ref="N5:O5"/>
    <mergeCell ref="B6:J6"/>
    <mergeCell ref="N6:O6"/>
    <mergeCell ref="N10:O10"/>
    <mergeCell ref="B11:J11"/>
    <mergeCell ref="N11:O11"/>
    <mergeCell ref="B12:J12"/>
    <mergeCell ref="N12:O12"/>
    <mergeCell ref="B10:J10"/>
    <mergeCell ref="N13:O13"/>
    <mergeCell ref="B14:J14"/>
    <mergeCell ref="N14:O14"/>
    <mergeCell ref="B15:J15"/>
    <mergeCell ref="N15:O15"/>
    <mergeCell ref="B13:J13"/>
    <mergeCell ref="N16:O16"/>
    <mergeCell ref="B17:J17"/>
    <mergeCell ref="N17:O17"/>
    <mergeCell ref="B18:J18"/>
    <mergeCell ref="N18:O18"/>
    <mergeCell ref="N25:O25"/>
    <mergeCell ref="N19:O19"/>
    <mergeCell ref="B20:J20"/>
    <mergeCell ref="N20:O20"/>
    <mergeCell ref="B22:D22"/>
    <mergeCell ref="N21:O21"/>
    <mergeCell ref="L21:M21"/>
    <mergeCell ref="B23:J23"/>
    <mergeCell ref="N23:O23"/>
    <mergeCell ref="B24:J24"/>
    <mergeCell ref="N24:O24"/>
    <mergeCell ref="B25:J25"/>
    <mergeCell ref="N29:O29"/>
    <mergeCell ref="B30:J30"/>
    <mergeCell ref="N30:O30"/>
    <mergeCell ref="N31:O31"/>
    <mergeCell ref="N32:O32"/>
    <mergeCell ref="B29:J29"/>
    <mergeCell ref="N26:O26"/>
    <mergeCell ref="B27:J27"/>
    <mergeCell ref="N27:O27"/>
    <mergeCell ref="B28:J28"/>
    <mergeCell ref="N28:O28"/>
    <mergeCell ref="B26:J26"/>
    <mergeCell ref="L38:M38"/>
    <mergeCell ref="G36:M36"/>
    <mergeCell ref="G35:M35"/>
    <mergeCell ref="N33:O33"/>
    <mergeCell ref="K34:L34"/>
    <mergeCell ref="N34:O34"/>
    <mergeCell ref="A34:J34"/>
    <mergeCell ref="B33:J33"/>
  </mergeCells>
  <pageMargins left="0.25" right="0.25"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Sheet1</vt:lpstr>
      <vt:lpstr>Sheet2</vt:lpstr>
      <vt:lpstr>Sheet3</vt:lpstr>
      <vt:lpstr>Sheet4</vt:lpstr>
      <vt:lpstr>Sheet5</vt:lpstr>
      <vt:lpstr>Sheet6</vt:lpstr>
      <vt:lpstr>Sheet7</vt:lpstr>
      <vt:lpstr>Sheet8</vt:lpstr>
      <vt:lpstr>Sheet2!Print_Area</vt:lpstr>
      <vt:lpstr>Sheet3!Print_Area</vt:lpstr>
      <vt:lpstr>Sheet4!Print_Area</vt:lpstr>
      <vt:lpstr>Sheet5!Print_Area</vt:lpstr>
      <vt:lpstr>Sheet8!Print_Area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2017-01-26T09:19:55Z</cp:lastPrinted>
  <dcterms:created xsi:type="dcterms:W3CDTF">2016-07-26T12:54:44Z</dcterms:created>
  <dcterms:modified xsi:type="dcterms:W3CDTF">2017-02-01T11:06:11Z</dcterms:modified>
</cp:coreProperties>
</file>