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75" windowWidth="20115" windowHeight="7995" activeTab="7"/>
  </bookViews>
  <sheets>
    <sheet name="Sheet1" sheetId="1" r:id="rId1"/>
    <sheet name="Sheet2" sheetId="2" r:id="rId2"/>
    <sheet name="Sheet3" sheetId="3" r:id="rId3"/>
    <sheet name="Sheet4" sheetId="4" r:id="rId4"/>
    <sheet name="Sheet5" sheetId="5" r:id="rId5"/>
    <sheet name="Sheet6" sheetId="6" r:id="rId6"/>
    <sheet name="Sheet7" sheetId="7" r:id="rId7"/>
    <sheet name="Sheet8" sheetId="8" r:id="rId8"/>
  </sheets>
  <definedNames>
    <definedName name="_xlnm.Print_Area" localSheetId="2">Sheet3!$A$1:$O$94</definedName>
    <definedName name="_xlnm.Print_Area" localSheetId="3">Sheet4!$A$1:$J$25</definedName>
  </definedNames>
  <calcPr calcId="144525"/>
</workbook>
</file>

<file path=xl/calcChain.xml><?xml version="1.0" encoding="utf-8"?>
<calcChain xmlns="http://schemas.openxmlformats.org/spreadsheetml/2006/main">
  <c r="I17" i="8" l="1"/>
  <c r="N87" i="3"/>
  <c r="M85" i="3"/>
  <c r="D86" i="3" s="1"/>
  <c r="M80" i="3"/>
  <c r="D81" i="3"/>
  <c r="M74" i="3"/>
  <c r="M73" i="3"/>
  <c r="M75" i="3" s="1"/>
  <c r="D76" i="3" s="1"/>
  <c r="K56" i="3"/>
  <c r="K55" i="3"/>
  <c r="K54" i="3"/>
  <c r="K57" i="3" s="1"/>
  <c r="M47" i="3"/>
  <c r="M48" i="3"/>
  <c r="M12" i="3"/>
  <c r="M22" i="3" l="1"/>
  <c r="M21" i="3"/>
  <c r="M11" i="3" l="1"/>
  <c r="G12" i="8" l="1"/>
  <c r="H14" i="8"/>
  <c r="G14" i="8"/>
  <c r="G13" i="8"/>
  <c r="M31" i="3"/>
  <c r="O76" i="3"/>
  <c r="M69" i="3"/>
  <c r="D70" i="3" s="1"/>
  <c r="M20" i="3"/>
  <c r="J14" i="4"/>
  <c r="C15" i="6"/>
  <c r="I15" i="6" s="1"/>
  <c r="O70" i="3" l="1"/>
  <c r="F13" i="8"/>
  <c r="I13" i="8" s="1"/>
  <c r="F14" i="8"/>
  <c r="I14" i="8" s="1"/>
  <c r="A3" i="8"/>
  <c r="B3" i="7" s="1"/>
  <c r="M63" i="3"/>
  <c r="M62" i="3"/>
  <c r="M41" i="3"/>
  <c r="M40" i="3"/>
  <c r="M39" i="3"/>
  <c r="M30" i="3"/>
  <c r="C4" i="5" l="1"/>
  <c r="B4" i="6" s="1"/>
  <c r="M42" i="3"/>
  <c r="M49" i="3"/>
  <c r="M64" i="3"/>
  <c r="C65" i="3" s="1"/>
  <c r="B2" i="3"/>
  <c r="B4" i="2"/>
  <c r="O65" i="3" l="1"/>
  <c r="F12" i="8"/>
  <c r="I12" i="8" s="1"/>
  <c r="G11" i="8"/>
  <c r="G10" i="8"/>
  <c r="G9" i="8"/>
  <c r="G8" i="8"/>
  <c r="G7" i="8"/>
  <c r="G6" i="8"/>
  <c r="H12" i="8" l="1"/>
  <c r="D43" i="3" l="1"/>
  <c r="D5" i="4" s="1"/>
  <c r="M29" i="3"/>
  <c r="M32" i="3" s="1"/>
  <c r="C34" i="3" l="1"/>
  <c r="D7" i="4" s="1"/>
  <c r="F9" i="8"/>
  <c r="I9" i="8" s="1"/>
  <c r="O43" i="3"/>
  <c r="C58" i="3"/>
  <c r="O58" i="3" s="1"/>
  <c r="H8" i="2" s="1"/>
  <c r="F8" i="8" l="1"/>
  <c r="I8" i="8" s="1"/>
  <c r="O34" i="3"/>
  <c r="F7" i="4"/>
  <c r="F11" i="8"/>
  <c r="I11" i="8" s="1"/>
  <c r="H7" i="4"/>
  <c r="M19" i="3"/>
  <c r="M23" i="3" s="1"/>
  <c r="M10" i="3"/>
  <c r="M9" i="3"/>
  <c r="M13" i="3" l="1"/>
  <c r="C14" i="3" s="1"/>
  <c r="C12" i="6"/>
  <c r="I12" i="6" s="1"/>
  <c r="D8" i="4"/>
  <c r="I8" i="4" s="1"/>
  <c r="I9" i="4" s="1"/>
  <c r="I14" i="4" s="1"/>
  <c r="H9" i="2"/>
  <c r="D6" i="4"/>
  <c r="E7" i="4"/>
  <c r="C24" i="3"/>
  <c r="F7" i="8" s="1"/>
  <c r="I7" i="8" s="1"/>
  <c r="O14" i="3" l="1"/>
  <c r="F6" i="8"/>
  <c r="I6" i="8" s="1"/>
  <c r="G6" i="4"/>
  <c r="F6" i="4"/>
  <c r="E6" i="4"/>
  <c r="D4" i="4"/>
  <c r="O24" i="3"/>
  <c r="E4" i="4" l="1"/>
  <c r="H4" i="4"/>
  <c r="H9" i="4" s="1"/>
  <c r="F4" i="4"/>
  <c r="H14" i="4" l="1"/>
  <c r="C13" i="6"/>
  <c r="I13" i="6" s="1"/>
  <c r="C50" i="3"/>
  <c r="O50" i="3" s="1"/>
  <c r="H7" i="2" l="1"/>
  <c r="H12" i="2" s="1"/>
  <c r="F10" i="8"/>
  <c r="I10" i="8" s="1"/>
  <c r="H11" i="2" l="1"/>
  <c r="G5" i="4"/>
  <c r="G9" i="4" s="1"/>
  <c r="F5" i="4"/>
  <c r="F9" i="4" s="1"/>
  <c r="E5" i="4"/>
  <c r="E9" i="4" s="1"/>
  <c r="G14" i="4" l="1"/>
  <c r="C9" i="6"/>
  <c r="I9" i="6" s="1"/>
  <c r="E14" i="4"/>
  <c r="C11" i="6"/>
  <c r="I11" i="6" s="1"/>
  <c r="F14" i="4"/>
  <c r="C10" i="6"/>
  <c r="I10" i="6" s="1"/>
  <c r="I16" i="6" l="1"/>
  <c r="I16" i="4"/>
  <c r="I17" i="6" s="1"/>
  <c r="I18" i="6" l="1"/>
  <c r="H10" i="2" s="1"/>
  <c r="H13" i="2" s="1"/>
  <c r="H16" i="2" s="1"/>
  <c r="J25" i="1" s="1"/>
</calcChain>
</file>

<file path=xl/sharedStrings.xml><?xml version="1.0" encoding="utf-8"?>
<sst xmlns="http://schemas.openxmlformats.org/spreadsheetml/2006/main" count="361" uniqueCount="144">
  <si>
    <t xml:space="preserve">Estimated cost Rs. </t>
  </si>
  <si>
    <t>ABSTRACT OF COST</t>
  </si>
  <si>
    <t xml:space="preserve">Cost of schedule itmes </t>
  </si>
  <si>
    <t>Rs.</t>
  </si>
  <si>
    <t xml:space="preserve">Cost of carriage </t>
  </si>
  <si>
    <t xml:space="preserve">Grand total Rs. </t>
  </si>
  <si>
    <t>Say Rs.</t>
  </si>
  <si>
    <t xml:space="preserve">DETAILED WORKING ESTIMKATE </t>
  </si>
  <si>
    <t>amount</t>
  </si>
  <si>
    <t>x</t>
  </si>
  <si>
    <t>=</t>
  </si>
  <si>
    <t>Cft</t>
  </si>
  <si>
    <t>Total</t>
  </si>
  <si>
    <t>Rs</t>
  </si>
  <si>
    <t>P % sft</t>
  </si>
  <si>
    <t>Grand Total</t>
  </si>
  <si>
    <t>TOTAL</t>
  </si>
  <si>
    <t>% ABOVE/BELOW Rs.</t>
  </si>
  <si>
    <t>TOTAL Rs.</t>
  </si>
  <si>
    <t>CONTRACTOR</t>
  </si>
  <si>
    <t>MATERIAL STATEMENT</t>
  </si>
  <si>
    <t>S.NO</t>
  </si>
  <si>
    <t>MATERIAL</t>
  </si>
  <si>
    <t>QTY</t>
  </si>
  <si>
    <t>CEMENT</t>
  </si>
  <si>
    <t>HILL SAND</t>
  </si>
  <si>
    <t>CRUSHED BAJRI</t>
  </si>
  <si>
    <t>STONE</t>
  </si>
  <si>
    <t>C.C (1:4:8)</t>
  </si>
  <si>
    <t>….</t>
  </si>
  <si>
    <t>C.C (1:2:4)</t>
  </si>
  <si>
    <t>Steel</t>
  </si>
  <si>
    <t>RATE</t>
  </si>
  <si>
    <t>PER</t>
  </si>
  <si>
    <t>BAG</t>
  </si>
  <si>
    <t>% CFT</t>
  </si>
  <si>
    <t>AMOUNT</t>
  </si>
  <si>
    <t>RATE ANALYSIS</t>
  </si>
  <si>
    <t>Name of Work:</t>
  </si>
  <si>
    <t xml:space="preserve">Carriage of 100cft /5 tones of all materials like stone aggregate, spawl, coal,lime, surkhi etc B.G Rail fastening points and crossing Bridges, Girders, Pipes, sheet rails M.S bars etc or 1000 Nos bricks 10"x5"x3" or 100 nos tiles 12"x6"x2" or 150 cft of timber or 100 maunds of fuel wood by trucks or any other means owned by the contractors.  </t>
  </si>
  <si>
    <t>HILLS SAND</t>
  </si>
  <si>
    <t>BAJRI/SHINGLE</t>
  </si>
  <si>
    <t>Quarry to (SOW) Miles 22</t>
  </si>
  <si>
    <t>Quarry to (SOW) Miles 19</t>
  </si>
  <si>
    <t>Mile 1st to 6th mile</t>
  </si>
  <si>
    <t>Rs. 771.96</t>
  </si>
  <si>
    <t>subsequent Mile: 16 Miles 32/56</t>
  </si>
  <si>
    <t xml:space="preserve">Rs. 520.96 </t>
  </si>
  <si>
    <t>Rs. 423.28</t>
  </si>
  <si>
    <t xml:space="preserve">Total </t>
  </si>
  <si>
    <t>Rs. 1292.92</t>
  </si>
  <si>
    <t>Rs. 1195.24</t>
  </si>
  <si>
    <t>STONE BALLAST</t>
  </si>
  <si>
    <t>Rs. 7.53</t>
  </si>
  <si>
    <t>subsequent Mile: 16 Miles 32.56</t>
  </si>
  <si>
    <t xml:space="preserve">Rs.  </t>
  </si>
  <si>
    <t>Rs. 103/20</t>
  </si>
  <si>
    <t>Rs. 110.73</t>
  </si>
  <si>
    <t>TOR STEEL</t>
  </si>
  <si>
    <t>Quarry to (SOW) Miles 172</t>
  </si>
  <si>
    <t xml:space="preserve">Rs. 5404.96 </t>
  </si>
  <si>
    <t>Rs.1235.98</t>
  </si>
  <si>
    <t xml:space="preserve">ASSISTANT ENGINEER
Gorakh Hills Development Authority 
</t>
  </si>
  <si>
    <t xml:space="preserve">Project Director
Gorakh Hills Development Authority 
</t>
  </si>
  <si>
    <t>Crush bajri</t>
  </si>
  <si>
    <t>@</t>
  </si>
  <si>
    <t>Rs:</t>
  </si>
  <si>
    <t>Hill Sand</t>
  </si>
  <si>
    <t>Cement Bags</t>
  </si>
  <si>
    <t>bags</t>
  </si>
  <si>
    <t>Stone Metal ____Cft (For 5 Mile)</t>
  </si>
  <si>
    <t>cft</t>
  </si>
  <si>
    <t>Total Rs.</t>
  </si>
  <si>
    <t>From Quarry Source Rs.</t>
  </si>
  <si>
    <t xml:space="preserve">Grand Total Rs. </t>
  </si>
  <si>
    <t>units 20 CFT / 20 Bags / 1 Cwt</t>
  </si>
  <si>
    <t>Cost of fuel, lubricants, Filterm Waste etc complete.</t>
  </si>
  <si>
    <t>8 liters</t>
  </si>
  <si>
    <t>P. litre</t>
  </si>
  <si>
    <t>Rs. 584 /-</t>
  </si>
  <si>
    <t xml:space="preserve">labour charges etc complete loading &amp; unloading </t>
  </si>
  <si>
    <t>02 nos</t>
  </si>
  <si>
    <t>250/-</t>
  </si>
  <si>
    <t>Each Trip</t>
  </si>
  <si>
    <t>Rs. 500/-</t>
  </si>
  <si>
    <t>Datrun Hire charges i/c Driver Rs. 2000/- P-4 Day i/c manintanance wear /rear, taxes Etc complete.</t>
  </si>
  <si>
    <t>Nos of Trips Each day</t>
  </si>
  <si>
    <t>Rs. 500.00</t>
  </si>
  <si>
    <t>Cost per CFT=</t>
  </si>
  <si>
    <t xml:space="preserve">Rs. 1584 </t>
  </si>
  <si>
    <t>Bill of Quantities</t>
  </si>
  <si>
    <t>IN RS.</t>
  </si>
  <si>
    <t>TOTAL  Rs.</t>
  </si>
  <si>
    <t>Project Director</t>
  </si>
  <si>
    <t>Gorakh Hills Development Authority</t>
  </si>
  <si>
    <t>Dadu</t>
  </si>
  <si>
    <t>DISCRIPTION OF ITEM</t>
  </si>
  <si>
    <t>Course ruble masonoy including hammer dresser with 1:4 cement mortor</t>
  </si>
  <si>
    <t>P % cft</t>
  </si>
  <si>
    <t>% sft</t>
  </si>
  <si>
    <t>R.CC (1:2:4)</t>
  </si>
  <si>
    <t>Rubber masonry</t>
  </si>
  <si>
    <t>per ton</t>
  </si>
  <si>
    <t>K.g</t>
  </si>
  <si>
    <t xml:space="preserve">Add. 10% on steel </t>
  </si>
  <si>
    <t xml:space="preserve">Add 1% contingency </t>
  </si>
  <si>
    <t>Excavation in rock, dressed to desing section, Grade and profiles, exacavated materials disposed off within 100 ft, lift upto 5 ft (a) Soft (B.S-2012 Chaper-1 page-2 items-6 (a)</t>
  </si>
  <si>
    <t>Cement concrete brick or stone ballast 1 ½" to 2" (B.S-2012 chaper-IV page-15 items 4 (b)</t>
  </si>
  <si>
    <t>Cement concrete brick or stone ballast 1 ½" to 2" (B.S-2012 chaper-IV page-15 items 4 (b) C.C 1:4:8</t>
  </si>
  <si>
    <t>P% Cft</t>
  </si>
  <si>
    <t>P% Sft</t>
  </si>
  <si>
    <t>P % Cft</t>
  </si>
  <si>
    <t>P o% Cft</t>
  </si>
  <si>
    <t xml:space="preserve">Add 50% on difficult terrain </t>
  </si>
  <si>
    <t>Office of the Project Director (GHDA)</t>
  </si>
  <si>
    <t xml:space="preserve">Cement concrete plain i/c placing compacting finishing and curing complete </t>
  </si>
  <si>
    <t>Ratio 1:2:4 (SN:5(f) P-16)</t>
  </si>
  <si>
    <t>Supply of sand haro or any other source sand modulous of finess (Hill Sand)</t>
  </si>
  <si>
    <t xml:space="preserve">Beneth Paver blocks </t>
  </si>
  <si>
    <t>Provding and fixing cement paving block flooring having size 197x97x80 (mm) of city quadra / cobble shape with pigmanted having strenghth b/w 500 Psi to 8500 Psi i/c filling (CS No. 72 page 49)</t>
  </si>
  <si>
    <t>Erection and removal of centering for R.C.C or plain C.C works of deodar wood (2nd class) (CSR 19 page 18)</t>
  </si>
  <si>
    <t>Paver</t>
  </si>
  <si>
    <t>Cement concrete plain i/c placing compacting finishing and curing complete Ratio 1:2:4 (SN:5(f) P-16)</t>
  </si>
  <si>
    <t>per 1000</t>
  </si>
  <si>
    <t>P ft</t>
  </si>
  <si>
    <t>deduct 20% ceiling on paver</t>
  </si>
  <si>
    <t>S/F of reflectrize Road studs Double Face , flush surfacetype.</t>
  </si>
  <si>
    <t>at Rs</t>
  </si>
  <si>
    <t>p No</t>
  </si>
  <si>
    <t>pavement marking reflecto thermo plasitic paint linesof 6 inch width</t>
  </si>
  <si>
    <t>P.Rft</t>
  </si>
  <si>
    <t>Excavation in hard rock,requiring blasting butblasting prohihibted and disposal of excavated material upto 50  ft lead including dressing levellingto designed section. etc complete. (B.S-2012 chaper-1 page-2 items 7(b)</t>
  </si>
  <si>
    <t>P %Cft</t>
  </si>
  <si>
    <t>P No</t>
  </si>
  <si>
    <t>Pavement marking reflecto thermo plasitic paint linesof 6 inch width</t>
  </si>
  <si>
    <t xml:space="preserve">
</t>
  </si>
  <si>
    <t xml:space="preserve">Gorakh Hills Development Authority </t>
  </si>
  <si>
    <t>Name of work:  Development of Summer Resort at Gorakh Hills, Construction of parking lot and lawn infront of Gorakh Resturant</t>
  </si>
  <si>
    <t>Lawn</t>
  </si>
  <si>
    <t>Park</t>
  </si>
  <si>
    <t xml:space="preserve">Park </t>
  </si>
  <si>
    <t xml:space="preserve">Sweet earth filling </t>
  </si>
  <si>
    <t>Providing &amp; fixing kerb Stone</t>
  </si>
  <si>
    <t>Rft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</si>
</sst>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_(* #,##0_);_(* \(#,##0\);_(* &quot;-&quot;??_);_(@_)"/>
  </numFmts>
  <fonts count="17" x14ac:knownFonts="1">
    <font>
      <sz val="11"/>
      <color theme="1"/>
      <name val="Calibri"/>
      <family val="2"/>
      <scheme val="minor"/>
    </font>
    <font>
      <b/>
      <sz val="11"/>
      <color theme="1"/>
      <name val="Calibri"/>
      <family val="2"/>
      <scheme val="minor"/>
    </font>
    <font>
      <b/>
      <sz val="15"/>
      <color theme="1"/>
      <name val="Calibri"/>
      <family val="2"/>
      <scheme val="minor"/>
    </font>
    <font>
      <b/>
      <sz val="13"/>
      <color theme="1"/>
      <name val="Calibri"/>
      <family val="2"/>
      <scheme val="minor"/>
    </font>
    <font>
      <b/>
      <sz val="12"/>
      <color theme="1"/>
      <name val="Calibri"/>
      <family val="2"/>
      <scheme val="minor"/>
    </font>
    <font>
      <sz val="10"/>
      <color theme="1"/>
      <name val="Algerian"/>
      <family val="5"/>
    </font>
    <font>
      <sz val="11"/>
      <color theme="1"/>
      <name val="Arial Black"/>
      <family val="2"/>
    </font>
    <font>
      <sz val="11"/>
      <color theme="1"/>
      <name val="Algerian"/>
      <family val="5"/>
    </font>
    <font>
      <sz val="12"/>
      <color theme="1"/>
      <name val="Calibri"/>
      <family val="2"/>
      <scheme val="minor"/>
    </font>
    <font>
      <b/>
      <sz val="16"/>
      <color theme="1"/>
      <name val="Calibri"/>
      <family val="2"/>
      <scheme val="minor"/>
    </font>
    <font>
      <b/>
      <sz val="18"/>
      <color theme="1"/>
      <name val="Calibri"/>
      <family val="2"/>
      <scheme val="minor"/>
    </font>
    <font>
      <sz val="15"/>
      <color theme="1"/>
      <name val="Calibri"/>
      <family val="2"/>
      <scheme val="minor"/>
    </font>
    <font>
      <sz val="11"/>
      <color theme="1"/>
      <name val="Calibri"/>
      <family val="2"/>
      <scheme val="minor"/>
    </font>
    <font>
      <sz val="13"/>
      <color theme="1"/>
      <name val="Calibri"/>
      <family val="2"/>
      <scheme val="minor"/>
    </font>
    <font>
      <sz val="13"/>
      <color theme="1"/>
      <name val="Arial Black"/>
      <family val="2"/>
    </font>
    <font>
      <sz val="13"/>
      <color theme="1"/>
      <name val="Algerian"/>
      <family val="5"/>
    </font>
    <font>
      <b/>
      <sz val="13"/>
      <color theme="1"/>
      <name val="Aharoni"/>
      <charset val="177"/>
    </font>
  </fonts>
  <fills count="2">
    <fill>
      <patternFill patternType="none"/>
    </fill>
    <fill>
      <patternFill patternType="gray125"/>
    </fill>
  </fills>
  <borders count="28">
    <border>
      <left/>
      <right/>
      <top/>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43" fontId="12" fillId="0" borderId="0" applyFont="0" applyFill="0" applyBorder="0" applyAlignment="0" applyProtection="0"/>
  </cellStyleXfs>
  <cellXfs count="180">
    <xf numFmtId="0" fontId="0" fillId="0" borderId="0" xfId="0"/>
    <xf numFmtId="0" fontId="2" fillId="0" borderId="0" xfId="0" applyFont="1" applyAlignment="1">
      <alignment horizontal="center"/>
    </xf>
    <xf numFmtId="0" fontId="0" fillId="0" borderId="0" xfId="0" applyAlignment="1">
      <alignment wrapText="1"/>
    </xf>
    <xf numFmtId="0" fontId="3" fillId="0" borderId="0" xfId="0" applyFont="1" applyAlignment="1"/>
    <xf numFmtId="1" fontId="1" fillId="0" borderId="0" xfId="0" applyNumberFormat="1" applyFont="1" applyBorder="1" applyAlignment="1"/>
    <xf numFmtId="0" fontId="1" fillId="0" borderId="0" xfId="0" applyFont="1"/>
    <xf numFmtId="0" fontId="0" fillId="0" borderId="0" xfId="0" applyAlignment="1"/>
    <xf numFmtId="0" fontId="6" fillId="0" borderId="0" xfId="0" applyFont="1" applyAlignment="1">
      <alignment horizontal="center"/>
    </xf>
    <xf numFmtId="1" fontId="0" fillId="0" borderId="0" xfId="0" applyNumberFormat="1"/>
    <xf numFmtId="0" fontId="0" fillId="0" borderId="0" xfId="0" applyBorder="1"/>
    <xf numFmtId="0" fontId="7" fillId="0" borderId="0" xfId="0" applyFont="1" applyAlignment="1">
      <alignment wrapText="1"/>
    </xf>
    <xf numFmtId="0" fontId="0" fillId="0" borderId="11" xfId="0" applyBorder="1"/>
    <xf numFmtId="0" fontId="0" fillId="0" borderId="11" xfId="0" applyBorder="1" applyAlignment="1">
      <alignment horizontal="left"/>
    </xf>
    <xf numFmtId="0" fontId="0" fillId="0" borderId="11" xfId="0" applyBorder="1" applyAlignment="1">
      <alignment horizontal="left" vertical="top"/>
    </xf>
    <xf numFmtId="0" fontId="0" fillId="0" borderId="11" xfId="0" applyBorder="1" applyAlignment="1">
      <alignment horizontal="center"/>
    </xf>
    <xf numFmtId="0" fontId="0" fillId="0" borderId="11" xfId="0" applyBorder="1" applyAlignment="1">
      <alignment horizontal="left" vertical="top" wrapText="1"/>
    </xf>
    <xf numFmtId="0" fontId="0" fillId="0" borderId="0" xfId="0" applyAlignment="1">
      <alignment vertical="top" wrapText="1"/>
    </xf>
    <xf numFmtId="2" fontId="0" fillId="0" borderId="11" xfId="0" applyNumberFormat="1" applyBorder="1"/>
    <xf numFmtId="0" fontId="1" fillId="0" borderId="11" xfId="0" applyFont="1" applyBorder="1"/>
    <xf numFmtId="0" fontId="0" fillId="0" borderId="0" xfId="0" applyAlignment="1">
      <alignment horizontal="center" vertical="top" wrapText="1"/>
    </xf>
    <xf numFmtId="0" fontId="0" fillId="0" borderId="17" xfId="0" applyBorder="1"/>
    <xf numFmtId="0" fontId="0" fillId="0" borderId="18" xfId="0" applyBorder="1"/>
    <xf numFmtId="0" fontId="0" fillId="0" borderId="19" xfId="0" applyBorder="1"/>
    <xf numFmtId="0" fontId="0" fillId="0" borderId="20" xfId="0" applyBorder="1"/>
    <xf numFmtId="0" fontId="0" fillId="0" borderId="21" xfId="0" applyBorder="1"/>
    <xf numFmtId="0" fontId="0" fillId="0" borderId="22" xfId="0" applyBorder="1"/>
    <xf numFmtId="0" fontId="1" fillId="0" borderId="22" xfId="0" applyFont="1" applyBorder="1"/>
    <xf numFmtId="0" fontId="1" fillId="0" borderId="23" xfId="0" applyFont="1" applyBorder="1"/>
    <xf numFmtId="0" fontId="8" fillId="0" borderId="0" xfId="0" applyFont="1" applyAlignment="1">
      <alignment vertical="top" wrapText="1"/>
    </xf>
    <xf numFmtId="0" fontId="0" fillId="0" borderId="0" xfId="0" applyBorder="1" applyAlignment="1">
      <alignment horizontal="center"/>
    </xf>
    <xf numFmtId="2" fontId="0" fillId="0" borderId="0" xfId="0" applyNumberFormat="1"/>
    <xf numFmtId="164" fontId="0" fillId="0" borderId="0" xfId="0" applyNumberFormat="1"/>
    <xf numFmtId="164" fontId="7" fillId="0" borderId="0" xfId="0" applyNumberFormat="1" applyFont="1" applyAlignment="1">
      <alignment wrapText="1"/>
    </xf>
    <xf numFmtId="164" fontId="5" fillId="0" borderId="0" xfId="0" applyNumberFormat="1" applyFont="1" applyAlignment="1">
      <alignment horizontal="center" vertical="top" wrapText="1"/>
    </xf>
    <xf numFmtId="0" fontId="0" fillId="0" borderId="0" xfId="0" applyFill="1" applyBorder="1"/>
    <xf numFmtId="0" fontId="0" fillId="0" borderId="0" xfId="0" applyAlignment="1">
      <alignment horizontal="center" vertical="center"/>
    </xf>
    <xf numFmtId="2" fontId="0" fillId="0" borderId="11" xfId="0" applyNumberFormat="1" applyBorder="1" applyAlignment="1">
      <alignment horizontal="center"/>
    </xf>
    <xf numFmtId="0" fontId="0" fillId="0" borderId="11" xfId="0" applyBorder="1" applyAlignment="1">
      <alignment horizontal="center" vertical="center"/>
    </xf>
    <xf numFmtId="0" fontId="0" fillId="0" borderId="0" xfId="0" applyBorder="1" applyAlignment="1">
      <alignment horizontal="right"/>
    </xf>
    <xf numFmtId="0" fontId="0" fillId="0" borderId="11" xfId="0" applyBorder="1" applyAlignment="1">
      <alignment horizontal="center" vertical="center" wrapText="1"/>
    </xf>
    <xf numFmtId="0" fontId="11" fillId="0" borderId="0" xfId="0" applyFont="1" applyAlignment="1">
      <alignment horizontal="left" wrapText="1"/>
    </xf>
    <xf numFmtId="0" fontId="0" fillId="0" borderId="0" xfId="0" applyAlignment="1">
      <alignment horizontal="center" vertical="center"/>
    </xf>
    <xf numFmtId="0" fontId="1" fillId="0" borderId="0" xfId="0" applyFont="1" applyAlignment="1">
      <alignment horizontal="center" vertical="center"/>
    </xf>
    <xf numFmtId="2" fontId="0" fillId="0" borderId="0" xfId="0" applyNumberFormat="1" applyBorder="1" applyAlignment="1">
      <alignment horizontal="right"/>
    </xf>
    <xf numFmtId="1" fontId="0" fillId="0" borderId="0" xfId="0" applyNumberFormat="1" applyAlignment="1">
      <alignment horizontal="center"/>
    </xf>
    <xf numFmtId="165" fontId="1" fillId="0" borderId="0" xfId="1" applyNumberFormat="1" applyFont="1"/>
    <xf numFmtId="165" fontId="0" fillId="0" borderId="0" xfId="1" applyNumberFormat="1" applyFont="1"/>
    <xf numFmtId="165" fontId="4" fillId="0" borderId="0" xfId="1" applyNumberFormat="1" applyFont="1"/>
    <xf numFmtId="0" fontId="0" fillId="0" borderId="0" xfId="0" applyAlignment="1"/>
    <xf numFmtId="0" fontId="10" fillId="0" borderId="0" xfId="0" applyFont="1" applyAlignment="1">
      <alignment vertical="top" wrapText="1"/>
    </xf>
    <xf numFmtId="2" fontId="0" fillId="0" borderId="0" xfId="0" applyNumberFormat="1" applyFill="1" applyBorder="1"/>
    <xf numFmtId="165" fontId="0" fillId="0" borderId="0" xfId="1" applyNumberFormat="1" applyFont="1" applyFill="1" applyBorder="1"/>
    <xf numFmtId="0" fontId="13" fillId="0" borderId="24" xfId="0" applyFont="1" applyBorder="1"/>
    <xf numFmtId="0" fontId="13" fillId="0" borderId="25" xfId="0" applyFont="1" applyBorder="1"/>
    <xf numFmtId="0" fontId="13" fillId="0" borderId="2" xfId="0" applyFont="1" applyBorder="1" applyAlignment="1">
      <alignment horizontal="center" vertical="center"/>
    </xf>
    <xf numFmtId="0" fontId="13" fillId="0" borderId="25" xfId="0" applyFont="1" applyBorder="1" applyAlignment="1">
      <alignment horizontal="center" vertical="center"/>
    </xf>
    <xf numFmtId="0" fontId="13" fillId="0" borderId="26" xfId="0" applyFont="1" applyBorder="1" applyAlignment="1">
      <alignment horizontal="center" vertical="center"/>
    </xf>
    <xf numFmtId="0" fontId="13" fillId="0" borderId="5" xfId="0" applyFont="1" applyBorder="1" applyAlignment="1">
      <alignment vertical="top"/>
    </xf>
    <xf numFmtId="0" fontId="13" fillId="0" borderId="11" xfId="0" applyFont="1" applyBorder="1" applyAlignment="1">
      <alignment vertical="center"/>
    </xf>
    <xf numFmtId="0" fontId="13" fillId="0" borderId="10" xfId="0" applyFont="1" applyBorder="1" applyAlignment="1">
      <alignment vertical="top"/>
    </xf>
    <xf numFmtId="0" fontId="14" fillId="0" borderId="0" xfId="0" applyFont="1" applyBorder="1" applyAlignment="1">
      <alignment horizontal="right"/>
    </xf>
    <xf numFmtId="164" fontId="14" fillId="0" borderId="0" xfId="0" applyNumberFormat="1" applyFont="1" applyBorder="1" applyAlignment="1">
      <alignment horizontal="center"/>
    </xf>
    <xf numFmtId="0" fontId="13" fillId="0" borderId="0" xfId="0" applyFont="1"/>
    <xf numFmtId="0" fontId="14" fillId="0" borderId="0" xfId="0" applyFont="1" applyAlignment="1">
      <alignment horizontal="right"/>
    </xf>
    <xf numFmtId="0" fontId="13" fillId="0" borderId="0" xfId="0" applyFont="1" applyAlignment="1"/>
    <xf numFmtId="165" fontId="3" fillId="0" borderId="0" xfId="1" applyNumberFormat="1" applyFont="1" applyBorder="1"/>
    <xf numFmtId="165" fontId="3" fillId="0" borderId="0" xfId="1" applyNumberFormat="1" applyFont="1"/>
    <xf numFmtId="165" fontId="13" fillId="0" borderId="0" xfId="1" applyNumberFormat="1" applyFont="1"/>
    <xf numFmtId="0" fontId="1" fillId="0" borderId="0" xfId="0" applyFont="1" applyAlignment="1">
      <alignment vertical="top" wrapText="1"/>
    </xf>
    <xf numFmtId="0" fontId="1" fillId="0" borderId="0" xfId="0" applyFont="1" applyAlignment="1">
      <alignment vertical="top"/>
    </xf>
    <xf numFmtId="0" fontId="13" fillId="0" borderId="0" xfId="0" applyFont="1" applyAlignment="1"/>
    <xf numFmtId="0" fontId="14" fillId="0" borderId="0" xfId="0" applyFont="1" applyAlignment="1">
      <alignment horizontal="right"/>
    </xf>
    <xf numFmtId="0" fontId="15" fillId="0" borderId="0" xfId="0" applyFont="1" applyAlignment="1">
      <alignment horizontal="center" wrapText="1"/>
    </xf>
    <xf numFmtId="0" fontId="13" fillId="0" borderId="0" xfId="0" applyFont="1" applyAlignment="1">
      <alignment horizontal="left" wrapText="1"/>
    </xf>
    <xf numFmtId="0" fontId="3" fillId="0" borderId="0" xfId="0" applyFont="1" applyAlignment="1">
      <alignment wrapText="1"/>
    </xf>
    <xf numFmtId="0" fontId="13" fillId="0" borderId="0" xfId="0" applyFont="1" applyAlignment="1">
      <alignment wrapText="1"/>
    </xf>
    <xf numFmtId="1" fontId="13" fillId="0" borderId="0" xfId="0" applyNumberFormat="1" applyFont="1"/>
    <xf numFmtId="0" fontId="13" fillId="0" borderId="0" xfId="0" applyFont="1" applyAlignment="1">
      <alignment vertical="center"/>
    </xf>
    <xf numFmtId="0" fontId="13" fillId="0" borderId="0" xfId="0" applyFont="1" applyAlignment="1">
      <alignment horizontal="left" vertical="center" wrapText="1"/>
    </xf>
    <xf numFmtId="0" fontId="13" fillId="0" borderId="0" xfId="0" applyFont="1" applyAlignment="1">
      <alignment vertical="center" wrapText="1"/>
    </xf>
    <xf numFmtId="165" fontId="3" fillId="0" borderId="0" xfId="1" applyNumberFormat="1" applyFont="1" applyAlignment="1">
      <alignment wrapText="1"/>
    </xf>
    <xf numFmtId="1" fontId="13" fillId="0" borderId="0" xfId="0" applyNumberFormat="1" applyFont="1" applyAlignment="1">
      <alignment wrapText="1"/>
    </xf>
    <xf numFmtId="0" fontId="3" fillId="0" borderId="0" xfId="0" applyFont="1"/>
    <xf numFmtId="2" fontId="13" fillId="0" borderId="0" xfId="0" applyNumberFormat="1" applyFont="1"/>
    <xf numFmtId="1" fontId="3" fillId="0" borderId="0" xfId="0" applyNumberFormat="1" applyFont="1" applyAlignment="1">
      <alignment wrapText="1"/>
    </xf>
    <xf numFmtId="0" fontId="16" fillId="0" borderId="0" xfId="0" applyFont="1" applyAlignment="1"/>
    <xf numFmtId="164" fontId="13" fillId="0" borderId="0" xfId="0" applyNumberFormat="1" applyFont="1" applyAlignment="1"/>
    <xf numFmtId="164" fontId="13" fillId="0" borderId="0" xfId="0" applyNumberFormat="1" applyFont="1"/>
    <xf numFmtId="0" fontId="13" fillId="0" borderId="0" xfId="0" applyFont="1" applyBorder="1" applyAlignment="1">
      <alignment wrapText="1"/>
    </xf>
    <xf numFmtId="164" fontId="3" fillId="0" borderId="0" xfId="0" applyNumberFormat="1" applyFont="1" applyAlignment="1">
      <alignment wrapText="1"/>
    </xf>
    <xf numFmtId="1" fontId="13" fillId="0" borderId="0" xfId="0" applyNumberFormat="1" applyFont="1" applyAlignment="1"/>
    <xf numFmtId="0" fontId="13" fillId="0" borderId="0" xfId="0" applyFont="1" applyAlignment="1">
      <alignment horizontal="center" vertical="center"/>
    </xf>
    <xf numFmtId="0" fontId="13" fillId="0" borderId="0" xfId="0" applyFont="1" applyAlignment="1">
      <alignment horizontal="left" vertical="top"/>
    </xf>
    <xf numFmtId="0" fontId="13" fillId="0" borderId="0" xfId="0" applyFont="1" applyAlignment="1">
      <alignment horizontal="left" vertical="top" wrapText="1"/>
    </xf>
    <xf numFmtId="164" fontId="13" fillId="0" borderId="0" xfId="0" applyNumberFormat="1" applyFont="1" applyAlignment="1">
      <alignment wrapText="1"/>
    </xf>
    <xf numFmtId="0" fontId="13" fillId="0" borderId="0" xfId="0" applyFont="1" applyAlignment="1">
      <alignment horizontal="center"/>
    </xf>
    <xf numFmtId="0" fontId="3" fillId="0" borderId="0" xfId="0" applyFont="1" applyAlignment="1">
      <alignment horizontal="center"/>
    </xf>
    <xf numFmtId="165" fontId="3" fillId="0" borderId="0" xfId="1" applyNumberFormat="1" applyFont="1" applyBorder="1" applyAlignment="1">
      <alignment horizontal="center"/>
    </xf>
    <xf numFmtId="0" fontId="16" fillId="0" borderId="0" xfId="0" applyFont="1" applyAlignment="1">
      <alignment horizontal="center"/>
    </xf>
    <xf numFmtId="164" fontId="3" fillId="0" borderId="0" xfId="0" applyNumberFormat="1" applyFont="1" applyBorder="1" applyAlignment="1">
      <alignment horizontal="center"/>
    </xf>
    <xf numFmtId="0" fontId="13" fillId="0" borderId="0" xfId="0" applyFont="1" applyBorder="1"/>
    <xf numFmtId="0" fontId="13" fillId="0" borderId="0" xfId="0" applyFont="1" applyBorder="1" applyAlignment="1">
      <alignment horizontal="center" vertical="center"/>
    </xf>
    <xf numFmtId="0" fontId="15" fillId="0" borderId="0" xfId="0" applyFont="1" applyAlignment="1">
      <alignment wrapText="1"/>
    </xf>
    <xf numFmtId="0" fontId="15" fillId="0" borderId="0" xfId="0" applyFont="1" applyBorder="1" applyAlignment="1">
      <alignment wrapText="1"/>
    </xf>
    <xf numFmtId="0" fontId="13" fillId="0" borderId="0" xfId="0" applyFont="1" applyAlignment="1">
      <alignment horizontal="center" vertical="center" wrapText="1"/>
    </xf>
    <xf numFmtId="0" fontId="9" fillId="0" borderId="0" xfId="0" applyFont="1" applyAlignment="1">
      <alignment horizontal="left" wrapText="1"/>
    </xf>
    <xf numFmtId="0" fontId="0" fillId="0" borderId="0" xfId="0" applyAlignment="1">
      <alignment horizontal="center" vertical="top" wrapText="1"/>
    </xf>
    <xf numFmtId="0" fontId="2" fillId="0" borderId="0" xfId="0" applyFont="1" applyAlignment="1">
      <alignment horizontal="center"/>
    </xf>
    <xf numFmtId="0" fontId="13" fillId="0" borderId="0" xfId="0" applyFont="1" applyAlignment="1"/>
    <xf numFmtId="0" fontId="4" fillId="0" borderId="0" xfId="0" applyFont="1" applyAlignment="1">
      <alignment horizontal="center"/>
    </xf>
    <xf numFmtId="0" fontId="3" fillId="0" borderId="0" xfId="0" applyFont="1" applyAlignment="1">
      <alignment horizontal="left" wrapText="1"/>
    </xf>
    <xf numFmtId="0" fontId="13" fillId="0" borderId="0" xfId="0" applyFont="1" applyAlignment="1">
      <alignment horizontal="left"/>
    </xf>
    <xf numFmtId="0" fontId="13" fillId="0" borderId="0" xfId="0" applyFont="1" applyAlignment="1">
      <alignment horizontal="center" vertical="center" wrapText="1"/>
    </xf>
    <xf numFmtId="0" fontId="13" fillId="0" borderId="0" xfId="0" applyFont="1" applyAlignment="1">
      <alignment horizontal="center" vertical="center"/>
    </xf>
    <xf numFmtId="0" fontId="13"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Border="1" applyAlignment="1">
      <alignment horizontal="center" vertical="top" wrapText="1"/>
    </xf>
    <xf numFmtId="0" fontId="13" fillId="0" borderId="0" xfId="0" applyFont="1" applyBorder="1" applyAlignment="1">
      <alignment horizontal="center" wrapText="1"/>
    </xf>
    <xf numFmtId="0" fontId="14" fillId="0" borderId="0" xfId="0" applyFont="1" applyAlignment="1">
      <alignment horizontal="right"/>
    </xf>
    <xf numFmtId="0" fontId="13" fillId="0" borderId="0" xfId="0" applyFont="1" applyAlignment="1">
      <alignment horizontal="center" vertical="top" wrapText="1"/>
    </xf>
    <xf numFmtId="165" fontId="3" fillId="0" borderId="0" xfId="1" applyNumberFormat="1" applyFont="1" applyBorder="1" applyAlignment="1">
      <alignment horizontal="center"/>
    </xf>
    <xf numFmtId="0" fontId="3" fillId="0" borderId="0" xfId="0" applyFont="1" applyAlignment="1">
      <alignment horizontal="center"/>
    </xf>
    <xf numFmtId="0" fontId="13" fillId="0" borderId="0" xfId="0" applyFont="1" applyAlignment="1">
      <alignment horizontal="left" vertical="center"/>
    </xf>
    <xf numFmtId="0" fontId="13" fillId="0" borderId="0" xfId="0" applyFont="1" applyAlignment="1">
      <alignment horizontal="left" vertical="top" wrapText="1"/>
    </xf>
    <xf numFmtId="0" fontId="13" fillId="0" borderId="0" xfId="0" applyFont="1" applyAlignment="1">
      <alignment horizontal="center" wrapText="1"/>
    </xf>
    <xf numFmtId="0" fontId="15" fillId="0" borderId="0" xfId="0" applyFont="1" applyAlignment="1">
      <alignment horizontal="center" wrapText="1"/>
    </xf>
    <xf numFmtId="0" fontId="15" fillId="0" borderId="0" xfId="0" applyFont="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center"/>
    </xf>
    <xf numFmtId="0" fontId="0" fillId="0" borderId="0" xfId="0" applyAlignment="1">
      <alignment horizontal="left" vertical="top" wrapText="1"/>
    </xf>
    <xf numFmtId="0" fontId="1" fillId="0" borderId="0" xfId="0" applyFont="1" applyAlignment="1">
      <alignment horizontal="left" wrapText="1"/>
    </xf>
    <xf numFmtId="0" fontId="9" fillId="0" borderId="0" xfId="0" applyFont="1" applyAlignment="1">
      <alignment horizontal="center" vertical="top" wrapText="1"/>
    </xf>
    <xf numFmtId="0" fontId="0" fillId="0" borderId="0" xfId="0" applyAlignment="1">
      <alignment horizontal="left" wrapText="1"/>
    </xf>
    <xf numFmtId="0" fontId="0" fillId="0" borderId="0" xfId="0" applyBorder="1" applyAlignment="1">
      <alignment horizontal="right" vertical="center"/>
    </xf>
    <xf numFmtId="0" fontId="0" fillId="0" borderId="0" xfId="0" applyFont="1" applyAlignment="1">
      <alignment horizontal="left" vertical="center"/>
    </xf>
    <xf numFmtId="0" fontId="1" fillId="0" borderId="0" xfId="0" applyFont="1" applyAlignment="1">
      <alignment horizontal="left" vertical="center"/>
    </xf>
    <xf numFmtId="0" fontId="0" fillId="0" borderId="0" xfId="0" applyAlignment="1">
      <alignment horizontal="left" vertical="center"/>
    </xf>
    <xf numFmtId="2" fontId="0" fillId="0" borderId="0" xfId="0" applyNumberFormat="1" applyAlignment="1">
      <alignment horizontal="right" vertical="center"/>
    </xf>
    <xf numFmtId="165" fontId="0" fillId="0" borderId="0" xfId="1" applyNumberFormat="1" applyFont="1" applyAlignment="1">
      <alignment horizontal="center" vertical="center"/>
    </xf>
    <xf numFmtId="0" fontId="0" fillId="0" borderId="0" xfId="0" applyAlignment="1">
      <alignment horizontal="center"/>
    </xf>
    <xf numFmtId="0" fontId="1" fillId="0" borderId="0" xfId="0" applyFont="1" applyAlignment="1">
      <alignment horizontal="center" vertical="top" wrapText="1"/>
    </xf>
    <xf numFmtId="164" fontId="5" fillId="0" borderId="0" xfId="0" applyNumberFormat="1" applyFont="1" applyAlignment="1">
      <alignment horizontal="center" vertical="top" wrapText="1"/>
    </xf>
    <xf numFmtId="0" fontId="0" fillId="0" borderId="0" xfId="0" applyBorder="1" applyAlignment="1">
      <alignment horizontal="left" wrapText="1"/>
    </xf>
    <xf numFmtId="0" fontId="0" fillId="0" borderId="0" xfId="0" applyAlignment="1">
      <alignment horizontal="center" wrapText="1"/>
    </xf>
    <xf numFmtId="0" fontId="1" fillId="0" borderId="0" xfId="0" applyFont="1" applyAlignment="1">
      <alignment horizontal="center" wrapText="1"/>
    </xf>
    <xf numFmtId="0" fontId="13" fillId="0" borderId="12" xfId="0" applyFont="1" applyBorder="1" applyAlignment="1">
      <alignment horizontal="left" vertical="center" wrapText="1"/>
    </xf>
    <xf numFmtId="0" fontId="13" fillId="0" borderId="14" xfId="0" applyFont="1" applyBorder="1" applyAlignment="1">
      <alignment horizontal="left" vertical="center" wrapText="1"/>
    </xf>
    <xf numFmtId="2" fontId="13" fillId="0" borderId="12" xfId="0" applyNumberFormat="1" applyFont="1" applyBorder="1" applyAlignment="1">
      <alignment horizontal="center" vertical="center"/>
    </xf>
    <xf numFmtId="2" fontId="13" fillId="0" borderId="15" xfId="0" applyNumberFormat="1" applyFont="1" applyBorder="1" applyAlignment="1">
      <alignment horizontal="center" vertical="center"/>
    </xf>
    <xf numFmtId="0" fontId="14" fillId="0" borderId="21" xfId="0" applyFont="1" applyBorder="1" applyAlignment="1">
      <alignment horizontal="right"/>
    </xf>
    <xf numFmtId="0" fontId="14" fillId="0" borderId="22" xfId="0" applyFont="1" applyBorder="1" applyAlignment="1">
      <alignment horizontal="right"/>
    </xf>
    <xf numFmtId="0" fontId="14" fillId="0" borderId="23" xfId="0" applyFont="1" applyBorder="1" applyAlignment="1">
      <alignment horizontal="right"/>
    </xf>
    <xf numFmtId="1" fontId="14" fillId="0" borderId="21" xfId="0" applyNumberFormat="1" applyFont="1" applyBorder="1" applyAlignment="1">
      <alignment horizontal="center"/>
    </xf>
    <xf numFmtId="1" fontId="14" fillId="0" borderId="23" xfId="0" applyNumberFormat="1" applyFont="1" applyBorder="1" applyAlignment="1">
      <alignment horizontal="center"/>
    </xf>
    <xf numFmtId="0" fontId="14" fillId="0" borderId="1" xfId="0" applyFont="1" applyBorder="1" applyAlignment="1">
      <alignment horizontal="right" wrapText="1"/>
    </xf>
    <xf numFmtId="2" fontId="14" fillId="0" borderId="16" xfId="0" applyNumberFormat="1" applyFont="1" applyBorder="1" applyAlignment="1">
      <alignment horizontal="center"/>
    </xf>
    <xf numFmtId="0" fontId="13" fillId="0" borderId="12" xfId="0" applyFont="1" applyBorder="1" applyAlignment="1">
      <alignment horizontal="left" vertical="top" wrapText="1"/>
    </xf>
    <xf numFmtId="0" fontId="13" fillId="0" borderId="14" xfId="0" applyFont="1" applyBorder="1" applyAlignment="1">
      <alignment horizontal="left" vertical="top" wrapText="1"/>
    </xf>
    <xf numFmtId="0" fontId="13" fillId="0" borderId="15" xfId="0" applyFont="1" applyBorder="1" applyAlignment="1">
      <alignment horizontal="left" vertical="top" wrapText="1"/>
    </xf>
    <xf numFmtId="2" fontId="13" fillId="0" borderId="13" xfId="0" applyNumberFormat="1" applyFont="1" applyBorder="1" applyAlignment="1">
      <alignment horizontal="center" vertical="center"/>
    </xf>
    <xf numFmtId="1" fontId="13" fillId="0" borderId="12" xfId="0" applyNumberFormat="1" applyFont="1" applyBorder="1" applyAlignment="1">
      <alignment horizontal="center" vertical="center"/>
    </xf>
    <xf numFmtId="1" fontId="13" fillId="0" borderId="13" xfId="0" applyNumberFormat="1" applyFont="1" applyBorder="1" applyAlignment="1">
      <alignment horizontal="center" vertical="center"/>
    </xf>
    <xf numFmtId="0" fontId="13" fillId="0" borderId="3" xfId="0" applyFont="1" applyBorder="1" applyAlignment="1">
      <alignment horizontal="center"/>
    </xf>
    <xf numFmtId="0" fontId="13" fillId="0" borderId="4" xfId="0" applyFont="1" applyBorder="1" applyAlignment="1">
      <alignment horizontal="center"/>
    </xf>
    <xf numFmtId="0" fontId="13" fillId="0" borderId="27" xfId="0" applyFont="1" applyBorder="1" applyAlignment="1">
      <alignment horizontal="center"/>
    </xf>
    <xf numFmtId="0" fontId="13" fillId="0" borderId="12"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2" xfId="0" applyFont="1" applyBorder="1" applyAlignment="1">
      <alignment horizontal="left" wrapText="1"/>
    </xf>
    <xf numFmtId="0" fontId="13" fillId="0" borderId="14" xfId="0" applyFont="1" applyBorder="1" applyAlignment="1">
      <alignment horizontal="left" wrapText="1"/>
    </xf>
    <xf numFmtId="0" fontId="13" fillId="0" borderId="15" xfId="0" applyFont="1" applyBorder="1" applyAlignment="1">
      <alignment horizontal="left" wrapText="1"/>
    </xf>
    <xf numFmtId="0" fontId="6" fillId="0" borderId="0" xfId="0" applyFont="1" applyAlignment="1">
      <alignment horizontal="center"/>
    </xf>
    <xf numFmtId="0" fontId="13" fillId="0" borderId="6" xfId="0" applyFont="1" applyBorder="1" applyAlignment="1">
      <alignment horizontal="left" vertical="top" wrapText="1"/>
    </xf>
    <xf numFmtId="0" fontId="13" fillId="0" borderId="7" xfId="0" applyFont="1" applyBorder="1" applyAlignment="1">
      <alignment horizontal="left" vertical="top" wrapText="1"/>
    </xf>
    <xf numFmtId="0" fontId="13" fillId="0" borderId="8" xfId="0" applyFont="1" applyBorder="1" applyAlignment="1">
      <alignment horizontal="left" vertical="top" wrapText="1"/>
    </xf>
    <xf numFmtId="1" fontId="13" fillId="0" borderId="6" xfId="0" applyNumberFormat="1" applyFont="1" applyBorder="1" applyAlignment="1">
      <alignment horizontal="center" vertical="center"/>
    </xf>
    <xf numFmtId="1" fontId="13" fillId="0" borderId="9" xfId="0" applyNumberFormat="1" applyFont="1" applyBorder="1" applyAlignment="1">
      <alignment horizontal="center" vertical="center"/>
    </xf>
    <xf numFmtId="0" fontId="10" fillId="0" borderId="0" xfId="0" applyFont="1" applyAlignment="1">
      <alignment horizontal="left" vertical="top" wrapText="1"/>
    </xf>
    <xf numFmtId="2" fontId="13" fillId="0" borderId="11" xfId="0" applyNumberFormat="1" applyFont="1" applyBorder="1" applyAlignment="1">
      <alignment horizontal="center" vertical="center"/>
    </xf>
    <xf numFmtId="0" fontId="13" fillId="0" borderId="11" xfId="0" applyFont="1" applyBorder="1" applyAlignment="1">
      <alignment horizontal="left"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258754</xdr:colOff>
      <xdr:row>1</xdr:row>
      <xdr:rowOff>299604</xdr:rowOff>
    </xdr:from>
    <xdr:to>
      <xdr:col>11</xdr:col>
      <xdr:colOff>198783</xdr:colOff>
      <xdr:row>5</xdr:row>
      <xdr:rowOff>115956</xdr:rowOff>
    </xdr:to>
    <xdr:sp macro="" textlink="">
      <xdr:nvSpPr>
        <xdr:cNvPr id="3" name="Title 1"/>
        <xdr:cNvSpPr>
          <a:spLocks noGrp="1"/>
        </xdr:cNvSpPr>
      </xdr:nvSpPr>
      <xdr:spPr>
        <a:xfrm>
          <a:off x="258754" y="490104"/>
          <a:ext cx="5788379" cy="1073652"/>
        </a:xfrm>
        <a:prstGeom prst="rect">
          <a:avLst/>
        </a:prstGeom>
      </xdr:spPr>
      <xdr:txBody>
        <a:bodyPr spcFirstLastPara="1" vert="horz" wrap="square" lIns="91440" tIns="45720" rIns="91440" bIns="45720" numCol="1" rtlCol="0" anchor="ctr">
          <a:prstTxWarp prst="textArchUp">
            <a:avLst>
              <a:gd name="adj" fmla="val 10801520"/>
            </a:avLst>
          </a:prstTxWarp>
          <a:normAutofit/>
        </a:bodyPr>
        <a:lstStyle>
          <a:lvl1pPr algn="ctr" defTabSz="914400" rtl="0" eaLnBrk="1" latinLnBrk="0" hangingPunct="1">
            <a:spcBef>
              <a:spcPct val="0"/>
            </a:spcBef>
            <a:buNone/>
            <a:defRPr sz="4400" kern="1200">
              <a:solidFill>
                <a:schemeClr val="tx1"/>
              </a:solidFill>
              <a:latin typeface="+mj-lt"/>
              <a:ea typeface="+mj-ea"/>
              <a:cs typeface="+mj-cs"/>
            </a:defRPr>
          </a:lvl1pPr>
        </a:lstStyle>
        <a:p>
          <a:r>
            <a:rPr lang="en-US"/>
            <a:t>Gorakh Hills Development Authority </a:t>
          </a:r>
        </a:p>
      </xdr:txBody>
    </xdr:sp>
    <xdr:clientData/>
  </xdr:twoCellAnchor>
  <xdr:twoCellAnchor editAs="oneCell">
    <xdr:from>
      <xdr:col>7</xdr:col>
      <xdr:colOff>505239</xdr:colOff>
      <xdr:row>4</xdr:row>
      <xdr:rowOff>16563</xdr:rowOff>
    </xdr:from>
    <xdr:to>
      <xdr:col>9</xdr:col>
      <xdr:colOff>612913</xdr:colOff>
      <xdr:row>11</xdr:row>
      <xdr:rowOff>8282</xdr:rowOff>
    </xdr:to>
    <xdr:pic>
      <xdr:nvPicPr>
        <xdr:cNvPr id="4" name="Picture 3" descr="Description: Description: Gorakh logo new"/>
        <xdr:cNvPicPr/>
      </xdr:nvPicPr>
      <xdr:blipFill>
        <a:blip xmlns:r="http://schemas.openxmlformats.org/officeDocument/2006/relationships" r:embed="rId1">
          <a:clrChange>
            <a:clrFrom>
              <a:srgbClr val="FDFDFD"/>
            </a:clrFrom>
            <a:clrTo>
              <a:srgbClr val="FDFDFD">
                <a:alpha val="0"/>
              </a:srgbClr>
            </a:clrTo>
          </a:clrChange>
          <a:lum bright="-12000"/>
          <a:grayscl/>
          <a:extLst>
            <a:ext uri="{28A0092B-C50C-407E-A947-70E740481C1C}">
              <a14:useLocalDpi xmlns:a14="http://schemas.microsoft.com/office/drawing/2010/main" val="0"/>
            </a:ext>
          </a:extLst>
        </a:blip>
        <a:srcRect/>
        <a:stretch>
          <a:fillRect/>
        </a:stretch>
      </xdr:blipFill>
      <xdr:spPr bwMode="auto">
        <a:xfrm>
          <a:off x="3686589" y="1226238"/>
          <a:ext cx="1679299" cy="1630019"/>
        </a:xfrm>
        <a:prstGeom prst="rect">
          <a:avLst/>
        </a:prstGeom>
        <a:solidFill>
          <a:sysClr val="window" lastClr="FFFFFF"/>
        </a:solidFill>
        <a:ln>
          <a:noFill/>
        </a:ln>
      </xdr:spPr>
    </xdr:pic>
    <xdr:clientData/>
  </xdr:twoCellAnchor>
  <xdr:twoCellAnchor editAs="oneCell">
    <xdr:from>
      <xdr:col>0</xdr:col>
      <xdr:colOff>496957</xdr:colOff>
      <xdr:row>3</xdr:row>
      <xdr:rowOff>124240</xdr:rowOff>
    </xdr:from>
    <xdr:to>
      <xdr:col>4</xdr:col>
      <xdr:colOff>281371</xdr:colOff>
      <xdr:row>12</xdr:row>
      <xdr:rowOff>16328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6957" y="1095790"/>
          <a:ext cx="1708464" cy="201616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M37"/>
  <sheetViews>
    <sheetView topLeftCell="A13" workbookViewId="0">
      <selection activeCell="C21" sqref="C21:K22"/>
    </sheetView>
  </sheetViews>
  <sheetFormatPr defaultRowHeight="15" x14ac:dyDescent="0.25"/>
  <cols>
    <col min="2" max="2" width="2" bestFit="1" customWidth="1"/>
    <col min="4" max="4" width="8.5703125" bestFit="1" customWidth="1"/>
    <col min="5" max="5" width="12.42578125" bestFit="1" customWidth="1"/>
    <col min="6" max="7" width="4" bestFit="1" customWidth="1"/>
    <col min="8" max="8" width="9" bestFit="1" customWidth="1"/>
    <col min="9" max="9" width="10" customWidth="1"/>
    <col min="10" max="10" width="17.28515625" customWidth="1"/>
    <col min="11" max="11" width="5.42578125" customWidth="1"/>
    <col min="12" max="12" width="7.5703125" customWidth="1"/>
    <col min="13" max="13" width="4.140625" bestFit="1" customWidth="1"/>
    <col min="14" max="14" width="9" bestFit="1" customWidth="1"/>
    <col min="15" max="15" width="2.85546875" bestFit="1" customWidth="1"/>
  </cols>
  <sheetData>
    <row r="2" ht="39.75" customHeight="1" x14ac:dyDescent="0.25"/>
    <row r="3" ht="39.75" customHeight="1" x14ac:dyDescent="0.25"/>
    <row r="4" ht="39.75" customHeight="1" x14ac:dyDescent="0.25"/>
    <row r="5" ht="39.75" customHeight="1" x14ac:dyDescent="0.25"/>
    <row r="6" ht="39.75" customHeight="1" x14ac:dyDescent="0.25"/>
    <row r="7" ht="39.75" customHeight="1" x14ac:dyDescent="0.25"/>
    <row r="8" ht="39.75" customHeight="1" x14ac:dyDescent="0.25"/>
    <row r="9" ht="21.75" customHeight="1" x14ac:dyDescent="0.25"/>
    <row r="10" ht="18.75" customHeight="1" x14ac:dyDescent="0.25"/>
    <row r="11" ht="18.75" customHeight="1" x14ac:dyDescent="0.25"/>
    <row r="12" ht="18.75" customHeight="1" x14ac:dyDescent="0.25"/>
    <row r="13" ht="18.75" customHeight="1" x14ac:dyDescent="0.25"/>
    <row r="14" ht="18.75" customHeight="1" x14ac:dyDescent="0.25"/>
    <row r="18" spans="3:13" ht="19.5" x14ac:dyDescent="0.3">
      <c r="C18" s="107" t="s">
        <v>114</v>
      </c>
      <c r="D18" s="107"/>
      <c r="E18" s="107"/>
      <c r="F18" s="107"/>
      <c r="G18" s="107"/>
      <c r="H18" s="107"/>
      <c r="I18" s="107"/>
      <c r="J18" s="107"/>
    </row>
    <row r="19" spans="3:13" ht="19.5" x14ac:dyDescent="0.3">
      <c r="D19" s="1"/>
      <c r="E19" s="1"/>
      <c r="F19" s="1"/>
      <c r="G19" s="1"/>
      <c r="H19" s="1"/>
      <c r="I19" s="1"/>
      <c r="J19" s="1"/>
    </row>
    <row r="21" spans="3:13" ht="30.75" customHeight="1" x14ac:dyDescent="0.25">
      <c r="C21" s="105" t="s">
        <v>137</v>
      </c>
      <c r="D21" s="105"/>
      <c r="E21" s="105"/>
      <c r="F21" s="105"/>
      <c r="G21" s="105"/>
      <c r="H21" s="105"/>
      <c r="I21" s="105"/>
      <c r="J21" s="105"/>
      <c r="K21" s="105"/>
      <c r="L21" s="2"/>
      <c r="M21" s="2"/>
    </row>
    <row r="22" spans="3:13" ht="36.75" customHeight="1" x14ac:dyDescent="0.25">
      <c r="C22" s="105"/>
      <c r="D22" s="105"/>
      <c r="E22" s="105"/>
      <c r="F22" s="105"/>
      <c r="G22" s="105"/>
      <c r="H22" s="105"/>
      <c r="I22" s="105"/>
      <c r="J22" s="105"/>
      <c r="K22" s="105"/>
      <c r="L22" s="2"/>
      <c r="M22" s="2"/>
    </row>
    <row r="23" spans="3:13" ht="36.75" customHeight="1" x14ac:dyDescent="0.3">
      <c r="C23" s="40"/>
      <c r="D23" s="40"/>
      <c r="E23" s="40"/>
      <c r="F23" s="40"/>
      <c r="G23" s="40"/>
      <c r="H23" s="40"/>
      <c r="I23" s="40"/>
      <c r="J23" s="40"/>
      <c r="K23" s="40"/>
      <c r="L23" s="2"/>
      <c r="M23" s="2"/>
    </row>
    <row r="24" spans="3:13" x14ac:dyDescent="0.25">
      <c r="C24" s="2"/>
      <c r="D24" s="2"/>
      <c r="E24" s="2"/>
      <c r="F24" s="2"/>
      <c r="G24" s="2"/>
      <c r="H24" s="2"/>
      <c r="I24" s="2"/>
      <c r="J24" s="2"/>
      <c r="K24" s="2"/>
      <c r="L24" s="2"/>
      <c r="M24" s="2"/>
    </row>
    <row r="25" spans="3:13" ht="17.25" x14ac:dyDescent="0.3">
      <c r="H25" s="3" t="s">
        <v>0</v>
      </c>
      <c r="I25" s="3"/>
      <c r="J25" s="47" t="e">
        <f>Sheet2!H16</f>
        <v>#REF!</v>
      </c>
      <c r="K25" s="3"/>
    </row>
    <row r="26" spans="3:13" ht="15" customHeight="1" x14ac:dyDescent="0.25"/>
    <row r="30" spans="3:13" ht="15" customHeight="1" x14ac:dyDescent="0.25">
      <c r="C30" s="106"/>
      <c r="D30" s="106"/>
      <c r="E30" s="106"/>
      <c r="F30" s="16"/>
      <c r="G30" s="16"/>
      <c r="H30" s="106" t="s">
        <v>63</v>
      </c>
      <c r="I30" s="106"/>
      <c r="J30" s="106"/>
    </row>
    <row r="31" spans="3:13" ht="9" customHeight="1" x14ac:dyDescent="0.25">
      <c r="C31" s="106"/>
      <c r="D31" s="106"/>
      <c r="E31" s="106"/>
      <c r="F31" s="16"/>
      <c r="G31" s="16"/>
      <c r="H31" s="106"/>
      <c r="I31" s="106"/>
      <c r="J31" s="106"/>
    </row>
    <row r="32" spans="3:13" ht="27.75" customHeight="1" x14ac:dyDescent="0.25">
      <c r="C32" s="106"/>
      <c r="D32" s="106"/>
      <c r="E32" s="106"/>
      <c r="F32" s="16"/>
      <c r="G32" s="16"/>
      <c r="H32" s="106"/>
      <c r="I32" s="106"/>
      <c r="J32" s="106"/>
    </row>
    <row r="37" ht="30" customHeight="1" x14ac:dyDescent="0.25"/>
  </sheetData>
  <mergeCells count="4">
    <mergeCell ref="C21:K22"/>
    <mergeCell ref="C30:E32"/>
    <mergeCell ref="H30:J32"/>
    <mergeCell ref="C18:J18"/>
  </mergeCells>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3"/>
  <sheetViews>
    <sheetView workbookViewId="0">
      <selection activeCell="H9" sqref="H9"/>
    </sheetView>
  </sheetViews>
  <sheetFormatPr defaultRowHeight="15" x14ac:dyDescent="0.25"/>
  <cols>
    <col min="1" max="1" width="2" bestFit="1" customWidth="1"/>
    <col min="3" max="3" width="11.140625" customWidth="1"/>
    <col min="4" max="4" width="10.140625" bestFit="1" customWidth="1"/>
    <col min="5" max="6" width="4" bestFit="1" customWidth="1"/>
    <col min="7" max="7" width="9" bestFit="1" customWidth="1"/>
    <col min="8" max="8" width="17.85546875" customWidth="1"/>
    <col min="9" max="9" width="13.140625" bestFit="1" customWidth="1"/>
    <col min="10" max="10" width="6" bestFit="1" customWidth="1"/>
    <col min="11" max="11" width="4" customWidth="1"/>
    <col min="12" max="12" width="8" bestFit="1" customWidth="1"/>
    <col min="13" max="13" width="9" bestFit="1" customWidth="1"/>
    <col min="14" max="14" width="2.5703125" bestFit="1" customWidth="1"/>
  </cols>
  <sheetData>
    <row r="2" spans="2:11" ht="15" customHeight="1" x14ac:dyDescent="0.25">
      <c r="D2" s="109" t="s">
        <v>1</v>
      </c>
      <c r="E2" s="109"/>
      <c r="F2" s="109"/>
      <c r="G2" s="109"/>
      <c r="H2" s="109"/>
      <c r="I2" s="109"/>
    </row>
    <row r="3" spans="2:11" ht="13.5" customHeight="1" x14ac:dyDescent="0.25"/>
    <row r="4" spans="2:11" x14ac:dyDescent="0.25">
      <c r="B4" s="110" t="str">
        <f>Sheet1!C21</f>
        <v>Name of work:  Development of Summer Resort at Gorakh Hills, Construction of parking lot and lawn infront of Gorakh Resturant</v>
      </c>
      <c r="C4" s="110"/>
      <c r="D4" s="110"/>
      <c r="E4" s="110"/>
      <c r="F4" s="110"/>
      <c r="G4" s="110"/>
      <c r="H4" s="110"/>
      <c r="I4" s="110"/>
      <c r="J4" s="110"/>
      <c r="K4" s="110"/>
    </row>
    <row r="5" spans="2:11" x14ac:dyDescent="0.25">
      <c r="B5" s="110"/>
      <c r="C5" s="110"/>
      <c r="D5" s="110"/>
      <c r="E5" s="110"/>
      <c r="F5" s="110"/>
      <c r="G5" s="110"/>
      <c r="H5" s="110"/>
      <c r="I5" s="110"/>
      <c r="J5" s="110"/>
      <c r="K5" s="110"/>
    </row>
    <row r="7" spans="2:11" ht="17.25" x14ac:dyDescent="0.3">
      <c r="B7" s="108" t="s">
        <v>2</v>
      </c>
      <c r="C7" s="108"/>
      <c r="D7" s="108"/>
      <c r="E7" s="108"/>
      <c r="F7" s="108"/>
      <c r="G7" s="62" t="s">
        <v>3</v>
      </c>
      <c r="H7" s="65">
        <f>Sheet3!N87</f>
        <v>14209270.855999999</v>
      </c>
      <c r="I7" s="4"/>
    </row>
    <row r="8" spans="2:11" ht="17.25" x14ac:dyDescent="0.3">
      <c r="B8" s="64" t="s">
        <v>125</v>
      </c>
      <c r="C8" s="64"/>
      <c r="D8" s="64"/>
      <c r="E8" s="64"/>
      <c r="F8" s="64"/>
      <c r="G8" s="62" t="s">
        <v>3</v>
      </c>
      <c r="H8" s="65">
        <f>Sheet3!O58*0.2</f>
        <v>1435199.76</v>
      </c>
      <c r="I8" s="4"/>
    </row>
    <row r="9" spans="2:11" ht="17.25" x14ac:dyDescent="0.3">
      <c r="B9" s="108" t="s">
        <v>104</v>
      </c>
      <c r="C9" s="108"/>
      <c r="D9" s="108"/>
      <c r="E9" s="108"/>
      <c r="F9" s="108"/>
      <c r="G9" s="62" t="s">
        <v>3</v>
      </c>
      <c r="H9" s="66" t="e">
        <f>Sheet3!#REF!*0.1</f>
        <v>#REF!</v>
      </c>
    </row>
    <row r="10" spans="2:11" ht="17.25" x14ac:dyDescent="0.3">
      <c r="B10" s="108" t="s">
        <v>4</v>
      </c>
      <c r="C10" s="108"/>
      <c r="D10" s="108"/>
      <c r="E10" s="108"/>
      <c r="F10" s="108"/>
      <c r="G10" s="62" t="s">
        <v>3</v>
      </c>
      <c r="H10" s="66" t="e">
        <f>Sheet6!I18</f>
        <v>#REF!</v>
      </c>
    </row>
    <row r="11" spans="2:11" ht="17.25" x14ac:dyDescent="0.3">
      <c r="B11" s="108" t="s">
        <v>113</v>
      </c>
      <c r="C11" s="108"/>
      <c r="D11" s="108"/>
      <c r="E11" s="108"/>
      <c r="F11" s="108"/>
      <c r="G11" s="62" t="s">
        <v>3</v>
      </c>
      <c r="H11" s="66">
        <f>H7*0.5</f>
        <v>7104635.4279999994</v>
      </c>
    </row>
    <row r="12" spans="2:11" ht="17.25" x14ac:dyDescent="0.3">
      <c r="B12" s="108" t="s">
        <v>105</v>
      </c>
      <c r="C12" s="108"/>
      <c r="D12" s="108"/>
      <c r="E12" s="108"/>
      <c r="F12" s="108"/>
      <c r="G12" s="62" t="s">
        <v>3</v>
      </c>
      <c r="H12" s="66">
        <f>H7*0.01</f>
        <v>142092.70856</v>
      </c>
    </row>
    <row r="13" spans="2:11" ht="33.75" customHeight="1" x14ac:dyDescent="0.3">
      <c r="B13" s="62"/>
      <c r="C13" s="62"/>
      <c r="D13" s="62"/>
      <c r="E13" s="64"/>
      <c r="F13" s="64" t="s">
        <v>5</v>
      </c>
      <c r="G13" s="64"/>
      <c r="H13" s="66" t="e">
        <f>H7-H8+H9+H10+H11+H12</f>
        <v>#REF!</v>
      </c>
    </row>
    <row r="14" spans="2:11" ht="17.25" x14ac:dyDescent="0.3">
      <c r="B14" s="62"/>
      <c r="C14" s="62"/>
      <c r="D14" s="62"/>
      <c r="E14" s="62"/>
      <c r="F14" s="62"/>
      <c r="G14" s="62"/>
      <c r="H14" s="67"/>
    </row>
    <row r="15" spans="2:11" ht="17.25" x14ac:dyDescent="0.3">
      <c r="B15" s="62"/>
      <c r="C15" s="62"/>
      <c r="D15" s="62"/>
      <c r="E15" s="62"/>
      <c r="F15" s="62"/>
      <c r="G15" s="62"/>
      <c r="H15" s="67"/>
    </row>
    <row r="16" spans="2:11" ht="17.25" x14ac:dyDescent="0.3">
      <c r="B16" s="62"/>
      <c r="C16" s="62"/>
      <c r="D16" s="62"/>
      <c r="E16" s="62"/>
      <c r="F16" s="62"/>
      <c r="G16" s="62" t="s">
        <v>6</v>
      </c>
      <c r="H16" s="66" t="e">
        <f>H13</f>
        <v>#REF!</v>
      </c>
      <c r="J16" s="8"/>
    </row>
    <row r="17" spans="2:9" x14ac:dyDescent="0.25">
      <c r="H17" s="46"/>
    </row>
    <row r="18" spans="2:9" x14ac:dyDescent="0.25">
      <c r="H18" s="46"/>
    </row>
    <row r="19" spans="2:9" x14ac:dyDescent="0.25">
      <c r="H19" s="46"/>
    </row>
    <row r="21" spans="2:9" x14ac:dyDescent="0.25">
      <c r="B21" s="106" t="s">
        <v>62</v>
      </c>
      <c r="C21" s="106"/>
      <c r="D21" s="106"/>
      <c r="E21" s="16"/>
      <c r="F21" s="16"/>
      <c r="G21" s="106" t="s">
        <v>63</v>
      </c>
      <c r="H21" s="106"/>
      <c r="I21" s="106"/>
    </row>
    <row r="22" spans="2:9" x14ac:dyDescent="0.25">
      <c r="B22" s="106"/>
      <c r="C22" s="106"/>
      <c r="D22" s="106"/>
      <c r="E22" s="16"/>
      <c r="F22" s="16"/>
      <c r="G22" s="106"/>
      <c r="H22" s="106"/>
      <c r="I22" s="106"/>
    </row>
    <row r="23" spans="2:9" x14ac:dyDescent="0.25">
      <c r="B23" s="106"/>
      <c r="C23" s="106"/>
      <c r="D23" s="106"/>
      <c r="E23" s="16"/>
      <c r="F23" s="16"/>
      <c r="G23" s="106"/>
      <c r="H23" s="106"/>
      <c r="I23" s="106"/>
    </row>
  </sheetData>
  <mergeCells count="9">
    <mergeCell ref="B21:D23"/>
    <mergeCell ref="G21:I23"/>
    <mergeCell ref="B12:F12"/>
    <mergeCell ref="D2:I2"/>
    <mergeCell ref="B4:K5"/>
    <mergeCell ref="B7:F7"/>
    <mergeCell ref="B9:F9"/>
    <mergeCell ref="B10:F10"/>
    <mergeCell ref="B11:F11"/>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3"/>
  <sheetViews>
    <sheetView view="pageBreakPreview" topLeftCell="A76" zoomScaleSheetLayoutView="100" workbookViewId="0">
      <selection activeCell="B83" sqref="B83"/>
    </sheetView>
  </sheetViews>
  <sheetFormatPr defaultRowHeight="17.25" x14ac:dyDescent="0.3"/>
  <cols>
    <col min="1" max="1" width="4.85546875" style="91" customWidth="1"/>
    <col min="2" max="2" width="9.28515625" style="62" customWidth="1"/>
    <col min="3" max="3" width="7.85546875" style="62" customWidth="1"/>
    <col min="4" max="4" width="8.7109375" style="62" customWidth="1"/>
    <col min="5" max="5" width="8" style="62" customWidth="1"/>
    <col min="6" max="6" width="8.5703125" style="62" customWidth="1"/>
    <col min="7" max="7" width="8" style="62" customWidth="1"/>
    <col min="8" max="8" width="6" style="62" customWidth="1"/>
    <col min="9" max="9" width="7.5703125" style="62" customWidth="1"/>
    <col min="10" max="10" width="6" style="62" customWidth="1"/>
    <col min="11" max="11" width="8.42578125" style="62" customWidth="1"/>
    <col min="12" max="12" width="4.42578125" style="62" customWidth="1"/>
    <col min="13" max="13" width="8.28515625" style="62" customWidth="1"/>
    <col min="14" max="14" width="4.42578125" style="62" customWidth="1"/>
    <col min="15" max="15" width="14.140625" style="62" customWidth="1"/>
    <col min="16" max="16" width="7.28515625" style="62" customWidth="1"/>
    <col min="17" max="16384" width="9.140625" style="62"/>
  </cols>
  <sheetData>
    <row r="1" spans="1:15" ht="18" x14ac:dyDescent="0.3">
      <c r="E1" s="125" t="s">
        <v>7</v>
      </c>
      <c r="F1" s="125"/>
      <c r="G1" s="125"/>
      <c r="H1" s="125"/>
      <c r="I1" s="125"/>
      <c r="J1" s="125"/>
      <c r="K1" s="125"/>
      <c r="L1" s="72"/>
    </row>
    <row r="2" spans="1:15" x14ac:dyDescent="0.3">
      <c r="B2" s="126" t="str">
        <f>Sheet1!C21</f>
        <v>Name of work:  Development of Summer Resort at Gorakh Hills, Construction of parking lot and lawn infront of Gorakh Resturant</v>
      </c>
      <c r="C2" s="126"/>
      <c r="D2" s="126"/>
      <c r="E2" s="126"/>
      <c r="F2" s="126"/>
      <c r="G2" s="126"/>
      <c r="H2" s="126"/>
      <c r="I2" s="126"/>
      <c r="J2" s="126"/>
      <c r="K2" s="126"/>
      <c r="L2" s="126"/>
      <c r="M2" s="126"/>
      <c r="N2" s="126"/>
      <c r="O2" s="126"/>
    </row>
    <row r="3" spans="1:15" x14ac:dyDescent="0.3">
      <c r="B3" s="126"/>
      <c r="C3" s="126"/>
      <c r="D3" s="126"/>
      <c r="E3" s="126"/>
      <c r="F3" s="126"/>
      <c r="G3" s="126"/>
      <c r="H3" s="126"/>
      <c r="I3" s="126"/>
      <c r="J3" s="126"/>
      <c r="K3" s="126"/>
      <c r="L3" s="126"/>
      <c r="M3" s="126"/>
      <c r="N3" s="126"/>
      <c r="O3" s="126"/>
    </row>
    <row r="4" spans="1:15" x14ac:dyDescent="0.3">
      <c r="B4" s="126"/>
      <c r="C4" s="126"/>
      <c r="D4" s="126"/>
      <c r="E4" s="126"/>
      <c r="F4" s="126"/>
      <c r="G4" s="126"/>
      <c r="H4" s="126"/>
      <c r="I4" s="126"/>
      <c r="J4" s="126"/>
      <c r="K4" s="126"/>
      <c r="L4" s="126"/>
      <c r="M4" s="126"/>
      <c r="N4" s="126"/>
      <c r="O4" s="126"/>
    </row>
    <row r="5" spans="1:15" ht="26.25" customHeight="1" x14ac:dyDescent="0.3">
      <c r="A5" s="113">
        <v>1</v>
      </c>
      <c r="B5" s="114" t="s">
        <v>131</v>
      </c>
      <c r="C5" s="114"/>
      <c r="D5" s="114"/>
      <c r="E5" s="114"/>
      <c r="F5" s="114"/>
      <c r="G5" s="114"/>
      <c r="H5" s="114"/>
      <c r="I5" s="114"/>
      <c r="J5" s="114"/>
      <c r="K5" s="114"/>
      <c r="L5" s="114"/>
      <c r="M5" s="114"/>
    </row>
    <row r="6" spans="1:15" ht="29.25" customHeight="1" x14ac:dyDescent="0.3">
      <c r="A6" s="113"/>
      <c r="B6" s="114"/>
      <c r="C6" s="114"/>
      <c r="D6" s="114"/>
      <c r="E6" s="114"/>
      <c r="F6" s="114"/>
      <c r="G6" s="114"/>
      <c r="H6" s="114"/>
      <c r="I6" s="114"/>
      <c r="J6" s="114"/>
      <c r="K6" s="114"/>
      <c r="L6" s="114"/>
      <c r="M6" s="114"/>
    </row>
    <row r="7" spans="1:15" x14ac:dyDescent="0.3">
      <c r="B7" s="73"/>
      <c r="C7" s="73"/>
      <c r="D7" s="73"/>
      <c r="E7" s="112"/>
      <c r="F7" s="112"/>
      <c r="G7" s="112"/>
      <c r="H7" s="73"/>
      <c r="I7" s="73"/>
      <c r="J7" s="73"/>
      <c r="O7" s="74" t="s">
        <v>8</v>
      </c>
    </row>
    <row r="8" spans="1:15" x14ac:dyDescent="0.3">
      <c r="B8" s="75"/>
      <c r="C8" s="75"/>
      <c r="D8" s="75"/>
      <c r="E8" s="75"/>
      <c r="F8" s="75"/>
      <c r="G8" s="75"/>
      <c r="H8" s="75"/>
      <c r="I8" s="75"/>
      <c r="J8" s="75"/>
      <c r="K8" s="75"/>
      <c r="L8" s="75"/>
      <c r="M8" s="75"/>
    </row>
    <row r="9" spans="1:15" x14ac:dyDescent="0.3">
      <c r="B9" s="70" t="s">
        <v>138</v>
      </c>
      <c r="C9" s="70"/>
      <c r="D9" s="70"/>
      <c r="E9" s="70">
        <v>1</v>
      </c>
      <c r="F9" s="70" t="s">
        <v>9</v>
      </c>
      <c r="G9" s="70">
        <v>100</v>
      </c>
      <c r="H9" s="70" t="s">
        <v>9</v>
      </c>
      <c r="I9" s="76">
        <v>200</v>
      </c>
      <c r="J9" s="62" t="s">
        <v>9</v>
      </c>
      <c r="K9" s="62">
        <v>0.5</v>
      </c>
      <c r="L9" s="75" t="s">
        <v>10</v>
      </c>
      <c r="M9" s="75">
        <f t="shared" ref="M9:M10" si="0">E9*G9*I9*K9</f>
        <v>10000</v>
      </c>
      <c r="N9" s="62" t="s">
        <v>11</v>
      </c>
    </row>
    <row r="10" spans="1:15" x14ac:dyDescent="0.3">
      <c r="B10" s="77" t="s">
        <v>139</v>
      </c>
      <c r="C10" s="77"/>
      <c r="D10" s="77"/>
      <c r="E10" s="77">
        <v>1</v>
      </c>
      <c r="F10" s="77" t="s">
        <v>9</v>
      </c>
      <c r="G10" s="77">
        <v>200</v>
      </c>
      <c r="H10" s="77" t="s">
        <v>9</v>
      </c>
      <c r="I10" s="76">
        <v>200</v>
      </c>
      <c r="J10" s="62" t="s">
        <v>9</v>
      </c>
      <c r="K10" s="62">
        <v>0.5</v>
      </c>
      <c r="L10" s="75" t="s">
        <v>10</v>
      </c>
      <c r="M10" s="75">
        <f t="shared" si="0"/>
        <v>20000</v>
      </c>
      <c r="N10" s="62" t="s">
        <v>11</v>
      </c>
    </row>
    <row r="11" spans="1:15" x14ac:dyDescent="0.3">
      <c r="B11" s="77"/>
      <c r="C11" s="77"/>
      <c r="D11" s="77"/>
      <c r="E11" s="70">
        <v>1</v>
      </c>
      <c r="F11" s="70" t="s">
        <v>9</v>
      </c>
      <c r="G11" s="70">
        <v>20</v>
      </c>
      <c r="H11" s="70" t="s">
        <v>9</v>
      </c>
      <c r="I11" s="76">
        <v>12</v>
      </c>
      <c r="J11" s="62" t="s">
        <v>9</v>
      </c>
      <c r="K11" s="62">
        <v>0.5</v>
      </c>
      <c r="L11" s="75" t="s">
        <v>10</v>
      </c>
      <c r="M11" s="75">
        <f t="shared" ref="M11" si="1">E11*G11*I11*K11</f>
        <v>120</v>
      </c>
      <c r="N11" s="62" t="s">
        <v>11</v>
      </c>
    </row>
    <row r="12" spans="1:15" x14ac:dyDescent="0.3">
      <c r="B12" s="77"/>
      <c r="C12" s="77"/>
      <c r="D12" s="77"/>
      <c r="E12" s="77">
        <v>1</v>
      </c>
      <c r="F12" s="77" t="s">
        <v>9</v>
      </c>
      <c r="G12" s="77">
        <v>40</v>
      </c>
      <c r="H12" s="77" t="s">
        <v>9</v>
      </c>
      <c r="I12" s="76">
        <v>150</v>
      </c>
      <c r="J12" s="62" t="s">
        <v>9</v>
      </c>
      <c r="K12" s="62">
        <v>0.5</v>
      </c>
      <c r="L12" s="75" t="s">
        <v>10</v>
      </c>
      <c r="M12" s="75">
        <f>G12*E12*I12*K12</f>
        <v>3000</v>
      </c>
      <c r="N12" s="62" t="s">
        <v>11</v>
      </c>
    </row>
    <row r="13" spans="1:15" ht="34.5" x14ac:dyDescent="0.3">
      <c r="B13" s="78"/>
      <c r="C13" s="78"/>
      <c r="D13" s="78"/>
      <c r="E13" s="79"/>
      <c r="F13" s="79"/>
      <c r="G13" s="79"/>
      <c r="H13" s="79"/>
      <c r="I13" s="75"/>
      <c r="J13" s="74" t="s">
        <v>12</v>
      </c>
      <c r="K13" s="75"/>
      <c r="L13" s="75"/>
      <c r="M13" s="74">
        <f>SUM(M9:M12)</f>
        <v>33120</v>
      </c>
      <c r="N13" s="75"/>
      <c r="O13" s="75"/>
    </row>
    <row r="14" spans="1:15" x14ac:dyDescent="0.3">
      <c r="B14" s="78"/>
      <c r="C14" s="62">
        <f>M13</f>
        <v>33120</v>
      </c>
      <c r="D14" s="62" t="s">
        <v>9</v>
      </c>
      <c r="E14" s="62" t="s">
        <v>13</v>
      </c>
      <c r="F14" s="62">
        <v>25936</v>
      </c>
      <c r="G14" s="62" t="s">
        <v>132</v>
      </c>
      <c r="H14" s="79"/>
      <c r="I14" s="75"/>
      <c r="J14" s="75"/>
      <c r="K14" s="75"/>
      <c r="L14" s="75"/>
      <c r="M14" s="74"/>
      <c r="N14" s="75"/>
      <c r="O14" s="80">
        <f>C14*F14/1000</f>
        <v>859000.31999999995</v>
      </c>
    </row>
    <row r="15" spans="1:15" x14ac:dyDescent="0.3">
      <c r="B15" s="124"/>
      <c r="C15" s="124"/>
      <c r="D15" s="124"/>
      <c r="E15" s="124"/>
      <c r="F15" s="124"/>
      <c r="G15" s="75"/>
      <c r="H15" s="75"/>
      <c r="I15" s="75"/>
      <c r="J15" s="75"/>
      <c r="K15" s="75"/>
      <c r="L15" s="75"/>
      <c r="M15" s="75"/>
      <c r="N15" s="75"/>
      <c r="O15" s="75"/>
    </row>
    <row r="16" spans="1:15" x14ac:dyDescent="0.3">
      <c r="A16" s="112">
        <v>2</v>
      </c>
      <c r="B16" s="123" t="s">
        <v>108</v>
      </c>
      <c r="C16" s="123"/>
      <c r="D16" s="123"/>
      <c r="E16" s="123"/>
      <c r="F16" s="123"/>
      <c r="G16" s="123"/>
      <c r="H16" s="123"/>
      <c r="I16" s="123"/>
      <c r="J16" s="123"/>
      <c r="K16" s="70"/>
      <c r="L16" s="70"/>
      <c r="M16" s="70"/>
      <c r="N16" s="70"/>
    </row>
    <row r="17" spans="1:15" ht="18" customHeight="1" x14ac:dyDescent="0.3">
      <c r="A17" s="112"/>
      <c r="B17" s="123"/>
      <c r="C17" s="123"/>
      <c r="D17" s="123"/>
      <c r="E17" s="123"/>
      <c r="F17" s="123"/>
      <c r="G17" s="123"/>
      <c r="H17" s="123"/>
      <c r="I17" s="123"/>
      <c r="J17" s="123"/>
      <c r="K17" s="70"/>
      <c r="L17" s="70"/>
      <c r="M17" s="70"/>
      <c r="N17" s="70"/>
    </row>
    <row r="18" spans="1:15" x14ac:dyDescent="0.3">
      <c r="B18" s="111"/>
      <c r="C18" s="111"/>
      <c r="D18" s="111"/>
      <c r="E18" s="70"/>
      <c r="F18" s="70"/>
      <c r="G18" s="70"/>
      <c r="H18" s="70"/>
      <c r="O18" s="74"/>
    </row>
    <row r="19" spans="1:15" x14ac:dyDescent="0.3">
      <c r="B19" s="70" t="s">
        <v>138</v>
      </c>
      <c r="D19" s="70"/>
      <c r="E19" s="75">
        <v>1</v>
      </c>
      <c r="F19" s="75" t="s">
        <v>9</v>
      </c>
      <c r="G19" s="75">
        <v>100</v>
      </c>
      <c r="H19" s="75" t="s">
        <v>9</v>
      </c>
      <c r="I19" s="81">
        <v>200</v>
      </c>
      <c r="J19" s="75" t="s">
        <v>9</v>
      </c>
      <c r="K19" s="75">
        <v>0.5</v>
      </c>
      <c r="L19" s="75" t="s">
        <v>10</v>
      </c>
      <c r="M19" s="62">
        <f t="shared" ref="M19:M20" si="2">E19*G19*I19*K19</f>
        <v>10000</v>
      </c>
      <c r="N19" s="62" t="s">
        <v>11</v>
      </c>
    </row>
    <row r="20" spans="1:15" x14ac:dyDescent="0.3">
      <c r="B20" s="70"/>
      <c r="D20" s="70"/>
      <c r="E20" s="75">
        <v>1</v>
      </c>
      <c r="F20" s="75" t="s">
        <v>9</v>
      </c>
      <c r="G20" s="75">
        <v>200</v>
      </c>
      <c r="H20" s="75" t="s">
        <v>9</v>
      </c>
      <c r="I20" s="81">
        <v>200</v>
      </c>
      <c r="J20" s="75" t="s">
        <v>9</v>
      </c>
      <c r="K20" s="75">
        <v>0.5</v>
      </c>
      <c r="L20" s="75" t="s">
        <v>10</v>
      </c>
      <c r="M20" s="62">
        <f t="shared" si="2"/>
        <v>20000</v>
      </c>
    </row>
    <row r="21" spans="1:15" x14ac:dyDescent="0.3">
      <c r="B21" s="70" t="s">
        <v>139</v>
      </c>
      <c r="D21" s="70"/>
      <c r="E21" s="75">
        <v>1</v>
      </c>
      <c r="F21" s="75" t="s">
        <v>9</v>
      </c>
      <c r="G21" s="75">
        <v>20</v>
      </c>
      <c r="H21" s="75" t="s">
        <v>9</v>
      </c>
      <c r="I21" s="81">
        <v>12</v>
      </c>
      <c r="J21" s="75" t="s">
        <v>9</v>
      </c>
      <c r="K21" s="75">
        <v>0.5</v>
      </c>
      <c r="L21" s="75" t="s">
        <v>10</v>
      </c>
      <c r="M21" s="62">
        <f t="shared" ref="M21:M22" si="3">E21*G21*I21*K21</f>
        <v>120</v>
      </c>
    </row>
    <row r="22" spans="1:15" x14ac:dyDescent="0.3">
      <c r="B22" s="70"/>
      <c r="D22" s="70"/>
      <c r="E22" s="75">
        <v>1</v>
      </c>
      <c r="F22" s="75" t="s">
        <v>9</v>
      </c>
      <c r="G22" s="75">
        <v>150</v>
      </c>
      <c r="H22" s="75" t="s">
        <v>9</v>
      </c>
      <c r="I22" s="81">
        <v>20</v>
      </c>
      <c r="J22" s="75" t="s">
        <v>9</v>
      </c>
      <c r="K22" s="75">
        <v>0.5</v>
      </c>
      <c r="L22" s="75" t="s">
        <v>10</v>
      </c>
      <c r="M22" s="62">
        <f t="shared" si="3"/>
        <v>1500</v>
      </c>
    </row>
    <row r="23" spans="1:15" ht="15" customHeight="1" x14ac:dyDescent="0.3">
      <c r="B23" s="70"/>
      <c r="C23" s="70"/>
      <c r="D23" s="70"/>
      <c r="E23" s="79"/>
      <c r="F23" s="79"/>
      <c r="G23" s="79"/>
      <c r="H23" s="79"/>
      <c r="I23" s="75"/>
      <c r="J23" s="74" t="s">
        <v>12</v>
      </c>
      <c r="K23" s="75"/>
      <c r="L23" s="75"/>
      <c r="M23" s="82">
        <f>SUM(M19:M22)</f>
        <v>31620</v>
      </c>
    </row>
    <row r="24" spans="1:15" x14ac:dyDescent="0.3">
      <c r="C24" s="62">
        <f>M23</f>
        <v>31620</v>
      </c>
      <c r="D24" s="62" t="s">
        <v>9</v>
      </c>
      <c r="E24" s="62" t="s">
        <v>13</v>
      </c>
      <c r="F24" s="62">
        <v>9416.2800000000007</v>
      </c>
      <c r="G24" s="62" t="s">
        <v>111</v>
      </c>
      <c r="H24" s="79"/>
      <c r="I24" s="75"/>
      <c r="J24" s="75"/>
      <c r="K24" s="75"/>
      <c r="L24" s="75"/>
      <c r="M24" s="74"/>
      <c r="N24" s="75"/>
      <c r="O24" s="80">
        <f>C24*F24/100</f>
        <v>2977427.736</v>
      </c>
    </row>
    <row r="25" spans="1:15" x14ac:dyDescent="0.3">
      <c r="H25" s="79"/>
      <c r="I25" s="75"/>
      <c r="J25" s="75"/>
      <c r="K25" s="75"/>
      <c r="L25" s="75"/>
      <c r="M25" s="74"/>
      <c r="N25" s="75"/>
      <c r="O25" s="74"/>
    </row>
    <row r="26" spans="1:15" ht="15" customHeight="1" x14ac:dyDescent="0.3">
      <c r="B26" s="75"/>
      <c r="F26" s="83"/>
      <c r="H26" s="79"/>
      <c r="I26" s="75"/>
      <c r="J26" s="75"/>
      <c r="K26" s="75"/>
      <c r="L26" s="75"/>
      <c r="M26" s="74"/>
      <c r="N26" s="75"/>
      <c r="O26" s="84"/>
    </row>
    <row r="27" spans="1:15" ht="23.25" customHeight="1" x14ac:dyDescent="0.3">
      <c r="A27" s="91">
        <v>3</v>
      </c>
      <c r="B27" s="114" t="s">
        <v>97</v>
      </c>
      <c r="C27" s="114"/>
      <c r="D27" s="114"/>
      <c r="E27" s="114"/>
      <c r="F27" s="114"/>
      <c r="G27" s="114"/>
      <c r="H27" s="114"/>
      <c r="I27" s="114"/>
      <c r="J27" s="114"/>
      <c r="K27" s="114"/>
      <c r="L27" s="114"/>
      <c r="M27" s="114"/>
      <c r="N27" s="75"/>
      <c r="O27" s="75"/>
    </row>
    <row r="28" spans="1:15" x14ac:dyDescent="0.3">
      <c r="B28" s="85"/>
      <c r="C28" s="85"/>
    </row>
    <row r="29" spans="1:15" x14ac:dyDescent="0.3">
      <c r="B29" s="73" t="s">
        <v>140</v>
      </c>
      <c r="E29" s="70">
        <v>4</v>
      </c>
      <c r="F29" s="70" t="s">
        <v>9</v>
      </c>
      <c r="G29" s="70">
        <v>200</v>
      </c>
      <c r="H29" s="70" t="s">
        <v>9</v>
      </c>
      <c r="I29" s="86">
        <v>2</v>
      </c>
      <c r="J29" s="86" t="s">
        <v>9</v>
      </c>
      <c r="K29" s="87">
        <v>3</v>
      </c>
      <c r="L29" s="75" t="s">
        <v>10</v>
      </c>
      <c r="M29" s="62">
        <f>E29*G29*I29*K29</f>
        <v>4800</v>
      </c>
    </row>
    <row r="30" spans="1:15" x14ac:dyDescent="0.3">
      <c r="B30" s="70"/>
      <c r="E30" s="70">
        <v>2</v>
      </c>
      <c r="F30" s="70" t="s">
        <v>9</v>
      </c>
      <c r="G30" s="70">
        <v>100</v>
      </c>
      <c r="H30" s="70" t="s">
        <v>9</v>
      </c>
      <c r="I30" s="86">
        <v>2</v>
      </c>
      <c r="J30" s="86" t="s">
        <v>9</v>
      </c>
      <c r="K30" s="87">
        <v>3</v>
      </c>
      <c r="L30" s="75" t="s">
        <v>10</v>
      </c>
      <c r="M30" s="62">
        <f>E30*G30*I30*K30</f>
        <v>1200</v>
      </c>
    </row>
    <row r="31" spans="1:15" x14ac:dyDescent="0.3">
      <c r="B31" s="70" t="s">
        <v>138</v>
      </c>
      <c r="E31" s="70">
        <v>2</v>
      </c>
      <c r="F31" s="70" t="s">
        <v>9</v>
      </c>
      <c r="G31" s="70">
        <v>200</v>
      </c>
      <c r="H31" s="70" t="s">
        <v>9</v>
      </c>
      <c r="I31" s="86">
        <v>2</v>
      </c>
      <c r="J31" s="86" t="s">
        <v>9</v>
      </c>
      <c r="K31" s="87">
        <v>3</v>
      </c>
      <c r="L31" s="75" t="s">
        <v>10</v>
      </c>
      <c r="M31" s="62">
        <f>E31*G31*I31*K31</f>
        <v>2400</v>
      </c>
    </row>
    <row r="32" spans="1:15" x14ac:dyDescent="0.3">
      <c r="E32" s="75"/>
      <c r="F32" s="75"/>
      <c r="G32" s="75"/>
      <c r="H32" s="75"/>
      <c r="I32" s="75"/>
      <c r="K32" s="82" t="s">
        <v>12</v>
      </c>
      <c r="L32" s="74"/>
      <c r="M32" s="74">
        <f>SUM(M29:M31)</f>
        <v>8400</v>
      </c>
      <c r="N32" s="75"/>
      <c r="O32" s="75"/>
    </row>
    <row r="33" spans="1:15" ht="15.75" customHeight="1" x14ac:dyDescent="0.3">
      <c r="E33" s="75"/>
      <c r="F33" s="75"/>
      <c r="G33" s="75"/>
      <c r="H33" s="75"/>
      <c r="I33" s="75"/>
      <c r="K33" s="82"/>
      <c r="L33" s="74"/>
      <c r="M33" s="74"/>
      <c r="N33" s="75"/>
      <c r="O33" s="75"/>
    </row>
    <row r="34" spans="1:15" ht="15.75" customHeight="1" x14ac:dyDescent="0.3">
      <c r="C34" s="62">
        <f>M32</f>
        <v>8400</v>
      </c>
      <c r="D34" s="62" t="s">
        <v>9</v>
      </c>
      <c r="E34" s="62" t="s">
        <v>13</v>
      </c>
      <c r="F34" s="62">
        <v>26475</v>
      </c>
      <c r="G34" s="62" t="s">
        <v>98</v>
      </c>
      <c r="H34" s="79"/>
      <c r="I34" s="75"/>
      <c r="J34" s="75"/>
      <c r="K34" s="75"/>
      <c r="L34" s="75"/>
      <c r="M34" s="74"/>
      <c r="N34" s="88"/>
      <c r="O34" s="80">
        <f>C34*F34/100</f>
        <v>2223900</v>
      </c>
    </row>
    <row r="35" spans="1:15" ht="15.75" customHeight="1" x14ac:dyDescent="0.3">
      <c r="H35" s="79"/>
      <c r="I35" s="75"/>
      <c r="J35" s="75"/>
      <c r="K35" s="75"/>
      <c r="L35" s="75"/>
      <c r="M35" s="74"/>
      <c r="N35" s="88"/>
      <c r="O35" s="80"/>
    </row>
    <row r="36" spans="1:15" ht="24" customHeight="1" x14ac:dyDescent="0.3">
      <c r="A36" s="112">
        <v>4</v>
      </c>
      <c r="B36" s="122" t="s">
        <v>115</v>
      </c>
      <c r="C36" s="122"/>
      <c r="D36" s="122"/>
      <c r="E36" s="122"/>
      <c r="F36" s="122"/>
      <c r="G36" s="122"/>
      <c r="H36" s="122"/>
      <c r="I36" s="122"/>
      <c r="J36" s="122"/>
      <c r="K36" s="122"/>
      <c r="L36" s="122"/>
      <c r="M36" s="122"/>
      <c r="N36" s="88"/>
      <c r="O36" s="89"/>
    </row>
    <row r="37" spans="1:15" ht="15.75" customHeight="1" x14ac:dyDescent="0.3">
      <c r="A37" s="112"/>
      <c r="B37" s="62" t="s">
        <v>116</v>
      </c>
      <c r="H37" s="79"/>
      <c r="I37" s="75"/>
      <c r="J37" s="75"/>
      <c r="K37" s="75"/>
      <c r="L37" s="75"/>
      <c r="M37" s="74"/>
      <c r="N37" s="88"/>
      <c r="O37" s="89"/>
    </row>
    <row r="38" spans="1:15" ht="15.75" customHeight="1" x14ac:dyDescent="0.3">
      <c r="A38" s="104"/>
      <c r="H38" s="79"/>
      <c r="I38" s="75"/>
      <c r="J38" s="75"/>
      <c r="K38" s="75"/>
      <c r="L38" s="75"/>
      <c r="M38" s="74"/>
      <c r="N38" s="88"/>
      <c r="O38" s="89"/>
    </row>
    <row r="39" spans="1:15" x14ac:dyDescent="0.3">
      <c r="C39" s="62" t="s">
        <v>140</v>
      </c>
      <c r="E39" s="70">
        <v>1</v>
      </c>
      <c r="F39" s="70" t="s">
        <v>9</v>
      </c>
      <c r="G39" s="70">
        <v>200</v>
      </c>
      <c r="H39" s="70" t="s">
        <v>9</v>
      </c>
      <c r="I39" s="90">
        <v>20</v>
      </c>
      <c r="J39" s="86" t="s">
        <v>9</v>
      </c>
      <c r="K39" s="87">
        <v>0.5</v>
      </c>
      <c r="L39" s="75" t="s">
        <v>10</v>
      </c>
      <c r="M39" s="75">
        <f>E39*G39*I39*K39</f>
        <v>2000</v>
      </c>
      <c r="N39" s="88"/>
      <c r="O39" s="89"/>
    </row>
    <row r="40" spans="1:15" x14ac:dyDescent="0.3">
      <c r="E40" s="70">
        <v>2</v>
      </c>
      <c r="F40" s="70" t="s">
        <v>9</v>
      </c>
      <c r="G40" s="70">
        <v>300</v>
      </c>
      <c r="H40" s="70" t="s">
        <v>9</v>
      </c>
      <c r="I40" s="90">
        <v>5</v>
      </c>
      <c r="J40" s="86" t="s">
        <v>9</v>
      </c>
      <c r="K40" s="87">
        <v>0.5</v>
      </c>
      <c r="L40" s="75" t="s">
        <v>10</v>
      </c>
      <c r="M40" s="75">
        <f>E40*G40*I40*K40</f>
        <v>1500</v>
      </c>
      <c r="N40" s="88"/>
      <c r="O40" s="89"/>
    </row>
    <row r="41" spans="1:15" x14ac:dyDescent="0.3">
      <c r="C41" s="62" t="s">
        <v>138</v>
      </c>
      <c r="E41" s="70">
        <v>1</v>
      </c>
      <c r="F41" s="70" t="s">
        <v>9</v>
      </c>
      <c r="G41" s="70">
        <v>200</v>
      </c>
      <c r="H41" s="70" t="s">
        <v>9</v>
      </c>
      <c r="I41" s="90">
        <v>15</v>
      </c>
      <c r="J41" s="86" t="s">
        <v>9</v>
      </c>
      <c r="K41" s="87">
        <v>0.5</v>
      </c>
      <c r="L41" s="75" t="s">
        <v>10</v>
      </c>
      <c r="M41" s="75">
        <f>E41*G41*I41*K41</f>
        <v>1500</v>
      </c>
      <c r="N41" s="88"/>
      <c r="O41" s="89"/>
    </row>
    <row r="42" spans="1:15" ht="15" customHeight="1" x14ac:dyDescent="0.3">
      <c r="F42" s="75"/>
      <c r="G42" s="75"/>
      <c r="H42" s="75"/>
      <c r="I42" s="75"/>
      <c r="J42" s="75"/>
      <c r="K42" s="74" t="s">
        <v>12</v>
      </c>
      <c r="L42" s="74"/>
      <c r="M42" s="74">
        <f>SUM(M39:M41)</f>
        <v>5000</v>
      </c>
      <c r="N42" s="88"/>
      <c r="O42" s="89"/>
    </row>
    <row r="43" spans="1:15" ht="15" customHeight="1" x14ac:dyDescent="0.3">
      <c r="D43" s="62">
        <f>M42</f>
        <v>5000</v>
      </c>
      <c r="E43" s="62" t="s">
        <v>9</v>
      </c>
      <c r="F43" s="62" t="s">
        <v>13</v>
      </c>
      <c r="G43" s="62">
        <v>14429.25</v>
      </c>
      <c r="H43" s="62" t="s">
        <v>99</v>
      </c>
      <c r="I43" s="79"/>
      <c r="J43" s="75"/>
      <c r="K43" s="75"/>
      <c r="L43" s="75"/>
      <c r="M43" s="74"/>
      <c r="N43" s="88"/>
      <c r="O43" s="80">
        <f>D43*G43/100</f>
        <v>721462.5</v>
      </c>
    </row>
    <row r="44" spans="1:15" ht="15" customHeight="1" x14ac:dyDescent="0.3">
      <c r="I44" s="79"/>
      <c r="J44" s="75"/>
      <c r="K44" s="75"/>
      <c r="L44" s="75"/>
      <c r="M44" s="74"/>
      <c r="N44" s="88"/>
      <c r="O44" s="89"/>
    </row>
    <row r="45" spans="1:15" ht="22.5" customHeight="1" x14ac:dyDescent="0.3">
      <c r="A45" s="91">
        <v>5</v>
      </c>
      <c r="B45" s="115" t="s">
        <v>117</v>
      </c>
      <c r="C45" s="115"/>
      <c r="D45" s="115"/>
      <c r="E45" s="115"/>
      <c r="F45" s="115"/>
      <c r="G45" s="115"/>
      <c r="H45" s="115"/>
      <c r="I45" s="115"/>
      <c r="J45" s="115"/>
      <c r="K45" s="115"/>
      <c r="L45" s="115"/>
      <c r="M45" s="115"/>
      <c r="N45" s="88"/>
      <c r="O45" s="89"/>
    </row>
    <row r="46" spans="1:15" x14ac:dyDescent="0.3">
      <c r="B46" s="92"/>
      <c r="C46" s="92"/>
      <c r="D46" s="92"/>
      <c r="E46" s="92"/>
      <c r="F46" s="92"/>
      <c r="G46" s="92"/>
      <c r="H46" s="92"/>
      <c r="I46" s="92"/>
      <c r="J46" s="92"/>
      <c r="K46" s="92"/>
      <c r="L46" s="92"/>
      <c r="M46" s="92"/>
      <c r="N46" s="88"/>
      <c r="O46" s="89"/>
    </row>
    <row r="47" spans="1:15" ht="15" customHeight="1" x14ac:dyDescent="0.3">
      <c r="B47" s="62" t="s">
        <v>118</v>
      </c>
      <c r="E47" s="70">
        <v>1</v>
      </c>
      <c r="F47" s="70" t="s">
        <v>9</v>
      </c>
      <c r="G47" s="70">
        <v>100</v>
      </c>
      <c r="H47" s="70" t="s">
        <v>9</v>
      </c>
      <c r="I47" s="86">
        <v>200</v>
      </c>
      <c r="J47" s="86" t="s">
        <v>9</v>
      </c>
      <c r="K47" s="87">
        <v>0.25</v>
      </c>
      <c r="L47" s="75" t="s">
        <v>10</v>
      </c>
      <c r="M47" s="62">
        <f>E47*G47*I47*K47</f>
        <v>5000</v>
      </c>
      <c r="N47" s="88"/>
      <c r="O47" s="89"/>
    </row>
    <row r="48" spans="1:15" ht="15" customHeight="1" x14ac:dyDescent="0.3">
      <c r="C48" s="70"/>
      <c r="D48" s="70"/>
      <c r="E48" s="70">
        <v>1</v>
      </c>
      <c r="F48" s="70" t="s">
        <v>9</v>
      </c>
      <c r="G48" s="70">
        <v>100</v>
      </c>
      <c r="H48" s="70" t="s">
        <v>9</v>
      </c>
      <c r="I48" s="86">
        <v>20</v>
      </c>
      <c r="J48" s="86" t="s">
        <v>9</v>
      </c>
      <c r="K48" s="87">
        <v>0.25</v>
      </c>
      <c r="L48" s="75" t="s">
        <v>10</v>
      </c>
      <c r="M48" s="62">
        <f>E48*G48*I48*K48</f>
        <v>500</v>
      </c>
      <c r="N48" s="88"/>
      <c r="O48" s="89"/>
    </row>
    <row r="49" spans="1:15" x14ac:dyDescent="0.3">
      <c r="E49" s="75"/>
      <c r="F49" s="75"/>
      <c r="G49" s="75"/>
      <c r="H49" s="75"/>
      <c r="I49" s="75"/>
      <c r="K49" s="82" t="s">
        <v>12</v>
      </c>
      <c r="L49" s="74"/>
      <c r="M49" s="74">
        <f>SUM(M47:M48)</f>
        <v>5500</v>
      </c>
      <c r="N49" s="88"/>
      <c r="O49" s="89"/>
    </row>
    <row r="50" spans="1:15" x14ac:dyDescent="0.3">
      <c r="C50" s="62">
        <f>M49</f>
        <v>5500</v>
      </c>
      <c r="D50" s="62" t="s">
        <v>9</v>
      </c>
      <c r="E50" s="62" t="s">
        <v>13</v>
      </c>
      <c r="F50" s="62">
        <v>2425</v>
      </c>
      <c r="G50" s="62" t="s">
        <v>98</v>
      </c>
      <c r="H50" s="79"/>
      <c r="I50" s="75"/>
      <c r="J50" s="75"/>
      <c r="K50" s="75"/>
      <c r="L50" s="75"/>
      <c r="M50" s="74"/>
      <c r="N50" s="88"/>
      <c r="O50" s="80">
        <f>C50*F50/100</f>
        <v>133375</v>
      </c>
    </row>
    <row r="51" spans="1:15" x14ac:dyDescent="0.3">
      <c r="H51" s="79"/>
      <c r="I51" s="75"/>
      <c r="J51" s="75"/>
      <c r="K51" s="75"/>
      <c r="L51" s="75"/>
      <c r="M51" s="74"/>
      <c r="N51" s="88"/>
      <c r="O51" s="89"/>
    </row>
    <row r="52" spans="1:15" ht="49.5" customHeight="1" x14ac:dyDescent="0.3">
      <c r="A52" s="91">
        <v>6</v>
      </c>
      <c r="B52" s="123" t="s">
        <v>119</v>
      </c>
      <c r="C52" s="123"/>
      <c r="D52" s="123"/>
      <c r="E52" s="123"/>
      <c r="F52" s="123"/>
      <c r="G52" s="123"/>
      <c r="H52" s="123"/>
      <c r="I52" s="123"/>
      <c r="J52" s="123"/>
      <c r="K52" s="123"/>
      <c r="L52" s="123"/>
      <c r="M52" s="123"/>
      <c r="N52" s="88"/>
      <c r="O52" s="89"/>
    </row>
    <row r="53" spans="1:15" x14ac:dyDescent="0.3">
      <c r="B53" s="92"/>
      <c r="C53" s="93"/>
      <c r="D53" s="93"/>
      <c r="E53" s="93"/>
      <c r="F53" s="93"/>
      <c r="G53" s="93"/>
      <c r="H53" s="93"/>
      <c r="I53" s="93"/>
      <c r="J53" s="93"/>
      <c r="K53" s="93"/>
      <c r="L53" s="93"/>
      <c r="M53" s="93"/>
      <c r="N53" s="88"/>
      <c r="O53" s="89"/>
    </row>
    <row r="54" spans="1:15" x14ac:dyDescent="0.3">
      <c r="B54" s="93"/>
      <c r="C54" s="93" t="s">
        <v>138</v>
      </c>
      <c r="D54" s="93"/>
      <c r="E54" s="70">
        <v>1</v>
      </c>
      <c r="F54" s="70" t="s">
        <v>9</v>
      </c>
      <c r="G54" s="70">
        <v>6000</v>
      </c>
      <c r="H54" s="70" t="s">
        <v>9</v>
      </c>
      <c r="I54" s="90">
        <v>4.5</v>
      </c>
      <c r="J54" s="75" t="s">
        <v>10</v>
      </c>
      <c r="K54" s="62">
        <f>E54*G54*I54</f>
        <v>27000</v>
      </c>
      <c r="N54" s="88"/>
      <c r="O54" s="89"/>
    </row>
    <row r="55" spans="1:15" x14ac:dyDescent="0.3">
      <c r="B55" s="93"/>
      <c r="C55" s="93"/>
      <c r="D55" s="93"/>
      <c r="E55" s="70">
        <v>30</v>
      </c>
      <c r="F55" s="70" t="s">
        <v>9</v>
      </c>
      <c r="G55" s="70">
        <v>20</v>
      </c>
      <c r="H55" s="70" t="s">
        <v>9</v>
      </c>
      <c r="I55" s="90">
        <v>8</v>
      </c>
      <c r="J55" s="75" t="s">
        <v>10</v>
      </c>
      <c r="K55" s="62">
        <f>E55*G55*I55</f>
        <v>4800</v>
      </c>
      <c r="N55" s="88"/>
      <c r="O55" s="89"/>
    </row>
    <row r="56" spans="1:15" x14ac:dyDescent="0.3">
      <c r="B56" s="93"/>
      <c r="C56" s="93"/>
      <c r="D56" s="93"/>
      <c r="E56" s="70">
        <v>1</v>
      </c>
      <c r="F56" s="70" t="s">
        <v>9</v>
      </c>
      <c r="G56" s="70">
        <v>12</v>
      </c>
      <c r="H56" s="70" t="s">
        <v>9</v>
      </c>
      <c r="I56" s="90">
        <v>20</v>
      </c>
      <c r="J56" s="75" t="s">
        <v>10</v>
      </c>
      <c r="K56" s="62">
        <f>E56*G56*I56</f>
        <v>240</v>
      </c>
      <c r="N56" s="88"/>
      <c r="O56" s="89"/>
    </row>
    <row r="57" spans="1:15" x14ac:dyDescent="0.3">
      <c r="G57" s="75"/>
      <c r="H57" s="75"/>
      <c r="I57" s="74" t="s">
        <v>12</v>
      </c>
      <c r="J57" s="74"/>
      <c r="K57" s="74">
        <f>SUM(K54:K56)</f>
        <v>32040</v>
      </c>
      <c r="N57" s="88"/>
      <c r="O57" s="89"/>
    </row>
    <row r="58" spans="1:15" x14ac:dyDescent="0.3">
      <c r="C58" s="62">
        <f>K57</f>
        <v>32040</v>
      </c>
      <c r="D58" s="62" t="s">
        <v>9</v>
      </c>
      <c r="E58" s="62" t="s">
        <v>13</v>
      </c>
      <c r="F58" s="62">
        <v>223.97</v>
      </c>
      <c r="G58" s="62" t="s">
        <v>124</v>
      </c>
      <c r="H58" s="79"/>
      <c r="I58" s="75"/>
      <c r="J58" s="75"/>
      <c r="K58" s="75"/>
      <c r="L58" s="75"/>
      <c r="M58" s="74"/>
      <c r="N58" s="88"/>
      <c r="O58" s="80">
        <f>C58*F58</f>
        <v>7175998.7999999998</v>
      </c>
    </row>
    <row r="59" spans="1:15" x14ac:dyDescent="0.3">
      <c r="H59" s="79"/>
      <c r="I59" s="75"/>
      <c r="J59" s="75"/>
      <c r="K59" s="75"/>
      <c r="L59" s="75"/>
      <c r="M59" s="74"/>
      <c r="N59" s="88"/>
      <c r="O59" s="89"/>
    </row>
    <row r="60" spans="1:15" ht="42" customHeight="1" x14ac:dyDescent="0.3">
      <c r="A60" s="91">
        <v>7</v>
      </c>
      <c r="B60" s="114" t="s">
        <v>120</v>
      </c>
      <c r="C60" s="114"/>
      <c r="D60" s="114"/>
      <c r="E60" s="114"/>
      <c r="F60" s="114"/>
      <c r="G60" s="114"/>
      <c r="H60" s="114"/>
      <c r="I60" s="114"/>
      <c r="J60" s="114"/>
      <c r="K60" s="114"/>
      <c r="L60" s="114"/>
      <c r="M60" s="114"/>
      <c r="N60" s="88"/>
      <c r="O60" s="84"/>
    </row>
    <row r="61" spans="1:15" x14ac:dyDescent="0.3">
      <c r="B61" s="78"/>
      <c r="C61" s="78"/>
      <c r="D61" s="78"/>
      <c r="E61" s="78"/>
      <c r="F61" s="78"/>
      <c r="G61" s="78"/>
      <c r="H61" s="78"/>
      <c r="I61" s="78"/>
      <c r="J61" s="78"/>
      <c r="K61" s="78"/>
      <c r="L61" s="78"/>
      <c r="M61" s="78"/>
      <c r="N61" s="88"/>
      <c r="O61" s="84"/>
    </row>
    <row r="62" spans="1:15" x14ac:dyDescent="0.3">
      <c r="B62" s="70"/>
      <c r="C62" s="93"/>
      <c r="D62" s="93"/>
      <c r="E62" s="93"/>
      <c r="F62" s="93"/>
      <c r="G62" s="75">
        <v>1</v>
      </c>
      <c r="H62" s="75" t="s">
        <v>9</v>
      </c>
      <c r="I62" s="75">
        <v>300</v>
      </c>
      <c r="J62" s="75" t="s">
        <v>9</v>
      </c>
      <c r="K62" s="94">
        <v>0.5</v>
      </c>
      <c r="L62" s="75" t="s">
        <v>10</v>
      </c>
      <c r="M62" s="75">
        <f>G62*I62*K62</f>
        <v>150</v>
      </c>
      <c r="N62" s="88"/>
      <c r="O62" s="89"/>
    </row>
    <row r="63" spans="1:15" x14ac:dyDescent="0.3">
      <c r="B63" s="70"/>
      <c r="C63" s="93"/>
      <c r="D63" s="93"/>
      <c r="E63" s="93"/>
      <c r="F63" s="93"/>
      <c r="G63" s="75">
        <v>1</v>
      </c>
      <c r="H63" s="75" t="s">
        <v>9</v>
      </c>
      <c r="I63" s="75">
        <v>15</v>
      </c>
      <c r="J63" s="75" t="s">
        <v>9</v>
      </c>
      <c r="K63" s="94">
        <v>0.5</v>
      </c>
      <c r="L63" s="75" t="s">
        <v>10</v>
      </c>
      <c r="M63" s="75">
        <f>G63*I63*K63</f>
        <v>7.5</v>
      </c>
      <c r="N63" s="88"/>
      <c r="O63" s="89"/>
    </row>
    <row r="64" spans="1:15" ht="34.5" x14ac:dyDescent="0.3">
      <c r="B64" s="70"/>
      <c r="G64" s="75"/>
      <c r="H64" s="75"/>
      <c r="I64" s="75"/>
      <c r="J64" s="75"/>
      <c r="K64" s="74" t="s">
        <v>12</v>
      </c>
      <c r="L64" s="74"/>
      <c r="M64" s="74">
        <f>SUM(M62:M63)</f>
        <v>157.5</v>
      </c>
      <c r="N64" s="88"/>
      <c r="O64" s="89"/>
    </row>
    <row r="65" spans="1:15" x14ac:dyDescent="0.3">
      <c r="C65" s="62">
        <f>M64</f>
        <v>157.5</v>
      </c>
      <c r="D65" s="62" t="s">
        <v>9</v>
      </c>
      <c r="E65" s="62" t="s">
        <v>13</v>
      </c>
      <c r="F65" s="62">
        <v>7000</v>
      </c>
      <c r="G65" s="62" t="s">
        <v>14</v>
      </c>
      <c r="H65" s="79"/>
      <c r="I65" s="75"/>
      <c r="J65" s="75"/>
      <c r="K65" s="75"/>
      <c r="L65" s="75"/>
      <c r="M65" s="74"/>
      <c r="N65" s="88"/>
      <c r="O65" s="80">
        <f>C65*F65/100</f>
        <v>11025</v>
      </c>
    </row>
    <row r="66" spans="1:15" x14ac:dyDescent="0.3">
      <c r="H66" s="79"/>
      <c r="I66" s="75"/>
      <c r="J66" s="75"/>
      <c r="K66" s="75"/>
      <c r="L66" s="75"/>
      <c r="M66" s="74"/>
      <c r="N66" s="88"/>
      <c r="O66" s="80"/>
    </row>
    <row r="67" spans="1:15" ht="27.75" customHeight="1" x14ac:dyDescent="0.3">
      <c r="A67" s="91">
        <v>8</v>
      </c>
      <c r="B67" s="77" t="s">
        <v>126</v>
      </c>
      <c r="H67" s="79"/>
      <c r="I67" s="75"/>
      <c r="J67" s="75"/>
      <c r="K67" s="75"/>
      <c r="L67" s="75"/>
      <c r="M67" s="74"/>
      <c r="N67" s="88"/>
      <c r="O67" s="84"/>
    </row>
    <row r="68" spans="1:15" x14ac:dyDescent="0.3">
      <c r="H68" s="79"/>
      <c r="I68" s="75"/>
      <c r="J68" s="75"/>
      <c r="K68" s="75"/>
      <c r="L68" s="75"/>
      <c r="M68" s="74"/>
      <c r="N68" s="88"/>
      <c r="O68" s="84"/>
    </row>
    <row r="69" spans="1:15" x14ac:dyDescent="0.3">
      <c r="C69" s="62">
        <v>1</v>
      </c>
      <c r="D69" s="62" t="s">
        <v>9</v>
      </c>
      <c r="E69" s="62">
        <v>50</v>
      </c>
      <c r="H69" s="79"/>
      <c r="I69" s="75"/>
      <c r="J69" s="75"/>
      <c r="K69" s="75" t="s">
        <v>10</v>
      </c>
      <c r="L69" s="75"/>
      <c r="M69" s="74">
        <f>C69*E69</f>
        <v>50</v>
      </c>
      <c r="N69" s="88"/>
      <c r="O69" s="84"/>
    </row>
    <row r="70" spans="1:15" x14ac:dyDescent="0.3">
      <c r="D70" s="62">
        <f>M69</f>
        <v>50</v>
      </c>
      <c r="F70" s="62" t="s">
        <v>127</v>
      </c>
      <c r="G70" s="62">
        <v>596.23</v>
      </c>
      <c r="H70" s="79" t="s">
        <v>128</v>
      </c>
      <c r="I70" s="75"/>
      <c r="J70" s="75"/>
      <c r="K70" s="75"/>
      <c r="L70" s="75"/>
      <c r="M70" s="74"/>
      <c r="N70" s="88"/>
      <c r="O70" s="80">
        <f>D70*G70</f>
        <v>29811.5</v>
      </c>
    </row>
    <row r="71" spans="1:15" x14ac:dyDescent="0.3">
      <c r="H71" s="79"/>
      <c r="I71" s="75"/>
      <c r="J71" s="75"/>
      <c r="K71" s="75"/>
      <c r="L71" s="75"/>
      <c r="M71" s="74"/>
      <c r="N71" s="88"/>
      <c r="O71" s="80"/>
    </row>
    <row r="72" spans="1:15" ht="22.5" customHeight="1" x14ac:dyDescent="0.3">
      <c r="A72" s="91">
        <v>9</v>
      </c>
      <c r="B72" s="77" t="s">
        <v>129</v>
      </c>
      <c r="H72" s="79"/>
      <c r="I72" s="75"/>
      <c r="J72" s="75"/>
      <c r="K72" s="75"/>
      <c r="L72" s="75"/>
      <c r="M72" s="74"/>
      <c r="N72" s="88"/>
      <c r="O72" s="84"/>
    </row>
    <row r="73" spans="1:15" x14ac:dyDescent="0.3">
      <c r="C73" s="62">
        <v>25</v>
      </c>
      <c r="D73" s="62" t="s">
        <v>9</v>
      </c>
      <c r="E73" s="62">
        <v>30</v>
      </c>
      <c r="F73" s="62" t="s">
        <v>9</v>
      </c>
      <c r="H73" s="79"/>
      <c r="I73" s="75"/>
      <c r="J73" s="75"/>
      <c r="K73" s="75" t="s">
        <v>10</v>
      </c>
      <c r="L73" s="75"/>
      <c r="M73" s="74">
        <f>C73*E73</f>
        <v>750</v>
      </c>
      <c r="N73" s="88"/>
      <c r="O73" s="84"/>
    </row>
    <row r="74" spans="1:15" x14ac:dyDescent="0.3">
      <c r="C74" s="62">
        <v>2</v>
      </c>
      <c r="D74" s="62" t="s">
        <v>9</v>
      </c>
      <c r="E74" s="62">
        <v>500</v>
      </c>
      <c r="F74" s="62" t="s">
        <v>9</v>
      </c>
      <c r="H74" s="79"/>
      <c r="I74" s="75"/>
      <c r="J74" s="75"/>
      <c r="K74" s="75" t="s">
        <v>10</v>
      </c>
      <c r="L74" s="75"/>
      <c r="M74" s="74">
        <f>C74*E74</f>
        <v>1000</v>
      </c>
      <c r="N74" s="88"/>
      <c r="O74" s="84"/>
    </row>
    <row r="75" spans="1:15" ht="34.5" x14ac:dyDescent="0.3">
      <c r="H75" s="79"/>
      <c r="I75" s="75"/>
      <c r="J75" s="75"/>
      <c r="K75" s="74" t="s">
        <v>12</v>
      </c>
      <c r="L75" s="75"/>
      <c r="M75" s="74">
        <f>SUM(M73:M74)</f>
        <v>1750</v>
      </c>
      <c r="N75" s="88"/>
      <c r="O75" s="84"/>
    </row>
    <row r="76" spans="1:15" x14ac:dyDescent="0.3">
      <c r="D76" s="62">
        <f>M75</f>
        <v>1750</v>
      </c>
      <c r="E76" s="62" t="s">
        <v>127</v>
      </c>
      <c r="F76" s="62">
        <v>41.24</v>
      </c>
      <c r="G76" s="62" t="s">
        <v>130</v>
      </c>
      <c r="H76" s="79"/>
      <c r="I76" s="75"/>
      <c r="J76" s="75"/>
      <c r="K76" s="75"/>
      <c r="L76" s="75"/>
      <c r="M76" s="74"/>
      <c r="N76" s="88"/>
      <c r="O76" s="80">
        <f>D76*F76</f>
        <v>72170</v>
      </c>
    </row>
    <row r="77" spans="1:15" x14ac:dyDescent="0.3">
      <c r="H77" s="79"/>
      <c r="I77" s="75"/>
      <c r="J77" s="75"/>
      <c r="K77" s="75"/>
      <c r="L77" s="75"/>
      <c r="M77" s="74"/>
      <c r="N77" s="88"/>
      <c r="O77" s="80"/>
    </row>
    <row r="78" spans="1:15" x14ac:dyDescent="0.3">
      <c r="A78" s="91">
        <v>10</v>
      </c>
      <c r="B78" s="111" t="s">
        <v>141</v>
      </c>
      <c r="C78" s="111"/>
      <c r="D78" s="111"/>
      <c r="E78" s="111"/>
      <c r="F78" s="111"/>
      <c r="G78" s="111"/>
      <c r="H78" s="111"/>
      <c r="I78" s="111"/>
      <c r="J78" s="75"/>
      <c r="K78" s="75"/>
      <c r="L78" s="75"/>
      <c r="M78" s="74"/>
      <c r="N78" s="88"/>
      <c r="O78" s="80"/>
    </row>
    <row r="79" spans="1:15" x14ac:dyDescent="0.3">
      <c r="H79" s="79"/>
      <c r="I79" s="75"/>
      <c r="J79" s="75"/>
      <c r="K79" s="75"/>
      <c r="L79" s="75"/>
      <c r="M79" s="74"/>
      <c r="N79" s="88"/>
      <c r="O79" s="80"/>
    </row>
    <row r="80" spans="1:15" x14ac:dyDescent="0.3">
      <c r="B80" s="62" t="s">
        <v>138</v>
      </c>
      <c r="C80" s="62">
        <v>1</v>
      </c>
      <c r="D80" s="62" t="s">
        <v>9</v>
      </c>
      <c r="E80" s="62">
        <v>100</v>
      </c>
      <c r="F80" s="62" t="s">
        <v>9</v>
      </c>
      <c r="G80" s="62">
        <v>100</v>
      </c>
      <c r="H80" s="79" t="s">
        <v>9</v>
      </c>
      <c r="I80" s="75">
        <v>0.38</v>
      </c>
      <c r="J80" s="75"/>
      <c r="K80" s="75" t="s">
        <v>10</v>
      </c>
      <c r="L80" s="75"/>
      <c r="M80" s="74">
        <f>C80*E80*G80*I80</f>
        <v>3800</v>
      </c>
      <c r="N80" s="88"/>
      <c r="O80" s="84"/>
    </row>
    <row r="81" spans="1:15" ht="24" customHeight="1" x14ac:dyDescent="0.3">
      <c r="D81" s="62">
        <f>M80</f>
        <v>3800</v>
      </c>
      <c r="F81" s="62" t="s">
        <v>127</v>
      </c>
      <c r="H81" s="79" t="s">
        <v>128</v>
      </c>
      <c r="I81" s="75"/>
      <c r="J81" s="75"/>
      <c r="K81" s="75"/>
      <c r="L81" s="75"/>
      <c r="M81" s="74"/>
      <c r="N81" s="88"/>
      <c r="O81" s="62">
        <v>3800</v>
      </c>
    </row>
    <row r="82" spans="1:15" x14ac:dyDescent="0.3">
      <c r="H82" s="79"/>
      <c r="I82" s="75"/>
      <c r="J82" s="75"/>
      <c r="K82" s="75"/>
      <c r="L82" s="75"/>
      <c r="M82" s="74"/>
      <c r="N82" s="88"/>
      <c r="O82" s="80"/>
    </row>
    <row r="83" spans="1:15" ht="15" customHeight="1" x14ac:dyDescent="0.3">
      <c r="A83" s="91">
        <v>11</v>
      </c>
      <c r="B83" s="62" t="s">
        <v>142</v>
      </c>
      <c r="H83" s="79"/>
      <c r="I83" s="75"/>
      <c r="J83" s="75"/>
      <c r="K83" s="75"/>
      <c r="L83" s="75"/>
      <c r="M83" s="74"/>
      <c r="N83" s="88"/>
      <c r="O83" s="80"/>
    </row>
    <row r="84" spans="1:15" ht="15" customHeight="1" x14ac:dyDescent="0.3">
      <c r="H84" s="79"/>
      <c r="I84" s="75"/>
      <c r="J84" s="75"/>
      <c r="K84" s="75"/>
      <c r="L84" s="75"/>
      <c r="M84" s="74"/>
      <c r="N84" s="88"/>
      <c r="O84" s="80"/>
    </row>
    <row r="85" spans="1:15" ht="15" customHeight="1" x14ac:dyDescent="0.3">
      <c r="C85" s="62">
        <v>1</v>
      </c>
      <c r="D85" s="62" t="s">
        <v>9</v>
      </c>
      <c r="E85" s="62">
        <v>1300</v>
      </c>
      <c r="H85" s="79"/>
      <c r="I85" s="75"/>
      <c r="J85" s="75"/>
      <c r="K85" s="75" t="s">
        <v>10</v>
      </c>
      <c r="L85" s="75"/>
      <c r="M85" s="74">
        <f>C85*E85</f>
        <v>1300</v>
      </c>
      <c r="N85" s="88"/>
      <c r="O85" s="84"/>
    </row>
    <row r="86" spans="1:15" ht="15" customHeight="1" x14ac:dyDescent="0.3">
      <c r="D86" s="62">
        <f>M85</f>
        <v>1300</v>
      </c>
      <c r="F86" s="62" t="s">
        <v>127</v>
      </c>
      <c r="H86" s="79" t="s">
        <v>143</v>
      </c>
      <c r="I86" s="75"/>
      <c r="J86" s="75"/>
      <c r="K86" s="75"/>
      <c r="L86" s="75"/>
      <c r="M86" s="74"/>
      <c r="N86" s="88"/>
      <c r="O86" s="80">
        <v>1300</v>
      </c>
    </row>
    <row r="87" spans="1:15" x14ac:dyDescent="0.3">
      <c r="J87" s="121" t="s">
        <v>15</v>
      </c>
      <c r="K87" s="121"/>
      <c r="L87" s="121"/>
      <c r="M87" s="3"/>
      <c r="N87" s="120">
        <f>SUM(O14:O86)</f>
        <v>14209270.855999999</v>
      </c>
      <c r="O87" s="120"/>
    </row>
    <row r="88" spans="1:15" ht="15" customHeight="1" x14ac:dyDescent="0.3">
      <c r="J88" s="96"/>
      <c r="K88" s="96"/>
      <c r="L88" s="96"/>
      <c r="M88" s="3"/>
      <c r="N88" s="97"/>
      <c r="O88" s="97"/>
    </row>
    <row r="89" spans="1:15" x14ac:dyDescent="0.3">
      <c r="J89" s="96"/>
      <c r="K89" s="96"/>
      <c r="L89" s="96"/>
      <c r="M89" s="3"/>
      <c r="N89" s="97"/>
      <c r="O89" s="97"/>
    </row>
    <row r="90" spans="1:15" x14ac:dyDescent="0.3">
      <c r="J90" s="98"/>
      <c r="K90" s="95"/>
      <c r="L90" s="95"/>
      <c r="O90" s="99"/>
    </row>
    <row r="91" spans="1:15" x14ac:dyDescent="0.3">
      <c r="J91" s="98"/>
      <c r="K91" s="95"/>
      <c r="L91" s="95"/>
    </row>
    <row r="92" spans="1:15" x14ac:dyDescent="0.3">
      <c r="G92" s="119" t="s">
        <v>62</v>
      </c>
      <c r="H92" s="119"/>
      <c r="I92" s="119"/>
      <c r="J92" s="119"/>
      <c r="K92" s="119"/>
      <c r="L92" s="75"/>
      <c r="M92" s="75"/>
      <c r="N92" s="75"/>
    </row>
    <row r="93" spans="1:15" x14ac:dyDescent="0.3">
      <c r="G93" s="119"/>
      <c r="H93" s="119"/>
      <c r="I93" s="119"/>
      <c r="J93" s="119"/>
      <c r="K93" s="119"/>
      <c r="L93" s="75"/>
      <c r="M93" s="75"/>
      <c r="N93" s="75"/>
    </row>
    <row r="94" spans="1:15" ht="36" customHeight="1" x14ac:dyDescent="0.3">
      <c r="G94" s="119"/>
      <c r="H94" s="119"/>
      <c r="I94" s="119"/>
      <c r="J94" s="119"/>
      <c r="K94" s="119"/>
      <c r="L94" s="75"/>
      <c r="M94" s="75"/>
      <c r="N94" s="75"/>
    </row>
    <row r="95" spans="1:15" x14ac:dyDescent="0.3">
      <c r="G95" s="75"/>
      <c r="H95" s="75"/>
      <c r="I95" s="75"/>
      <c r="J95" s="75"/>
      <c r="K95" s="75"/>
      <c r="L95" s="75"/>
      <c r="M95" s="75"/>
      <c r="N95" s="75"/>
    </row>
    <row r="101" spans="2:15" ht="20.25" x14ac:dyDescent="0.4">
      <c r="B101" s="100"/>
      <c r="C101" s="100"/>
      <c r="D101" s="100"/>
      <c r="E101" s="100"/>
      <c r="F101" s="100"/>
      <c r="J101" s="118"/>
      <c r="K101" s="118"/>
      <c r="L101" s="71"/>
    </row>
    <row r="102" spans="2:15" ht="20.25" x14ac:dyDescent="0.4">
      <c r="B102" s="100"/>
      <c r="C102" s="100"/>
      <c r="D102" s="100"/>
      <c r="E102" s="100"/>
      <c r="F102" s="100"/>
      <c r="J102" s="71"/>
      <c r="K102" s="71"/>
      <c r="L102" s="71"/>
    </row>
    <row r="103" spans="2:15" x14ac:dyDescent="0.3">
      <c r="B103" s="100"/>
      <c r="C103" s="100"/>
      <c r="D103" s="100"/>
      <c r="E103" s="100"/>
      <c r="F103" s="100"/>
      <c r="G103" s="100"/>
      <c r="H103" s="100"/>
      <c r="I103" s="100"/>
      <c r="J103" s="100"/>
      <c r="K103" s="100"/>
      <c r="L103" s="100"/>
      <c r="M103" s="100"/>
      <c r="N103" s="100"/>
    </row>
    <row r="104" spans="2:15" x14ac:dyDescent="0.3">
      <c r="B104" s="116"/>
      <c r="C104" s="116"/>
      <c r="D104" s="116"/>
      <c r="E104" s="116"/>
      <c r="F104" s="116"/>
      <c r="G104" s="100"/>
      <c r="H104" s="100"/>
      <c r="I104" s="100"/>
      <c r="J104" s="117"/>
      <c r="K104" s="117"/>
      <c r="L104" s="117"/>
      <c r="M104" s="117"/>
      <c r="N104" s="117"/>
      <c r="O104" s="117"/>
    </row>
    <row r="105" spans="2:15" ht="18.75" customHeight="1" x14ac:dyDescent="0.3">
      <c r="B105" s="116"/>
      <c r="C105" s="116"/>
      <c r="D105" s="116"/>
      <c r="E105" s="116"/>
      <c r="F105" s="116"/>
      <c r="G105" s="100"/>
      <c r="H105" s="100"/>
      <c r="I105" s="100"/>
      <c r="J105" s="117"/>
      <c r="K105" s="117"/>
      <c r="L105" s="117"/>
      <c r="M105" s="117"/>
      <c r="N105" s="117"/>
      <c r="O105" s="117"/>
    </row>
    <row r="106" spans="2:15" x14ac:dyDescent="0.3">
      <c r="B106" s="100"/>
      <c r="C106" s="100"/>
      <c r="D106" s="100"/>
      <c r="E106" s="100"/>
      <c r="F106" s="100"/>
      <c r="G106" s="100"/>
      <c r="H106" s="101"/>
      <c r="I106" s="100"/>
      <c r="J106" s="117"/>
      <c r="K106" s="117"/>
      <c r="L106" s="117"/>
      <c r="M106" s="117"/>
      <c r="N106" s="117"/>
      <c r="O106" s="117"/>
    </row>
    <row r="107" spans="2:15" x14ac:dyDescent="0.3">
      <c r="B107" s="100"/>
      <c r="C107" s="100"/>
      <c r="D107" s="100"/>
      <c r="E107" s="100"/>
      <c r="F107" s="100"/>
      <c r="G107" s="100"/>
      <c r="H107" s="100"/>
      <c r="I107" s="100"/>
      <c r="J107" s="117"/>
      <c r="K107" s="117"/>
      <c r="L107" s="117"/>
      <c r="M107" s="117"/>
      <c r="N107" s="117"/>
      <c r="O107" s="117"/>
    </row>
    <row r="108" spans="2:15" x14ac:dyDescent="0.3">
      <c r="B108" s="100"/>
      <c r="C108" s="100"/>
      <c r="D108" s="100"/>
      <c r="E108" s="100"/>
      <c r="F108" s="100"/>
      <c r="G108" s="100"/>
      <c r="H108" s="100"/>
      <c r="I108" s="100"/>
      <c r="J108" s="100"/>
      <c r="K108" s="100"/>
      <c r="L108" s="100"/>
      <c r="M108" s="100"/>
      <c r="N108" s="100"/>
    </row>
    <row r="109" spans="2:15" ht="32.25" customHeight="1" x14ac:dyDescent="0.3"/>
    <row r="115" ht="21.75" customHeight="1" x14ac:dyDescent="0.3"/>
    <row r="130" spans="16:16" ht="15" customHeight="1" x14ac:dyDescent="0.3"/>
    <row r="131" spans="16:16" ht="15" customHeight="1" x14ac:dyDescent="0.3"/>
    <row r="132" spans="16:16" ht="15" customHeight="1" x14ac:dyDescent="0.3"/>
    <row r="135" spans="16:16" x14ac:dyDescent="0.3">
      <c r="P135" s="100"/>
    </row>
    <row r="136" spans="16:16" x14ac:dyDescent="0.3">
      <c r="P136" s="99"/>
    </row>
    <row r="139" spans="16:16" ht="15" customHeight="1" x14ac:dyDescent="0.3"/>
    <row r="148" spans="16:16" ht="30" customHeight="1" x14ac:dyDescent="0.3"/>
    <row r="151" spans="16:16" ht="18" x14ac:dyDescent="0.3">
      <c r="P151" s="102"/>
    </row>
    <row r="152" spans="16:16" ht="18" x14ac:dyDescent="0.3">
      <c r="P152" s="102"/>
    </row>
    <row r="153" spans="16:16" ht="18" x14ac:dyDescent="0.3">
      <c r="P153" s="103"/>
    </row>
    <row r="154" spans="16:16" ht="18" x14ac:dyDescent="0.3">
      <c r="P154" s="103"/>
    </row>
    <row r="155" spans="16:16" ht="18" x14ac:dyDescent="0.3">
      <c r="P155" s="103"/>
    </row>
    <row r="156" spans="16:16" ht="18" x14ac:dyDescent="0.3">
      <c r="P156" s="103"/>
    </row>
    <row r="157" spans="16:16" ht="18" x14ac:dyDescent="0.3">
      <c r="P157" s="103"/>
    </row>
    <row r="160" spans="16:16" ht="15" customHeight="1" x14ac:dyDescent="0.3"/>
    <row r="171" ht="15" customHeight="1" x14ac:dyDescent="0.3"/>
    <row r="172" ht="15" customHeight="1" x14ac:dyDescent="0.3"/>
    <row r="173" ht="15" customHeight="1" x14ac:dyDescent="0.3"/>
    <row r="174" ht="15" customHeight="1" x14ac:dyDescent="0.3"/>
    <row r="175" ht="15.75" customHeight="1" x14ac:dyDescent="0.3"/>
    <row r="176" ht="15.75" customHeight="1" x14ac:dyDescent="0.3"/>
    <row r="177" ht="48" customHeight="1" x14ac:dyDescent="0.3"/>
    <row r="178" ht="49.5" customHeight="1" x14ac:dyDescent="0.3"/>
    <row r="179" ht="82.5" customHeight="1" x14ac:dyDescent="0.3"/>
    <row r="181" ht="19.5" customHeight="1" x14ac:dyDescent="0.3"/>
    <row r="183" ht="15" customHeight="1" x14ac:dyDescent="0.3"/>
  </sheetData>
  <mergeCells count="22">
    <mergeCell ref="E1:K1"/>
    <mergeCell ref="B2:O4"/>
    <mergeCell ref="E7:G7"/>
    <mergeCell ref="B5:M6"/>
    <mergeCell ref="B104:F105"/>
    <mergeCell ref="J104:O107"/>
    <mergeCell ref="J101:K101"/>
    <mergeCell ref="G92:K94"/>
    <mergeCell ref="A36:A37"/>
    <mergeCell ref="N87:O87"/>
    <mergeCell ref="J87:L87"/>
    <mergeCell ref="B36:M36"/>
    <mergeCell ref="B52:M52"/>
    <mergeCell ref="B78:I78"/>
    <mergeCell ref="A16:A17"/>
    <mergeCell ref="A5:A6"/>
    <mergeCell ref="B60:M60"/>
    <mergeCell ref="B45:M45"/>
    <mergeCell ref="B27:M27"/>
    <mergeCell ref="B15:F15"/>
    <mergeCell ref="B18:D18"/>
    <mergeCell ref="B16:J17"/>
  </mergeCells>
  <pageMargins left="0.7" right="0.7" top="0.75" bottom="0.75" header="0.3" footer="0.3"/>
  <pageSetup scale="5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view="pageBreakPreview" zoomScaleSheetLayoutView="100" workbookViewId="0">
      <selection activeCell="I18" sqref="I18"/>
    </sheetView>
  </sheetViews>
  <sheetFormatPr defaultRowHeight="15" x14ac:dyDescent="0.25"/>
  <cols>
    <col min="1" max="1" width="3.85546875" customWidth="1"/>
    <col min="2" max="2" width="5.42578125" bestFit="1" customWidth="1"/>
    <col min="3" max="3" width="16.140625" customWidth="1"/>
    <col min="4" max="4" width="11.42578125" customWidth="1"/>
    <col min="5" max="5" width="10" customWidth="1"/>
    <col min="6" max="6" width="10" bestFit="1" customWidth="1"/>
    <col min="7" max="7" width="11.85546875" customWidth="1"/>
    <col min="8" max="8" width="8" bestFit="1" customWidth="1"/>
    <col min="9" max="9" width="12.42578125" customWidth="1"/>
    <col min="10" max="10" width="9.85546875" customWidth="1"/>
    <col min="11" max="11" width="6.7109375" customWidth="1"/>
    <col min="12" max="12" width="5.85546875" customWidth="1"/>
  </cols>
  <sheetData>
    <row r="1" spans="1:10" x14ac:dyDescent="0.25">
      <c r="D1" s="127" t="s">
        <v>20</v>
      </c>
      <c r="E1" s="127"/>
      <c r="F1" s="127"/>
      <c r="G1" s="127"/>
    </row>
    <row r="3" spans="1:10" s="35" customFormat="1" ht="33.75" customHeight="1" x14ac:dyDescent="0.25">
      <c r="A3" s="41"/>
      <c r="B3" s="37" t="s">
        <v>21</v>
      </c>
      <c r="C3" s="37" t="s">
        <v>22</v>
      </c>
      <c r="D3" s="37" t="s">
        <v>23</v>
      </c>
      <c r="E3" s="37" t="s">
        <v>24</v>
      </c>
      <c r="F3" s="37" t="s">
        <v>25</v>
      </c>
      <c r="G3" s="39" t="s">
        <v>26</v>
      </c>
      <c r="H3" s="37" t="s">
        <v>27</v>
      </c>
      <c r="I3" s="37" t="s">
        <v>31</v>
      </c>
      <c r="J3" s="37" t="s">
        <v>121</v>
      </c>
    </row>
    <row r="4" spans="1:10" x14ac:dyDescent="0.25">
      <c r="B4" s="14">
        <v>1</v>
      </c>
      <c r="C4" s="13" t="s">
        <v>28</v>
      </c>
      <c r="D4" s="14">
        <f>Sheet3!C24</f>
        <v>31620</v>
      </c>
      <c r="E4" s="14">
        <f>D4*0.096</f>
        <v>3035.52</v>
      </c>
      <c r="F4" s="14">
        <f>D4*0.473</f>
        <v>14956.259999999998</v>
      </c>
      <c r="G4" s="14" t="s">
        <v>29</v>
      </c>
      <c r="H4" s="14">
        <f>D4*0.947</f>
        <v>29944.14</v>
      </c>
      <c r="I4" s="14" t="s">
        <v>29</v>
      </c>
      <c r="J4" s="14" t="s">
        <v>29</v>
      </c>
    </row>
    <row r="5" spans="1:10" x14ac:dyDescent="0.25">
      <c r="B5" s="14">
        <v>2</v>
      </c>
      <c r="C5" s="13" t="s">
        <v>30</v>
      </c>
      <c r="D5">
        <f>Sheet3!D43</f>
        <v>5000</v>
      </c>
      <c r="E5" s="14">
        <f>D5*0.175</f>
        <v>875</v>
      </c>
      <c r="F5" s="14">
        <f>D5*0.44</f>
        <v>2200</v>
      </c>
      <c r="G5" s="14">
        <f>D5*0.88</f>
        <v>4400</v>
      </c>
      <c r="H5" s="14" t="s">
        <v>29</v>
      </c>
      <c r="I5" s="14" t="s">
        <v>29</v>
      </c>
      <c r="J5" s="14" t="s">
        <v>29</v>
      </c>
    </row>
    <row r="6" spans="1:10" x14ac:dyDescent="0.25">
      <c r="B6" s="14">
        <v>3</v>
      </c>
      <c r="C6" s="15" t="s">
        <v>100</v>
      </c>
      <c r="D6" s="44" t="e">
        <f>Sheet3!#REF!</f>
        <v>#REF!</v>
      </c>
      <c r="E6" s="14" t="e">
        <f>D6*0.175</f>
        <v>#REF!</v>
      </c>
      <c r="F6" s="14" t="e">
        <f>D6*0.44</f>
        <v>#REF!</v>
      </c>
      <c r="G6" s="14" t="e">
        <f>D6*0.88</f>
        <v>#REF!</v>
      </c>
      <c r="H6" s="14" t="s">
        <v>29</v>
      </c>
      <c r="I6" s="14" t="s">
        <v>29</v>
      </c>
      <c r="J6" s="14" t="s">
        <v>29</v>
      </c>
    </row>
    <row r="7" spans="1:10" x14ac:dyDescent="0.25">
      <c r="B7" s="14">
        <v>4</v>
      </c>
      <c r="C7" s="15" t="s">
        <v>101</v>
      </c>
      <c r="D7" s="14">
        <f>Sheet3!C34</f>
        <v>8400</v>
      </c>
      <c r="E7" s="14">
        <f>D7*0.0639</f>
        <v>536.76</v>
      </c>
      <c r="F7" s="14">
        <f>D7*0.32</f>
        <v>2688</v>
      </c>
      <c r="G7" s="14" t="s">
        <v>29</v>
      </c>
      <c r="H7" s="14">
        <f>D7*1.2</f>
        <v>10080</v>
      </c>
      <c r="I7" s="14" t="s">
        <v>29</v>
      </c>
      <c r="J7" s="14" t="s">
        <v>29</v>
      </c>
    </row>
    <row r="8" spans="1:10" x14ac:dyDescent="0.25">
      <c r="B8" s="14">
        <v>5</v>
      </c>
      <c r="C8" s="13" t="s">
        <v>31</v>
      </c>
      <c r="D8" s="14" t="e">
        <f>Sheet3!#REF!</f>
        <v>#REF!</v>
      </c>
      <c r="E8" s="14" t="s">
        <v>29</v>
      </c>
      <c r="F8" s="14" t="s">
        <v>29</v>
      </c>
      <c r="G8" s="14" t="s">
        <v>29</v>
      </c>
      <c r="H8" s="14" t="s">
        <v>29</v>
      </c>
      <c r="I8" s="36" t="e">
        <f>D8*0.0496</f>
        <v>#REF!</v>
      </c>
      <c r="J8" s="36"/>
    </row>
    <row r="9" spans="1:10" x14ac:dyDescent="0.25">
      <c r="B9" s="12"/>
      <c r="C9" s="11"/>
      <c r="D9" s="17"/>
      <c r="E9" s="11" t="e">
        <f>SUM(E4:E7)</f>
        <v>#REF!</v>
      </c>
      <c r="F9" t="e">
        <f>SUM(F4:F7)</f>
        <v>#REF!</v>
      </c>
      <c r="G9" s="14" t="e">
        <f>SUM(G5:G6)</f>
        <v>#REF!</v>
      </c>
      <c r="H9" s="11">
        <f>SUM(H4:H7)</f>
        <v>40024.14</v>
      </c>
      <c r="I9" s="36" t="e">
        <f>SUM(I8)</f>
        <v>#REF!</v>
      </c>
      <c r="J9" s="36">
        <v>65000</v>
      </c>
    </row>
    <row r="10" spans="1:10" x14ac:dyDescent="0.25">
      <c r="B10" s="12"/>
      <c r="C10" s="11"/>
      <c r="D10" s="11"/>
      <c r="E10" s="11"/>
      <c r="F10" s="11"/>
      <c r="G10" s="11"/>
      <c r="H10" s="11"/>
      <c r="I10" s="11"/>
      <c r="J10" s="11"/>
    </row>
    <row r="11" spans="1:10" x14ac:dyDescent="0.25">
      <c r="B11" s="12"/>
      <c r="C11" s="11"/>
      <c r="D11" s="18"/>
      <c r="E11" s="11"/>
      <c r="F11" s="11"/>
      <c r="G11" s="11"/>
      <c r="H11" s="11"/>
      <c r="I11" s="11"/>
      <c r="J11" s="11"/>
    </row>
    <row r="12" spans="1:10" x14ac:dyDescent="0.25">
      <c r="B12" s="12"/>
      <c r="C12" s="11"/>
      <c r="D12" s="18" t="s">
        <v>32</v>
      </c>
      <c r="E12" s="11">
        <v>110.73</v>
      </c>
      <c r="F12" s="11">
        <v>1292.92</v>
      </c>
      <c r="G12" s="11">
        <v>1195.24</v>
      </c>
      <c r="H12" s="11">
        <v>771.96</v>
      </c>
      <c r="I12" s="11">
        <v>1235.3800000000001</v>
      </c>
      <c r="J12" s="11">
        <v>4309.29</v>
      </c>
    </row>
    <row r="13" spans="1:10" x14ac:dyDescent="0.25">
      <c r="B13" s="12"/>
      <c r="C13" s="11"/>
      <c r="D13" s="18" t="s">
        <v>33</v>
      </c>
      <c r="E13" s="14" t="s">
        <v>34</v>
      </c>
      <c r="F13" s="14" t="s">
        <v>35</v>
      </c>
      <c r="G13" s="14" t="s">
        <v>35</v>
      </c>
      <c r="H13" s="11" t="s">
        <v>35</v>
      </c>
      <c r="I13" s="14" t="s">
        <v>102</v>
      </c>
      <c r="J13" s="14" t="s">
        <v>123</v>
      </c>
    </row>
    <row r="14" spans="1:10" x14ac:dyDescent="0.25">
      <c r="B14" s="12"/>
      <c r="C14" s="11"/>
      <c r="D14" s="18" t="s">
        <v>36</v>
      </c>
      <c r="E14" s="11" t="e">
        <f>E9*E12</f>
        <v>#REF!</v>
      </c>
      <c r="F14" s="11" t="e">
        <f>F9*F12/100</f>
        <v>#REF!</v>
      </c>
      <c r="G14" s="17" t="e">
        <f>G9*G12/100</f>
        <v>#REF!</v>
      </c>
      <c r="H14" s="11">
        <f>H9*H12/100</f>
        <v>308970.35114400001</v>
      </c>
      <c r="I14" s="17" t="e">
        <f>I9*I12</f>
        <v>#REF!</v>
      </c>
      <c r="J14" s="17">
        <f>J9*J12/1000</f>
        <v>280103.84999999998</v>
      </c>
    </row>
    <row r="15" spans="1:10" x14ac:dyDescent="0.25">
      <c r="J15" s="19"/>
    </row>
    <row r="16" spans="1:10" x14ac:dyDescent="0.25">
      <c r="G16" s="5" t="s">
        <v>16</v>
      </c>
      <c r="I16" s="45" t="e">
        <f>SUM(E14:J14)</f>
        <v>#REF!</v>
      </c>
      <c r="J16" s="19"/>
    </row>
    <row r="17" spans="3:11" x14ac:dyDescent="0.25">
      <c r="J17" s="19"/>
    </row>
    <row r="18" spans="3:11" x14ac:dyDescent="0.25">
      <c r="K18" s="29"/>
    </row>
    <row r="19" spans="3:11" x14ac:dyDescent="0.25">
      <c r="F19" s="19"/>
      <c r="G19" s="19"/>
      <c r="H19" s="19"/>
      <c r="I19" s="19"/>
    </row>
    <row r="20" spans="3:11" x14ac:dyDescent="0.25">
      <c r="F20" s="19"/>
      <c r="G20" s="19"/>
      <c r="H20" s="19"/>
      <c r="I20" s="19"/>
    </row>
    <row r="23" spans="3:11" ht="21" customHeight="1" x14ac:dyDescent="0.25">
      <c r="C23" s="106" t="s">
        <v>62</v>
      </c>
      <c r="D23" s="106"/>
      <c r="E23" s="106"/>
      <c r="F23" s="16"/>
      <c r="G23" s="106" t="s">
        <v>63</v>
      </c>
      <c r="H23" s="106"/>
      <c r="I23" s="106"/>
      <c r="J23" s="16"/>
      <c r="K23" s="16"/>
    </row>
    <row r="24" spans="3:11" ht="32.25" customHeight="1" x14ac:dyDescent="0.25">
      <c r="C24" s="106"/>
      <c r="D24" s="106"/>
      <c r="E24" s="106"/>
      <c r="F24" s="16"/>
      <c r="G24" s="106"/>
      <c r="H24" s="106"/>
      <c r="I24" s="106"/>
      <c r="J24" s="16"/>
      <c r="K24" s="16"/>
    </row>
    <row r="25" spans="3:11" x14ac:dyDescent="0.25">
      <c r="C25" s="106"/>
      <c r="D25" s="106"/>
      <c r="E25" s="106"/>
      <c r="F25" s="16"/>
      <c r="G25" s="16"/>
      <c r="H25" s="16"/>
      <c r="I25" s="16"/>
      <c r="J25" s="16"/>
      <c r="K25" s="16"/>
    </row>
  </sheetData>
  <mergeCells count="3">
    <mergeCell ref="D1:G1"/>
    <mergeCell ref="C23:E25"/>
    <mergeCell ref="G23:I24"/>
  </mergeCells>
  <pageMargins left="0.25" right="0.25" top="0.75" bottom="0.75" header="0.3" footer="0.3"/>
  <pageSetup paperSize="9" scale="9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33"/>
  <sheetViews>
    <sheetView workbookViewId="0">
      <selection activeCell="C4" sqref="C4:I4"/>
    </sheetView>
  </sheetViews>
  <sheetFormatPr defaultRowHeight="15" x14ac:dyDescent="0.25"/>
  <cols>
    <col min="1" max="1" width="4.42578125" customWidth="1"/>
    <col min="2" max="2" width="13.85546875" customWidth="1"/>
    <col min="3" max="3" width="9.140625" customWidth="1"/>
    <col min="4" max="4" width="6.140625" customWidth="1"/>
    <col min="5" max="5" width="10.28515625" customWidth="1"/>
    <col min="6" max="6" width="5.85546875" customWidth="1"/>
    <col min="7" max="7" width="8.7109375" customWidth="1"/>
    <col min="8" max="8" width="15" customWidth="1"/>
    <col min="9" max="9" width="10.85546875" customWidth="1"/>
  </cols>
  <sheetData>
    <row r="2" spans="2:9" ht="19.5" x14ac:dyDescent="0.3">
      <c r="C2" s="107" t="s">
        <v>37</v>
      </c>
      <c r="D2" s="107"/>
      <c r="E2" s="107"/>
      <c r="F2" s="107"/>
    </row>
    <row r="4" spans="2:9" ht="44.25" customHeight="1" x14ac:dyDescent="0.25">
      <c r="B4" s="42" t="s">
        <v>38</v>
      </c>
      <c r="C4" s="130" t="str">
        <f>Sheet8!A3</f>
        <v>Name of work:  Development of Summer Resort at Gorakh Hills, Construction of parking lot and lawn infront of Gorakh Resturant</v>
      </c>
      <c r="D4" s="130"/>
      <c r="E4" s="130"/>
      <c r="F4" s="130"/>
      <c r="G4" s="130"/>
      <c r="H4" s="130"/>
      <c r="I4" s="130"/>
    </row>
    <row r="6" spans="2:9" x14ac:dyDescent="0.25">
      <c r="B6" s="129" t="s">
        <v>39</v>
      </c>
      <c r="C6" s="129"/>
      <c r="D6" s="129"/>
      <c r="E6" s="129"/>
      <c r="F6" s="129"/>
      <c r="G6" s="129"/>
      <c r="H6" s="129"/>
      <c r="I6" s="129"/>
    </row>
    <row r="7" spans="2:9" x14ac:dyDescent="0.25">
      <c r="B7" s="129"/>
      <c r="C7" s="129"/>
      <c r="D7" s="129"/>
      <c r="E7" s="129"/>
      <c r="F7" s="129"/>
      <c r="G7" s="129"/>
      <c r="H7" s="129"/>
      <c r="I7" s="129"/>
    </row>
    <row r="8" spans="2:9" x14ac:dyDescent="0.25">
      <c r="B8" s="129"/>
      <c r="C8" s="129"/>
      <c r="D8" s="129"/>
      <c r="E8" s="129"/>
      <c r="F8" s="129"/>
      <c r="G8" s="129"/>
      <c r="H8" s="129"/>
      <c r="I8" s="129"/>
    </row>
    <row r="9" spans="2:9" x14ac:dyDescent="0.25">
      <c r="B9" s="129"/>
      <c r="C9" s="129"/>
      <c r="D9" s="129"/>
      <c r="E9" s="129"/>
      <c r="F9" s="129"/>
      <c r="G9" s="129"/>
      <c r="H9" s="129"/>
      <c r="I9" s="129"/>
    </row>
    <row r="11" spans="2:9" x14ac:dyDescent="0.25">
      <c r="B11" s="20"/>
      <c r="C11" s="128" t="s">
        <v>40</v>
      </c>
      <c r="D11" s="128"/>
      <c r="E11" s="21"/>
      <c r="F11" s="20"/>
      <c r="G11" s="128" t="s">
        <v>41</v>
      </c>
      <c r="H11" s="128"/>
      <c r="I11" s="21"/>
    </row>
    <row r="12" spans="2:9" x14ac:dyDescent="0.25">
      <c r="B12" s="22" t="s">
        <v>42</v>
      </c>
      <c r="C12" s="9"/>
      <c r="D12" s="9"/>
      <c r="E12" s="23"/>
      <c r="F12" s="22" t="s">
        <v>43</v>
      </c>
      <c r="G12" s="9"/>
      <c r="H12" s="9"/>
      <c r="I12" s="23"/>
    </row>
    <row r="13" spans="2:9" x14ac:dyDescent="0.25">
      <c r="B13" s="22" t="s">
        <v>44</v>
      </c>
      <c r="C13" s="9"/>
      <c r="D13" s="9"/>
      <c r="E13" s="23" t="s">
        <v>45</v>
      </c>
      <c r="F13" s="22" t="s">
        <v>44</v>
      </c>
      <c r="G13" s="9"/>
      <c r="H13" s="9"/>
      <c r="I13" s="23" t="s">
        <v>45</v>
      </c>
    </row>
    <row r="14" spans="2:9" x14ac:dyDescent="0.25">
      <c r="B14" s="22" t="s">
        <v>46</v>
      </c>
      <c r="C14" s="9"/>
      <c r="D14" s="9"/>
      <c r="E14" s="23" t="s">
        <v>47</v>
      </c>
      <c r="F14" s="22" t="s">
        <v>46</v>
      </c>
      <c r="G14" s="9"/>
      <c r="H14" s="9"/>
      <c r="I14" s="23" t="s">
        <v>48</v>
      </c>
    </row>
    <row r="15" spans="2:9" x14ac:dyDescent="0.25">
      <c r="B15" s="24"/>
      <c r="C15" s="25"/>
      <c r="D15" s="26" t="s">
        <v>49</v>
      </c>
      <c r="E15" s="27" t="s">
        <v>50</v>
      </c>
      <c r="F15" s="24"/>
      <c r="G15" s="25"/>
      <c r="H15" s="26" t="s">
        <v>12</v>
      </c>
      <c r="I15" s="27" t="s">
        <v>51</v>
      </c>
    </row>
    <row r="16" spans="2:9" x14ac:dyDescent="0.25">
      <c r="B16" s="20"/>
      <c r="C16" s="128" t="s">
        <v>52</v>
      </c>
      <c r="D16" s="128"/>
      <c r="E16" s="21"/>
      <c r="F16" s="20"/>
      <c r="G16" s="128" t="s">
        <v>40</v>
      </c>
      <c r="H16" s="128"/>
      <c r="I16" s="21"/>
    </row>
    <row r="17" spans="2:11" x14ac:dyDescent="0.25">
      <c r="B17" s="22" t="s">
        <v>42</v>
      </c>
      <c r="C17" s="9"/>
      <c r="D17" s="9"/>
      <c r="E17" s="23"/>
      <c r="F17" s="22" t="s">
        <v>42</v>
      </c>
      <c r="G17" s="9"/>
      <c r="H17" s="9"/>
      <c r="I17" s="23"/>
    </row>
    <row r="18" spans="2:11" x14ac:dyDescent="0.25">
      <c r="B18" s="22" t="s">
        <v>44</v>
      </c>
      <c r="C18" s="9"/>
      <c r="D18" s="9"/>
      <c r="E18" s="23" t="s">
        <v>45</v>
      </c>
      <c r="F18" s="22" t="s">
        <v>44</v>
      </c>
      <c r="G18" s="9"/>
      <c r="H18" s="9"/>
      <c r="I18" s="23" t="s">
        <v>53</v>
      </c>
    </row>
    <row r="19" spans="2:11" x14ac:dyDescent="0.25">
      <c r="B19" s="22" t="s">
        <v>54</v>
      </c>
      <c r="C19" s="9"/>
      <c r="D19" s="9"/>
      <c r="E19" s="23" t="s">
        <v>55</v>
      </c>
      <c r="F19" s="22" t="s">
        <v>46</v>
      </c>
      <c r="G19" s="9"/>
      <c r="H19" s="9"/>
      <c r="I19" s="23" t="s">
        <v>56</v>
      </c>
    </row>
    <row r="20" spans="2:11" x14ac:dyDescent="0.25">
      <c r="B20" s="24"/>
      <c r="C20" s="25"/>
      <c r="D20" s="26" t="s">
        <v>49</v>
      </c>
      <c r="E20" s="27" t="s">
        <v>45</v>
      </c>
      <c r="F20" s="24"/>
      <c r="G20" s="25"/>
      <c r="H20" s="26" t="s">
        <v>49</v>
      </c>
      <c r="I20" s="27" t="s">
        <v>57</v>
      </c>
    </row>
    <row r="21" spans="2:11" x14ac:dyDescent="0.25">
      <c r="B21" s="20"/>
      <c r="C21" s="128" t="s">
        <v>58</v>
      </c>
      <c r="D21" s="128"/>
      <c r="E21" s="21"/>
    </row>
    <row r="22" spans="2:11" x14ac:dyDescent="0.25">
      <c r="B22" s="22" t="s">
        <v>59</v>
      </c>
      <c r="C22" s="9"/>
      <c r="D22" s="9"/>
      <c r="E22" s="23"/>
    </row>
    <row r="23" spans="2:11" x14ac:dyDescent="0.25">
      <c r="B23" s="22" t="s">
        <v>44</v>
      </c>
      <c r="C23" s="9"/>
      <c r="D23" s="9"/>
      <c r="E23" s="23" t="s">
        <v>45</v>
      </c>
    </row>
    <row r="24" spans="2:11" x14ac:dyDescent="0.25">
      <c r="B24" s="22" t="s">
        <v>46</v>
      </c>
      <c r="C24" s="9"/>
      <c r="D24" s="9"/>
      <c r="E24" s="23" t="s">
        <v>60</v>
      </c>
    </row>
    <row r="25" spans="2:11" x14ac:dyDescent="0.25">
      <c r="B25" s="24"/>
      <c r="C25" s="25"/>
      <c r="D25" s="26" t="s">
        <v>49</v>
      </c>
      <c r="E25" s="27" t="s">
        <v>61</v>
      </c>
    </row>
    <row r="31" spans="2:11" ht="15" customHeight="1" x14ac:dyDescent="0.25">
      <c r="B31" s="106" t="s">
        <v>62</v>
      </c>
      <c r="C31" s="106"/>
      <c r="D31" s="106"/>
      <c r="E31" s="16"/>
      <c r="F31" s="16"/>
      <c r="G31" s="106" t="s">
        <v>63</v>
      </c>
      <c r="H31" s="106"/>
      <c r="I31" s="106"/>
      <c r="J31" s="16"/>
      <c r="K31" s="16"/>
    </row>
    <row r="32" spans="2:11" x14ac:dyDescent="0.25">
      <c r="B32" s="106"/>
      <c r="C32" s="106"/>
      <c r="D32" s="106"/>
      <c r="E32" s="16"/>
      <c r="F32" s="16"/>
      <c r="G32" s="106"/>
      <c r="H32" s="106"/>
      <c r="I32" s="106"/>
      <c r="J32" s="16"/>
      <c r="K32" s="16"/>
    </row>
    <row r="33" spans="2:11" x14ac:dyDescent="0.25">
      <c r="B33" s="106"/>
      <c r="C33" s="106"/>
      <c r="D33" s="106"/>
      <c r="E33" s="16"/>
      <c r="F33" s="16"/>
      <c r="G33" s="106"/>
      <c r="H33" s="106"/>
      <c r="I33" s="106"/>
      <c r="J33" s="16"/>
      <c r="K33" s="16"/>
    </row>
  </sheetData>
  <mergeCells count="10">
    <mergeCell ref="C21:D21"/>
    <mergeCell ref="B31:D33"/>
    <mergeCell ref="G31:I33"/>
    <mergeCell ref="C2:F2"/>
    <mergeCell ref="B6:I9"/>
    <mergeCell ref="C11:D11"/>
    <mergeCell ref="G11:H11"/>
    <mergeCell ref="C16:D16"/>
    <mergeCell ref="G16:H16"/>
    <mergeCell ref="C4:I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5"/>
  <sheetViews>
    <sheetView view="pageBreakPreview" topLeftCell="A4" zoomScaleSheetLayoutView="100" workbookViewId="0">
      <selection activeCell="I18" sqref="I18"/>
    </sheetView>
  </sheetViews>
  <sheetFormatPr defaultRowHeight="15" x14ac:dyDescent="0.25"/>
  <cols>
    <col min="1" max="1" width="3.28515625" customWidth="1"/>
    <col min="2" max="2" width="18.140625" customWidth="1"/>
    <col min="3" max="3" width="11.140625" customWidth="1"/>
    <col min="4" max="4" width="6.28515625" customWidth="1"/>
    <col min="6" max="7" width="10.42578125" customWidth="1"/>
    <col min="8" max="8" width="8.140625" customWidth="1"/>
    <col min="9" max="9" width="13.28515625" customWidth="1"/>
  </cols>
  <sheetData>
    <row r="2" spans="1:9" ht="19.5" x14ac:dyDescent="0.3">
      <c r="D2" s="107" t="s">
        <v>37</v>
      </c>
      <c r="E2" s="107"/>
      <c r="F2" s="107"/>
      <c r="G2" s="107"/>
    </row>
    <row r="4" spans="1:9" ht="30" customHeight="1" x14ac:dyDescent="0.25">
      <c r="A4" s="28"/>
      <c r="B4" s="131" t="str">
        <f>Sheet5!C4</f>
        <v>Name of work:  Development of Summer Resort at Gorakh Hills, Construction of parking lot and lawn infront of Gorakh Resturant</v>
      </c>
      <c r="C4" s="131"/>
      <c r="D4" s="131"/>
      <c r="E4" s="131"/>
      <c r="F4" s="131"/>
      <c r="G4" s="131"/>
      <c r="H4" s="131"/>
      <c r="I4" s="131"/>
    </row>
    <row r="5" spans="1:9" x14ac:dyDescent="0.25">
      <c r="B5" s="131"/>
      <c r="C5" s="131"/>
      <c r="D5" s="131"/>
      <c r="E5" s="131"/>
      <c r="F5" s="131"/>
      <c r="G5" s="131"/>
      <c r="H5" s="131"/>
      <c r="I5" s="131"/>
    </row>
    <row r="6" spans="1:9" x14ac:dyDescent="0.25">
      <c r="B6" s="131"/>
      <c r="C6" s="131"/>
      <c r="D6" s="131"/>
      <c r="E6" s="131"/>
      <c r="F6" s="131"/>
      <c r="G6" s="131"/>
      <c r="H6" s="131"/>
      <c r="I6" s="131"/>
    </row>
    <row r="7" spans="1:9" ht="11.25" customHeight="1" x14ac:dyDescent="0.25">
      <c r="B7" s="131"/>
      <c r="C7" s="131"/>
      <c r="D7" s="131"/>
      <c r="E7" s="131"/>
      <c r="F7" s="131"/>
      <c r="G7" s="131"/>
      <c r="H7" s="131"/>
      <c r="I7" s="131"/>
    </row>
    <row r="9" spans="1:9" x14ac:dyDescent="0.25">
      <c r="A9">
        <v>1</v>
      </c>
      <c r="B9" s="6" t="s">
        <v>64</v>
      </c>
      <c r="C9" s="38" t="e">
        <f>Sheet4!G9</f>
        <v>#REF!</v>
      </c>
      <c r="D9" s="6" t="s">
        <v>11</v>
      </c>
      <c r="E9" t="s">
        <v>65</v>
      </c>
      <c r="F9" t="s">
        <v>66</v>
      </c>
      <c r="G9" s="30">
        <v>79.2</v>
      </c>
      <c r="H9" t="s">
        <v>3</v>
      </c>
      <c r="I9" s="46" t="e">
        <f>C9*G9</f>
        <v>#REF!</v>
      </c>
    </row>
    <row r="10" spans="1:9" x14ac:dyDescent="0.25">
      <c r="A10">
        <v>2</v>
      </c>
      <c r="B10" t="s">
        <v>67</v>
      </c>
      <c r="C10" s="43" t="e">
        <f>Sheet4!F9</f>
        <v>#REF!</v>
      </c>
      <c r="D10" s="6" t="s">
        <v>11</v>
      </c>
      <c r="E10" t="s">
        <v>65</v>
      </c>
      <c r="F10" t="s">
        <v>66</v>
      </c>
      <c r="G10" s="30">
        <v>79.2</v>
      </c>
      <c r="H10" t="s">
        <v>3</v>
      </c>
      <c r="I10" s="46" t="e">
        <f>C10*G10</f>
        <v>#REF!</v>
      </c>
    </row>
    <row r="11" spans="1:9" x14ac:dyDescent="0.25">
      <c r="A11">
        <v>3</v>
      </c>
      <c r="B11" t="s">
        <v>68</v>
      </c>
      <c r="C11" s="38" t="e">
        <f>Sheet4!E9</f>
        <v>#REF!</v>
      </c>
      <c r="D11" t="s">
        <v>69</v>
      </c>
      <c r="E11" t="s">
        <v>65</v>
      </c>
      <c r="F11" t="s">
        <v>66</v>
      </c>
      <c r="G11" s="30">
        <v>79.2</v>
      </c>
      <c r="H11" t="s">
        <v>3</v>
      </c>
      <c r="I11" s="46" t="e">
        <f>C11*G11</f>
        <v>#REF!</v>
      </c>
    </row>
    <row r="12" spans="1:9" x14ac:dyDescent="0.25">
      <c r="A12">
        <v>4</v>
      </c>
      <c r="B12" t="s">
        <v>31</v>
      </c>
      <c r="C12" s="38" t="e">
        <f>Sheet3!#REF!</f>
        <v>#REF!</v>
      </c>
      <c r="D12" t="s">
        <v>103</v>
      </c>
      <c r="E12" t="s">
        <v>65</v>
      </c>
      <c r="F12" t="s">
        <v>66</v>
      </c>
      <c r="G12" s="30">
        <v>79.2</v>
      </c>
      <c r="H12" t="s">
        <v>3</v>
      </c>
      <c r="I12" s="46" t="e">
        <f>C12*G12</f>
        <v>#REF!</v>
      </c>
    </row>
    <row r="13" spans="1:9" x14ac:dyDescent="0.25">
      <c r="A13">
        <v>5</v>
      </c>
      <c r="B13" s="132" t="s">
        <v>70</v>
      </c>
      <c r="C13" s="133">
        <f>Sheet4!H9</f>
        <v>40024.14</v>
      </c>
      <c r="D13" s="134" t="s">
        <v>71</v>
      </c>
      <c r="E13" s="136" t="s">
        <v>65</v>
      </c>
      <c r="F13" s="136" t="s">
        <v>66</v>
      </c>
      <c r="G13" s="137">
        <v>79.2</v>
      </c>
      <c r="H13" s="136" t="s">
        <v>3</v>
      </c>
      <c r="I13" s="138">
        <f>C13*G13</f>
        <v>3169911.8880000003</v>
      </c>
    </row>
    <row r="14" spans="1:9" x14ac:dyDescent="0.25">
      <c r="B14" s="132"/>
      <c r="C14" s="133"/>
      <c r="D14" s="135"/>
      <c r="E14" s="136"/>
      <c r="F14" s="136"/>
      <c r="G14" s="137"/>
      <c r="H14" s="136"/>
      <c r="I14" s="138"/>
    </row>
    <row r="15" spans="1:9" x14ac:dyDescent="0.25">
      <c r="A15" s="48">
        <v>6</v>
      </c>
      <c r="B15" t="s">
        <v>121</v>
      </c>
      <c r="C15" s="30">
        <f>Sheet4!J9</f>
        <v>65000</v>
      </c>
      <c r="G15" s="50">
        <v>79.2</v>
      </c>
      <c r="H15" t="s">
        <v>3</v>
      </c>
      <c r="I15" s="51">
        <f>C15*G15</f>
        <v>5148000</v>
      </c>
    </row>
    <row r="16" spans="1:9" x14ac:dyDescent="0.25">
      <c r="F16" t="s">
        <v>72</v>
      </c>
      <c r="I16" s="46" t="e">
        <f>SUM(I9:I15)</f>
        <v>#REF!</v>
      </c>
    </row>
    <row r="17" spans="2:9" x14ac:dyDescent="0.25">
      <c r="F17" t="s">
        <v>73</v>
      </c>
      <c r="I17" s="46" t="e">
        <f>Sheet4!I16</f>
        <v>#REF!</v>
      </c>
    </row>
    <row r="18" spans="2:9" x14ac:dyDescent="0.25">
      <c r="F18" t="s">
        <v>74</v>
      </c>
      <c r="I18" s="45" t="e">
        <f>SUM(I16:I17)</f>
        <v>#REF!</v>
      </c>
    </row>
    <row r="23" spans="2:9" ht="15" customHeight="1" x14ac:dyDescent="0.25">
      <c r="B23" s="106" t="s">
        <v>62</v>
      </c>
      <c r="C23" s="106"/>
      <c r="D23" s="106"/>
      <c r="E23" s="16"/>
      <c r="F23" s="16"/>
      <c r="G23" s="106" t="s">
        <v>63</v>
      </c>
      <c r="H23" s="106"/>
      <c r="I23" s="106"/>
    </row>
    <row r="24" spans="2:9" x14ac:dyDescent="0.25">
      <c r="B24" s="106"/>
      <c r="C24" s="106"/>
      <c r="D24" s="106"/>
      <c r="E24" s="16"/>
      <c r="F24" s="16"/>
      <c r="G24" s="106"/>
      <c r="H24" s="106"/>
      <c r="I24" s="106"/>
    </row>
    <row r="25" spans="2:9" x14ac:dyDescent="0.25">
      <c r="B25" s="106"/>
      <c r="C25" s="106"/>
      <c r="D25" s="106"/>
      <c r="E25" s="16"/>
      <c r="F25" s="16"/>
      <c r="G25" s="106"/>
      <c r="H25" s="106"/>
      <c r="I25" s="106"/>
    </row>
  </sheetData>
  <mergeCells count="12">
    <mergeCell ref="B23:D25"/>
    <mergeCell ref="G23:I25"/>
    <mergeCell ref="D2:G2"/>
    <mergeCell ref="B4:I7"/>
    <mergeCell ref="B13:B14"/>
    <mergeCell ref="C13:C14"/>
    <mergeCell ref="D13:D14"/>
    <mergeCell ref="E13:E14"/>
    <mergeCell ref="F13:F14"/>
    <mergeCell ref="G13:G14"/>
    <mergeCell ref="H13:H14"/>
    <mergeCell ref="I13:I14"/>
  </mergeCell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view="pageBreakPreview" zoomScale="115" zoomScaleSheetLayoutView="115" workbookViewId="0">
      <selection activeCell="H30" sqref="H30"/>
    </sheetView>
  </sheetViews>
  <sheetFormatPr defaultRowHeight="15" x14ac:dyDescent="0.25"/>
  <cols>
    <col min="1" max="1" width="3.140625" customWidth="1"/>
    <col min="9" max="9" width="15" bestFit="1" customWidth="1"/>
  </cols>
  <sheetData>
    <row r="1" spans="1:13" x14ac:dyDescent="0.25">
      <c r="B1" s="31"/>
      <c r="C1" s="31"/>
      <c r="D1" s="31"/>
      <c r="E1" s="31"/>
      <c r="F1" s="31"/>
      <c r="G1" s="31"/>
      <c r="H1" s="31"/>
      <c r="I1" s="31"/>
      <c r="J1" s="31"/>
      <c r="K1" s="31"/>
    </row>
    <row r="2" spans="1:13" ht="19.5" x14ac:dyDescent="0.3">
      <c r="B2" s="31"/>
      <c r="C2" s="31"/>
      <c r="D2" s="31"/>
      <c r="E2" s="107" t="s">
        <v>37</v>
      </c>
      <c r="F2" s="107"/>
      <c r="G2" s="107"/>
      <c r="H2" s="107"/>
      <c r="I2" s="31"/>
      <c r="J2" s="31"/>
      <c r="K2" s="31"/>
    </row>
    <row r="3" spans="1:13" ht="15" customHeight="1" x14ac:dyDescent="0.25">
      <c r="B3" s="141" t="str">
        <f>Sheet8!A3</f>
        <v>Name of work:  Development of Summer Resort at Gorakh Hills, Construction of parking lot and lawn infront of Gorakh Resturant</v>
      </c>
      <c r="C3" s="141"/>
      <c r="D3" s="141"/>
      <c r="E3" s="141"/>
      <c r="F3" s="141"/>
      <c r="G3" s="141"/>
      <c r="H3" s="141"/>
      <c r="I3" s="141"/>
      <c r="J3" s="141"/>
      <c r="K3" s="32"/>
      <c r="L3" s="10"/>
      <c r="M3" s="10"/>
    </row>
    <row r="4" spans="1:13" ht="36" customHeight="1" x14ac:dyDescent="0.25">
      <c r="B4" s="141"/>
      <c r="C4" s="141"/>
      <c r="D4" s="141"/>
      <c r="E4" s="141"/>
      <c r="F4" s="141"/>
      <c r="G4" s="141"/>
      <c r="H4" s="141"/>
      <c r="I4" s="141"/>
      <c r="J4" s="141"/>
      <c r="K4" s="32"/>
      <c r="L4" s="10"/>
      <c r="M4" s="10"/>
    </row>
    <row r="5" spans="1:13" ht="15.75" x14ac:dyDescent="0.25">
      <c r="B5" s="33"/>
      <c r="C5" s="33"/>
      <c r="D5" s="33"/>
      <c r="E5" s="33"/>
      <c r="F5" s="33"/>
      <c r="G5" s="33"/>
      <c r="H5" s="33"/>
      <c r="I5" s="33"/>
      <c r="J5" s="33"/>
      <c r="K5" s="32"/>
      <c r="L5" s="10"/>
      <c r="M5" s="10"/>
    </row>
    <row r="6" spans="1:13" ht="15.75" x14ac:dyDescent="0.25">
      <c r="B6" s="33"/>
      <c r="C6" s="33"/>
      <c r="D6" s="33"/>
      <c r="E6" s="33"/>
      <c r="F6" s="33"/>
      <c r="G6" s="141" t="s">
        <v>75</v>
      </c>
      <c r="H6" s="141"/>
      <c r="I6" s="141"/>
      <c r="J6" s="33"/>
      <c r="K6" s="32"/>
      <c r="L6" s="10"/>
      <c r="M6" s="10"/>
    </row>
    <row r="8" spans="1:13" ht="15" customHeight="1" x14ac:dyDescent="0.25">
      <c r="A8">
        <v>1</v>
      </c>
      <c r="B8" s="129" t="s">
        <v>76</v>
      </c>
      <c r="C8" s="129"/>
      <c r="D8" s="129"/>
      <c r="E8" s="129"/>
    </row>
    <row r="9" spans="1:13" x14ac:dyDescent="0.25">
      <c r="B9" s="129"/>
      <c r="C9" s="129"/>
      <c r="D9" s="129"/>
      <c r="E9" s="129"/>
    </row>
    <row r="10" spans="1:13" x14ac:dyDescent="0.25">
      <c r="C10" t="s">
        <v>77</v>
      </c>
      <c r="D10" t="s">
        <v>78</v>
      </c>
      <c r="E10" t="s">
        <v>65</v>
      </c>
      <c r="F10" t="s">
        <v>66</v>
      </c>
      <c r="G10" s="30">
        <v>73</v>
      </c>
      <c r="I10" t="s">
        <v>79</v>
      </c>
    </row>
    <row r="12" spans="1:13" x14ac:dyDescent="0.25">
      <c r="A12" s="9">
        <v>2</v>
      </c>
      <c r="B12" s="142" t="s">
        <v>80</v>
      </c>
      <c r="C12" s="142"/>
      <c r="D12" s="142"/>
      <c r="E12" s="142"/>
    </row>
    <row r="13" spans="1:13" x14ac:dyDescent="0.25">
      <c r="A13" s="9"/>
      <c r="B13" s="142"/>
      <c r="C13" s="142"/>
      <c r="D13" s="142"/>
      <c r="E13" s="142"/>
    </row>
    <row r="14" spans="1:13" x14ac:dyDescent="0.25">
      <c r="A14" s="9"/>
      <c r="B14" s="9"/>
      <c r="C14" s="9" t="s">
        <v>81</v>
      </c>
      <c r="E14" t="s">
        <v>65</v>
      </c>
      <c r="F14" t="s">
        <v>66</v>
      </c>
      <c r="G14" t="s">
        <v>82</v>
      </c>
      <c r="H14" t="s">
        <v>83</v>
      </c>
      <c r="I14" t="s">
        <v>84</v>
      </c>
    </row>
    <row r="15" spans="1:13" x14ac:dyDescent="0.25">
      <c r="A15" s="34"/>
    </row>
    <row r="16" spans="1:13" x14ac:dyDescent="0.25">
      <c r="A16" s="34">
        <v>3</v>
      </c>
      <c r="B16" s="132" t="s">
        <v>85</v>
      </c>
      <c r="C16" s="132"/>
      <c r="D16" s="132"/>
      <c r="E16" s="132"/>
      <c r="F16" s="143" t="s">
        <v>86</v>
      </c>
      <c r="I16" t="s">
        <v>87</v>
      </c>
    </row>
    <row r="17" spans="1:9" x14ac:dyDescent="0.25">
      <c r="B17" s="132"/>
      <c r="C17" s="132"/>
      <c r="D17" s="132"/>
      <c r="E17" s="132"/>
      <c r="F17" s="143"/>
    </row>
    <row r="18" spans="1:9" x14ac:dyDescent="0.25">
      <c r="B18" s="132"/>
      <c r="C18" s="132"/>
      <c r="D18" s="132"/>
      <c r="E18" s="132"/>
      <c r="F18" s="143"/>
    </row>
    <row r="20" spans="1:9" x14ac:dyDescent="0.25">
      <c r="C20" s="139" t="s">
        <v>88</v>
      </c>
      <c r="D20" s="139"/>
      <c r="E20" s="25">
        <v>1958</v>
      </c>
      <c r="G20" s="30">
        <v>79.02</v>
      </c>
      <c r="I20" t="s">
        <v>89</v>
      </c>
    </row>
    <row r="21" spans="1:9" x14ac:dyDescent="0.25">
      <c r="A21" s="2"/>
      <c r="B21" s="2"/>
      <c r="C21" s="2"/>
      <c r="E21">
        <v>20</v>
      </c>
    </row>
    <row r="22" spans="1:9" x14ac:dyDescent="0.25">
      <c r="A22" s="2"/>
      <c r="B22" s="2"/>
      <c r="C22" s="2"/>
    </row>
    <row r="23" spans="1:9" x14ac:dyDescent="0.25">
      <c r="A23" s="2"/>
      <c r="B23" s="2"/>
      <c r="C23" s="2"/>
    </row>
    <row r="24" spans="1:9" x14ac:dyDescent="0.25">
      <c r="A24" s="2"/>
      <c r="B24" s="2"/>
      <c r="C24" s="2"/>
    </row>
    <row r="25" spans="1:9" x14ac:dyDescent="0.25">
      <c r="A25" s="2"/>
      <c r="B25" s="2"/>
      <c r="C25" s="2"/>
    </row>
    <row r="26" spans="1:9" ht="15" customHeight="1" x14ac:dyDescent="0.25">
      <c r="B26" s="140" t="s">
        <v>62</v>
      </c>
      <c r="C26" s="140"/>
      <c r="D26" s="140"/>
      <c r="E26" s="68"/>
      <c r="F26" s="69" t="s">
        <v>135</v>
      </c>
      <c r="G26" s="69"/>
      <c r="H26" s="144" t="s">
        <v>93</v>
      </c>
      <c r="I26" s="144"/>
    </row>
    <row r="27" spans="1:9" x14ac:dyDescent="0.25">
      <c r="B27" s="140"/>
      <c r="C27" s="140"/>
      <c r="D27" s="140"/>
      <c r="E27" s="68"/>
      <c r="F27" s="69"/>
      <c r="G27" s="69"/>
      <c r="H27" s="144" t="s">
        <v>136</v>
      </c>
      <c r="I27" s="144"/>
    </row>
    <row r="28" spans="1:9" x14ac:dyDescent="0.25">
      <c r="B28" s="140"/>
      <c r="C28" s="140"/>
      <c r="D28" s="140"/>
      <c r="E28" s="68"/>
      <c r="F28" s="69"/>
      <c r="G28" s="69"/>
      <c r="H28" s="144"/>
      <c r="I28" s="144"/>
    </row>
  </sheetData>
  <mergeCells count="11">
    <mergeCell ref="C20:D20"/>
    <mergeCell ref="B26:D28"/>
    <mergeCell ref="E2:H2"/>
    <mergeCell ref="B3:J4"/>
    <mergeCell ref="G6:I6"/>
    <mergeCell ref="B8:E9"/>
    <mergeCell ref="B12:E13"/>
    <mergeCell ref="B16:E18"/>
    <mergeCell ref="F16:F18"/>
    <mergeCell ref="H26:I26"/>
    <mergeCell ref="H27:I28"/>
  </mergeCells>
  <pageMargins left="0.7" right="0.7" top="0.75" bottom="0.75" header="0.3" footer="0.3"/>
  <pageSetup scale="98"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abSelected="1" view="pageBreakPreview" topLeftCell="A12" zoomScale="85" zoomScaleSheetLayoutView="85" workbookViewId="0">
      <selection activeCell="P15" sqref="P15"/>
    </sheetView>
  </sheetViews>
  <sheetFormatPr defaultRowHeight="15" x14ac:dyDescent="0.25"/>
  <cols>
    <col min="1" max="1" width="5.5703125" bestFit="1" customWidth="1"/>
    <col min="4" max="4" width="12" customWidth="1"/>
    <col min="5" max="5" width="34.140625" customWidth="1"/>
    <col min="6" max="6" width="9.28515625" bestFit="1" customWidth="1"/>
    <col min="7" max="7" width="9.5703125" bestFit="1" customWidth="1"/>
    <col min="9" max="9" width="10.42578125" customWidth="1"/>
  </cols>
  <sheetData>
    <row r="1" spans="1:11" ht="18.75" x14ac:dyDescent="0.4">
      <c r="D1" s="171" t="s">
        <v>90</v>
      </c>
      <c r="E1" s="171"/>
      <c r="F1" s="171"/>
      <c r="G1" s="171"/>
    </row>
    <row r="2" spans="1:11" ht="18.75" x14ac:dyDescent="0.4">
      <c r="D2" s="7"/>
      <c r="E2" s="7"/>
      <c r="F2" s="7"/>
      <c r="G2" s="7"/>
    </row>
    <row r="3" spans="1:11" ht="75.75" customHeight="1" x14ac:dyDescent="0.25">
      <c r="A3" s="177" t="str">
        <f>Sheet1!C21</f>
        <v>Name of work:  Development of Summer Resort at Gorakh Hills, Construction of parking lot and lawn infront of Gorakh Resturant</v>
      </c>
      <c r="B3" s="177"/>
      <c r="C3" s="177"/>
      <c r="D3" s="177"/>
      <c r="E3" s="177"/>
      <c r="F3" s="177"/>
      <c r="G3" s="177"/>
      <c r="H3" s="177"/>
      <c r="I3" s="177"/>
      <c r="J3" s="177"/>
      <c r="K3" s="49"/>
    </row>
    <row r="4" spans="1:11" ht="15.75" thickBot="1" x14ac:dyDescent="0.3"/>
    <row r="5" spans="1:11" ht="21.75" customHeight="1" thickBot="1" x14ac:dyDescent="0.35">
      <c r="A5" s="52" t="s">
        <v>21</v>
      </c>
      <c r="B5" s="162" t="s">
        <v>96</v>
      </c>
      <c r="C5" s="163"/>
      <c r="D5" s="164"/>
      <c r="E5" s="53"/>
      <c r="F5" s="54" t="s">
        <v>23</v>
      </c>
      <c r="G5" s="54" t="s">
        <v>32</v>
      </c>
      <c r="H5" s="54" t="s">
        <v>33</v>
      </c>
      <c r="I5" s="55" t="s">
        <v>36</v>
      </c>
      <c r="J5" s="56" t="s">
        <v>91</v>
      </c>
    </row>
    <row r="6" spans="1:11" ht="55.5" customHeight="1" x14ac:dyDescent="0.25">
      <c r="A6" s="57">
        <v>1</v>
      </c>
      <c r="B6" s="172" t="s">
        <v>106</v>
      </c>
      <c r="C6" s="173"/>
      <c r="D6" s="173"/>
      <c r="E6" s="174"/>
      <c r="F6" s="58">
        <f>Sheet3!C14</f>
        <v>33120</v>
      </c>
      <c r="G6" s="58">
        <f>Sheet3!F14</f>
        <v>25936</v>
      </c>
      <c r="H6" s="58" t="s">
        <v>112</v>
      </c>
      <c r="I6" s="175">
        <f>ROUND((F6*G6*0.001),0)</f>
        <v>859000</v>
      </c>
      <c r="J6" s="176"/>
    </row>
    <row r="7" spans="1:11" ht="38.25" customHeight="1" thickBot="1" x14ac:dyDescent="0.3">
      <c r="A7" s="59">
        <v>2</v>
      </c>
      <c r="B7" s="156" t="s">
        <v>107</v>
      </c>
      <c r="C7" s="157"/>
      <c r="D7" s="157"/>
      <c r="E7" s="158"/>
      <c r="F7" s="58">
        <f>Sheet3!C24</f>
        <v>31620</v>
      </c>
      <c r="G7" s="58">
        <f>Sheet3!F24</f>
        <v>9416.2800000000007</v>
      </c>
      <c r="H7" s="58" t="s">
        <v>111</v>
      </c>
      <c r="I7" s="160">
        <f>ROUND((F7*G7%),0)</f>
        <v>2977428</v>
      </c>
      <c r="J7" s="161"/>
    </row>
    <row r="8" spans="1:11" ht="17.25" x14ac:dyDescent="0.25">
      <c r="A8" s="57">
        <v>3</v>
      </c>
      <c r="B8" s="156" t="s">
        <v>97</v>
      </c>
      <c r="C8" s="157"/>
      <c r="D8" s="157"/>
      <c r="E8" s="158"/>
      <c r="F8" s="58">
        <f>Sheet3!C34</f>
        <v>8400</v>
      </c>
      <c r="G8" s="58">
        <f>Sheet3!F34</f>
        <v>26475</v>
      </c>
      <c r="H8" s="58" t="s">
        <v>14</v>
      </c>
      <c r="I8" s="147">
        <f>F8*G8/100</f>
        <v>2223900</v>
      </c>
      <c r="J8" s="159"/>
    </row>
    <row r="9" spans="1:11" ht="21.75" customHeight="1" thickBot="1" x14ac:dyDescent="0.3">
      <c r="A9" s="59">
        <v>4</v>
      </c>
      <c r="B9" s="156" t="s">
        <v>122</v>
      </c>
      <c r="C9" s="157"/>
      <c r="D9" s="157"/>
      <c r="E9" s="158"/>
      <c r="F9" s="58">
        <f>Sheet3!D43</f>
        <v>5000</v>
      </c>
      <c r="G9" s="58">
        <f>Sheet3!G43</f>
        <v>14429.25</v>
      </c>
      <c r="H9" s="58" t="s">
        <v>109</v>
      </c>
      <c r="I9" s="147">
        <f>F9*G9/100</f>
        <v>721462.5</v>
      </c>
      <c r="J9" s="148"/>
    </row>
    <row r="10" spans="1:11" ht="38.25" customHeight="1" x14ac:dyDescent="0.25">
      <c r="A10" s="57">
        <v>5</v>
      </c>
      <c r="B10" s="156" t="s">
        <v>117</v>
      </c>
      <c r="C10" s="157"/>
      <c r="D10" s="157"/>
      <c r="E10" s="158"/>
      <c r="F10" s="58">
        <f>Sheet3!C50</f>
        <v>5500</v>
      </c>
      <c r="G10" s="58">
        <f>Sheet3!F50</f>
        <v>2425</v>
      </c>
      <c r="H10" s="58" t="s">
        <v>109</v>
      </c>
      <c r="I10" s="147">
        <f>F10*G10/100</f>
        <v>133375</v>
      </c>
      <c r="J10" s="148"/>
    </row>
    <row r="11" spans="1:11" ht="75" customHeight="1" thickBot="1" x14ac:dyDescent="0.3">
      <c r="A11" s="59">
        <v>6</v>
      </c>
      <c r="B11" s="157" t="s">
        <v>119</v>
      </c>
      <c r="C11" s="157"/>
      <c r="D11" s="157"/>
      <c r="E11" s="158"/>
      <c r="F11" s="58">
        <f>Sheet3!C58</f>
        <v>32040</v>
      </c>
      <c r="G11" s="58">
        <f>Sheet3!F58</f>
        <v>223.97</v>
      </c>
      <c r="H11" s="58" t="s">
        <v>110</v>
      </c>
      <c r="I11" s="147">
        <f>F11*G11</f>
        <v>7175998.7999999998</v>
      </c>
      <c r="J11" s="148"/>
    </row>
    <row r="12" spans="1:11" ht="40.5" customHeight="1" x14ac:dyDescent="0.3">
      <c r="A12" s="57">
        <v>7</v>
      </c>
      <c r="B12" s="179" t="s">
        <v>120</v>
      </c>
      <c r="C12" s="179"/>
      <c r="D12" s="179"/>
      <c r="E12" s="179"/>
      <c r="F12" s="58">
        <f>Sheet3!C65</f>
        <v>157.5</v>
      </c>
      <c r="G12" s="58">
        <f>Sheet3!F65</f>
        <v>7000</v>
      </c>
      <c r="H12" s="58" t="str">
        <f>Sheet3!G58</f>
        <v>P ft</v>
      </c>
      <c r="I12" s="178">
        <f>F12*G12/100</f>
        <v>11025</v>
      </c>
      <c r="J12" s="178"/>
    </row>
    <row r="13" spans="1:11" ht="29.25" customHeight="1" thickBot="1" x14ac:dyDescent="0.3">
      <c r="A13" s="59">
        <v>8</v>
      </c>
      <c r="B13" s="165" t="s">
        <v>126</v>
      </c>
      <c r="C13" s="166"/>
      <c r="D13" s="166"/>
      <c r="E13" s="167"/>
      <c r="F13" s="58">
        <f>Sheet3!D70</f>
        <v>50</v>
      </c>
      <c r="G13" s="58">
        <f>Sheet3!G70</f>
        <v>596.23</v>
      </c>
      <c r="H13" s="58" t="s">
        <v>133</v>
      </c>
      <c r="I13" s="147">
        <f t="shared" ref="I13:I14" si="0">F13*G13</f>
        <v>29811.5</v>
      </c>
      <c r="J13" s="148"/>
    </row>
    <row r="14" spans="1:11" ht="32.25" customHeight="1" x14ac:dyDescent="0.3">
      <c r="A14" s="57">
        <v>9</v>
      </c>
      <c r="B14" s="168" t="s">
        <v>134</v>
      </c>
      <c r="C14" s="169"/>
      <c r="D14" s="169"/>
      <c r="E14" s="170"/>
      <c r="F14" s="58">
        <f>Sheet3!D76</f>
        <v>1750</v>
      </c>
      <c r="G14" s="58">
        <f>Sheet3!F76</f>
        <v>41.24</v>
      </c>
      <c r="H14" s="58" t="str">
        <f>Sheet3!G76</f>
        <v>P.Rft</v>
      </c>
      <c r="I14" s="147">
        <f t="shared" si="0"/>
        <v>72170</v>
      </c>
      <c r="J14" s="148"/>
    </row>
    <row r="15" spans="1:11" ht="32.25" customHeight="1" thickBot="1" x14ac:dyDescent="0.3">
      <c r="A15" s="59">
        <v>10</v>
      </c>
      <c r="B15" s="145" t="s">
        <v>141</v>
      </c>
      <c r="C15" s="146"/>
      <c r="D15" s="146"/>
      <c r="E15" s="146"/>
      <c r="F15" s="58">
        <v>3800</v>
      </c>
      <c r="G15" s="58"/>
      <c r="H15" s="58"/>
      <c r="I15" s="147">
        <v>3800</v>
      </c>
      <c r="J15" s="148"/>
    </row>
    <row r="16" spans="1:11" ht="32.25" customHeight="1" x14ac:dyDescent="0.25">
      <c r="A16" s="57">
        <v>11</v>
      </c>
      <c r="B16" s="145" t="s">
        <v>142</v>
      </c>
      <c r="C16" s="146"/>
      <c r="D16" s="146"/>
      <c r="E16" s="146"/>
      <c r="F16" s="58">
        <v>1300</v>
      </c>
      <c r="G16" s="58"/>
      <c r="H16" s="58"/>
      <c r="I16" s="147">
        <v>1300</v>
      </c>
      <c r="J16" s="148"/>
    </row>
    <row r="17" spans="1:10" ht="37.5" customHeight="1" x14ac:dyDescent="0.4">
      <c r="A17" s="149" t="s">
        <v>92</v>
      </c>
      <c r="B17" s="150"/>
      <c r="C17" s="150"/>
      <c r="D17" s="150"/>
      <c r="E17" s="150"/>
      <c r="F17" s="150"/>
      <c r="G17" s="150"/>
      <c r="H17" s="151"/>
      <c r="I17" s="152">
        <f>SUM(I6:J16)</f>
        <v>14209270.800000001</v>
      </c>
      <c r="J17" s="153"/>
    </row>
    <row r="18" spans="1:10" ht="20.25" x14ac:dyDescent="0.4">
      <c r="A18" s="60"/>
      <c r="B18" s="60"/>
      <c r="C18" s="60"/>
      <c r="D18" s="60"/>
      <c r="E18" s="60"/>
      <c r="F18" s="60"/>
      <c r="G18" s="60"/>
      <c r="H18" s="60"/>
      <c r="I18" s="61"/>
      <c r="J18" s="61"/>
    </row>
    <row r="19" spans="1:10" ht="21" thickBot="1" x14ac:dyDescent="0.45">
      <c r="A19" s="60"/>
      <c r="B19" s="60"/>
      <c r="C19" s="60"/>
      <c r="D19" s="60"/>
      <c r="E19" s="62"/>
      <c r="F19" s="154" t="s">
        <v>17</v>
      </c>
      <c r="G19" s="154"/>
      <c r="H19" s="154"/>
      <c r="I19" s="155"/>
      <c r="J19" s="155"/>
    </row>
    <row r="20" spans="1:10" ht="32.25" customHeight="1" x14ac:dyDescent="0.4">
      <c r="A20" s="62"/>
      <c r="B20" s="62"/>
      <c r="C20" s="62"/>
      <c r="D20" s="62"/>
      <c r="E20" s="62"/>
      <c r="F20" s="62"/>
      <c r="G20" s="118" t="s">
        <v>18</v>
      </c>
      <c r="H20" s="118"/>
      <c r="I20" s="62"/>
      <c r="J20" s="62"/>
    </row>
    <row r="21" spans="1:10" ht="20.25" x14ac:dyDescent="0.4">
      <c r="A21" s="62"/>
      <c r="B21" s="62"/>
      <c r="C21" s="62"/>
      <c r="D21" s="62"/>
      <c r="E21" s="62"/>
      <c r="F21" s="62"/>
      <c r="G21" s="63"/>
      <c r="H21" s="63"/>
      <c r="I21" s="62"/>
      <c r="J21" s="62"/>
    </row>
    <row r="22" spans="1:10" ht="20.25" x14ac:dyDescent="0.4">
      <c r="A22" s="62"/>
      <c r="B22" s="62"/>
      <c r="C22" s="62"/>
      <c r="D22" s="62"/>
      <c r="E22" s="62"/>
      <c r="F22" s="62"/>
      <c r="G22" s="63"/>
      <c r="H22" s="63"/>
      <c r="I22" s="62"/>
      <c r="J22" s="62"/>
    </row>
    <row r="23" spans="1:10" ht="20.25" x14ac:dyDescent="0.4">
      <c r="A23" s="62"/>
      <c r="B23" s="62"/>
      <c r="C23" s="62"/>
      <c r="D23" s="62"/>
      <c r="E23" s="62"/>
      <c r="F23" s="62"/>
      <c r="G23" s="63"/>
      <c r="H23" s="63"/>
      <c r="I23" s="62"/>
      <c r="J23" s="62"/>
    </row>
    <row r="24" spans="1:10" ht="17.25" x14ac:dyDescent="0.3">
      <c r="A24" s="62"/>
      <c r="B24" s="62" t="s">
        <v>19</v>
      </c>
      <c r="C24" s="62"/>
      <c r="D24" s="62"/>
      <c r="E24" s="62"/>
      <c r="F24" s="124" t="s">
        <v>93</v>
      </c>
      <c r="G24" s="124"/>
      <c r="H24" s="124"/>
      <c r="I24" s="124"/>
      <c r="J24" s="124"/>
    </row>
    <row r="25" spans="1:10" ht="17.25" x14ac:dyDescent="0.3">
      <c r="A25" s="62"/>
      <c r="B25" s="62"/>
      <c r="C25" s="62"/>
      <c r="D25" s="62"/>
      <c r="E25" s="62"/>
      <c r="F25" s="124" t="s">
        <v>94</v>
      </c>
      <c r="G25" s="124"/>
      <c r="H25" s="124"/>
      <c r="I25" s="124"/>
      <c r="J25" s="124"/>
    </row>
    <row r="26" spans="1:10" ht="17.25" x14ac:dyDescent="0.3">
      <c r="A26" s="62"/>
      <c r="B26" s="62"/>
      <c r="C26" s="62"/>
      <c r="D26" s="62"/>
      <c r="E26" s="62"/>
      <c r="F26" s="124" t="s">
        <v>95</v>
      </c>
      <c r="G26" s="124"/>
      <c r="H26" s="124"/>
      <c r="I26" s="124"/>
      <c r="J26" s="124"/>
    </row>
  </sheetData>
  <mergeCells count="33">
    <mergeCell ref="B13:E13"/>
    <mergeCell ref="B14:E14"/>
    <mergeCell ref="I13:J13"/>
    <mergeCell ref="I14:J14"/>
    <mergeCell ref="D1:G1"/>
    <mergeCell ref="B6:E6"/>
    <mergeCell ref="I6:J6"/>
    <mergeCell ref="A3:J3"/>
    <mergeCell ref="I12:J12"/>
    <mergeCell ref="B12:E12"/>
    <mergeCell ref="B9:E9"/>
    <mergeCell ref="B10:E10"/>
    <mergeCell ref="B11:E11"/>
    <mergeCell ref="I9:J9"/>
    <mergeCell ref="I10:J10"/>
    <mergeCell ref="I11:J11"/>
    <mergeCell ref="B8:E8"/>
    <mergeCell ref="I8:J8"/>
    <mergeCell ref="B7:E7"/>
    <mergeCell ref="I7:J7"/>
    <mergeCell ref="B5:D5"/>
    <mergeCell ref="F26:J26"/>
    <mergeCell ref="A17:H17"/>
    <mergeCell ref="I17:J17"/>
    <mergeCell ref="F19:H19"/>
    <mergeCell ref="G20:H20"/>
    <mergeCell ref="I19:J19"/>
    <mergeCell ref="B15:E15"/>
    <mergeCell ref="B16:E16"/>
    <mergeCell ref="I15:J15"/>
    <mergeCell ref="I16:J16"/>
    <mergeCell ref="F25:J25"/>
    <mergeCell ref="F24:J24"/>
  </mergeCells>
  <pageMargins left="0.25" right="0.25" top="0.75" bottom="0.75" header="0.3" footer="0.3"/>
  <pageSetup paperSize="9"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Sheet1</vt:lpstr>
      <vt:lpstr>Sheet2</vt:lpstr>
      <vt:lpstr>Sheet3</vt:lpstr>
      <vt:lpstr>Sheet4</vt:lpstr>
      <vt:lpstr>Sheet5</vt:lpstr>
      <vt:lpstr>Sheet6</vt:lpstr>
      <vt:lpstr>Sheet7</vt:lpstr>
      <vt:lpstr>Sheet8</vt:lpstr>
      <vt:lpstr>Sheet3!Print_Area</vt:lpstr>
      <vt:lpstr>Sheet4!Print_Area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2017-02-02T08:45:02Z</cp:lastPrinted>
  <dcterms:created xsi:type="dcterms:W3CDTF">2016-07-26T12:54:44Z</dcterms:created>
  <dcterms:modified xsi:type="dcterms:W3CDTF">2017-02-15T10:00:46Z</dcterms:modified>
</cp:coreProperties>
</file>