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5480" windowHeight="11640"/>
  </bookViews>
  <sheets>
    <sheet name="schedule-B" sheetId="7" r:id="rId1"/>
    <sheet name="Abstract Sheet" sheetId="3" state="hidden" r:id="rId2"/>
    <sheet name="Measurement Sheet" sheetId="6" state="hidden" r:id="rId3"/>
    <sheet name="Rate Analysis (R.A.A)" sheetId="5" state="hidden" r:id="rId4"/>
    <sheet name="Cartage" sheetId="2" state="hidden" r:id="rId5"/>
    <sheet name="Detailed Sheet" sheetId="4" state="hidden" r:id="rId6"/>
  </sheets>
  <definedNames>
    <definedName name="_xlnm.Print_Area" localSheetId="1">'Abstract Sheet'!$A$4:$H$33</definedName>
    <definedName name="_xlnm.Print_Area" localSheetId="4">Cartage!$A$1:$O$23</definedName>
    <definedName name="_xlnm.Print_Area" localSheetId="2">'Measurement Sheet'!$A$1:$P$56</definedName>
    <definedName name="_xlnm.Print_Area" localSheetId="3">'Rate Analysis (R.A.A)'!$A$1:$J$103</definedName>
    <definedName name="_xlnm.Print_Area" localSheetId="0">'schedule-B'!$A$1:$G$39</definedName>
    <definedName name="_xlnm.Print_Titles" localSheetId="1">'Abstract Sheet'!$6:$6</definedName>
    <definedName name="_xlnm.Print_Titles" localSheetId="2">'Measurement Sheet'!$4:$5</definedName>
    <definedName name="_xlnm.Print_Titles" localSheetId="3">'Rate Analysis (R.A.A)'!$1:$1</definedName>
  </definedNames>
  <calcPr calcId="124519" iterate="1"/>
</workbook>
</file>

<file path=xl/calcChain.xml><?xml version="1.0" encoding="utf-8"?>
<calcChain xmlns="http://schemas.openxmlformats.org/spreadsheetml/2006/main">
  <c r="A4" i="7"/>
  <c r="C18"/>
  <c r="G18" s="1"/>
  <c r="C16"/>
  <c r="G16" s="1"/>
  <c r="C14"/>
  <c r="G14" s="1"/>
  <c r="C12"/>
  <c r="G12" s="1"/>
  <c r="C10"/>
  <c r="G10" s="1"/>
  <c r="C8"/>
  <c r="G8" s="1"/>
  <c r="A3" i="5"/>
  <c r="A2" i="4" s="1"/>
  <c r="A3" i="6"/>
  <c r="O9"/>
  <c r="O33"/>
  <c r="O32"/>
  <c r="O31"/>
  <c r="O30"/>
  <c r="O27"/>
  <c r="O26"/>
  <c r="O25"/>
  <c r="O24"/>
  <c r="O17"/>
  <c r="O16"/>
  <c r="O15"/>
  <c r="O14"/>
  <c r="O10"/>
  <c r="O19"/>
  <c r="O11"/>
  <c r="O8"/>
  <c r="O37"/>
  <c r="O42"/>
  <c r="G47" s="1"/>
  <c r="O45"/>
  <c r="I47" s="1"/>
  <c r="O38"/>
  <c r="O39"/>
  <c r="O20"/>
  <c r="O21"/>
  <c r="H60" i="5"/>
  <c r="H61" s="1"/>
  <c r="L62" s="1"/>
  <c r="H62" s="1"/>
  <c r="D66" s="1"/>
  <c r="H67" s="1"/>
  <c r="H68" s="1"/>
  <c r="N68" s="1"/>
  <c r="E14" i="2" s="1"/>
  <c r="L61" i="5"/>
  <c r="H13"/>
  <c r="I13"/>
  <c r="L13" s="1"/>
  <c r="H29"/>
  <c r="H30" s="1"/>
  <c r="L31" s="1"/>
  <c r="H31" s="1"/>
  <c r="D35" s="1"/>
  <c r="H36" s="1"/>
  <c r="H37" s="1"/>
  <c r="N37" s="1"/>
  <c r="I14" i="2" s="1"/>
  <c r="H46" i="5"/>
  <c r="H47" s="1"/>
  <c r="I47"/>
  <c r="L47" s="1"/>
  <c r="D81"/>
  <c r="H82" s="1"/>
  <c r="H83" s="1"/>
  <c r="N83" s="1"/>
  <c r="O14" i="2" s="1"/>
  <c r="H89" i="5"/>
  <c r="H90" s="1"/>
  <c r="L91" s="1"/>
  <c r="H91" s="1"/>
  <c r="D95" s="1"/>
  <c r="H96" s="1"/>
  <c r="H97" s="1"/>
  <c r="N97" s="1"/>
  <c r="M14" i="2" s="1"/>
  <c r="L90" i="5"/>
  <c r="M13" i="2"/>
  <c r="H75" i="5"/>
  <c r="H76"/>
  <c r="L77" s="1"/>
  <c r="I76"/>
  <c r="L76" s="1"/>
  <c r="L30"/>
  <c r="L14" i="4"/>
  <c r="C20" i="7" l="1"/>
  <c r="G20" s="1"/>
  <c r="G22" s="1"/>
  <c r="O43" i="6"/>
  <c r="O47" s="1"/>
  <c r="C18" i="3" s="1"/>
  <c r="G18" s="1"/>
  <c r="L14" i="5"/>
  <c r="H14" s="1"/>
  <c r="D18" s="1"/>
  <c r="H19" s="1"/>
  <c r="H20" s="1"/>
  <c r="N20" s="1"/>
  <c r="G14" i="2" s="1"/>
  <c r="M15"/>
  <c r="O40" i="6"/>
  <c r="C16" i="3" s="1"/>
  <c r="C10" i="2" s="1"/>
  <c r="K10" s="1"/>
  <c r="K13" s="1"/>
  <c r="A3"/>
  <c r="O12" i="6"/>
  <c r="C8" i="3" s="1"/>
  <c r="G8" s="1"/>
  <c r="O22" i="6"/>
  <c r="O28"/>
  <c r="C12" i="3" s="1"/>
  <c r="O34" i="6"/>
  <c r="C14" i="3" s="1"/>
  <c r="G14" s="1"/>
  <c r="L48" i="5"/>
  <c r="H48" s="1"/>
  <c r="D52" s="1"/>
  <c r="H53" s="1"/>
  <c r="H54" s="1"/>
  <c r="N54" s="1"/>
  <c r="K14" i="2" s="1"/>
  <c r="G16" i="3"/>
  <c r="E10" i="2" l="1"/>
  <c r="C9"/>
  <c r="E9" s="1"/>
  <c r="G12" i="3"/>
  <c r="C10"/>
  <c r="G10" s="1"/>
  <c r="K15" i="2"/>
  <c r="G10"/>
  <c r="C11"/>
  <c r="G11" s="1"/>
  <c r="C20" i="3"/>
  <c r="G20" s="1"/>
  <c r="E11" i="2"/>
  <c r="G9"/>
  <c r="O9"/>
  <c r="O13" s="1"/>
  <c r="G22" i="3" l="1"/>
  <c r="C8" i="2"/>
  <c r="O15"/>
  <c r="E8" l="1"/>
  <c r="E13" s="1"/>
  <c r="E15" s="1"/>
  <c r="G8"/>
  <c r="G13" s="1"/>
  <c r="G15" s="1"/>
  <c r="I8"/>
  <c r="I13" s="1"/>
  <c r="I15" s="1"/>
  <c r="E17" l="1"/>
  <c r="G23" i="7" s="1"/>
  <c r="G24" s="1"/>
  <c r="G23" i="3" l="1"/>
  <c r="G24" s="1"/>
  <c r="E20" i="2"/>
</calcChain>
</file>

<file path=xl/sharedStrings.xml><?xml version="1.0" encoding="utf-8"?>
<sst xmlns="http://schemas.openxmlformats.org/spreadsheetml/2006/main" count="614" uniqueCount="182">
  <si>
    <t xml:space="preserve">         </t>
  </si>
  <si>
    <t>Stone Metal</t>
  </si>
  <si>
    <t>Name of Items</t>
  </si>
  <si>
    <t>Material Cartage Satement</t>
  </si>
  <si>
    <t>Sr.#</t>
  </si>
  <si>
    <t>Description</t>
  </si>
  <si>
    <t>Qty:</t>
  </si>
  <si>
    <t>Bricks</t>
  </si>
  <si>
    <t>Cft</t>
  </si>
  <si>
    <t>Total Quantity:</t>
  </si>
  <si>
    <t>Rate as per R.A.A</t>
  </si>
  <si>
    <t>Amount</t>
  </si>
  <si>
    <t>ASSISTANT EXECUTIVE ENGINEER</t>
  </si>
  <si>
    <t>EXECUTIVE ENGINEER</t>
  </si>
  <si>
    <t>SUB-ENGINEER</t>
  </si>
  <si>
    <t>BUILDINGS SUB DIVISION</t>
  </si>
  <si>
    <t>BUILDINGS DIVISION</t>
  </si>
  <si>
    <t>TANDO MUHAMMAD KHAN</t>
  </si>
  <si>
    <t>Total Rs</t>
  </si>
  <si>
    <t>S.No.</t>
  </si>
  <si>
    <t>Quantity</t>
  </si>
  <si>
    <t>Rate</t>
  </si>
  <si>
    <t>03..</t>
  </si>
  <si>
    <t>3.50</t>
  </si>
  <si>
    <t>0.75</t>
  </si>
  <si>
    <t>06</t>
  </si>
  <si>
    <t>3.0</t>
  </si>
  <si>
    <t>Sft</t>
  </si>
  <si>
    <t>Detailed Sheet</t>
  </si>
  <si>
    <t>Name of Components</t>
  </si>
  <si>
    <t>Plinth Area in Sft</t>
  </si>
  <si>
    <t>Cost of Constt:</t>
  </si>
  <si>
    <t>Cost of W/S S/F</t>
  </si>
  <si>
    <t>E.I Work</t>
  </si>
  <si>
    <t>Sui Gas</t>
  </si>
  <si>
    <t>Total</t>
  </si>
  <si>
    <t>Main Building</t>
  </si>
  <si>
    <t>Add Cartage</t>
  </si>
  <si>
    <t>P/Prot B/F</t>
  </si>
  <si>
    <t>1</t>
  </si>
  <si>
    <t>2</t>
  </si>
  <si>
    <t>×(</t>
  </si>
  <si>
    <t>+</t>
  </si>
  <si>
    <t>)×</t>
  </si>
  <si>
    <t>2.50</t>
  </si>
  <si>
    <t>35.50</t>
  </si>
  <si>
    <t>F/S</t>
  </si>
  <si>
    <t>1.50</t>
  </si>
  <si>
    <t>0.50</t>
  </si>
  <si>
    <t>P/Prot  U/Bed</t>
  </si>
  <si>
    <t>P/L 3" thick C.C topping (1:2:4)………</t>
  </si>
  <si>
    <t>F/Watering ramming earth U/Floor….</t>
  </si>
  <si>
    <t>Deduction</t>
  </si>
  <si>
    <t>M/Bldg</t>
  </si>
  <si>
    <t>─</t>
  </si>
  <si>
    <t>Parking Shade</t>
  </si>
  <si>
    <t>Ext:Drainage</t>
  </si>
  <si>
    <t>W/S S/F</t>
  </si>
  <si>
    <t>Electrification</t>
  </si>
  <si>
    <t>Ext:Development</t>
  </si>
  <si>
    <t>Steel Gate (10×6)</t>
  </si>
  <si>
    <t>Paved Courtyard</t>
  </si>
  <si>
    <t>(Rate Analysis)</t>
  </si>
  <si>
    <t>Cartage of Hill Sand from Bolahri Quarry to Site of work</t>
  </si>
  <si>
    <t>M</t>
  </si>
  <si>
    <t>F</t>
  </si>
  <si>
    <t>01. From Quarry to N.H.Way.</t>
  </si>
  <si>
    <t>02. From Quarry to 113/0 122/0 of N.H.Way.</t>
  </si>
  <si>
    <t>03. From 0/0 4/4 of Hyd: Ring Road.</t>
  </si>
  <si>
    <t>04. From 2/0 21/4 of Hyd:T.M.Khan.</t>
  </si>
  <si>
    <t>Say total</t>
  </si>
  <si>
    <t>Lead</t>
  </si>
  <si>
    <t>01. Carriage of 1st 6 miles</t>
  </si>
  <si>
    <t>Rs:-</t>
  </si>
  <si>
    <t>Cartage of Stone Metal from Onger to Site of work</t>
  </si>
  <si>
    <t>01. From Quarry to N.H.way.</t>
  </si>
  <si>
    <t>02. From Quarry to 103/0 122/0 of N.H.Way.</t>
  </si>
  <si>
    <t>Cartage of Bajri from T.M.Khan to Site of work</t>
  </si>
  <si>
    <t>01. From Quarry to 14/0 of N.H.way.</t>
  </si>
  <si>
    <t>02. From Quarry 110/40 to 122/0 of N.H.Way.</t>
  </si>
  <si>
    <t>Cartage of Cement from Zeal Pak Factory to Site of work</t>
  </si>
  <si>
    <t>01. From 2/0 21/4 of Hyd:T.M.Khan.</t>
  </si>
  <si>
    <t>02. From 0/0 25/0 T.M.Khan to Site.</t>
  </si>
  <si>
    <t>01. Carriage of 1st 3 miles</t>
  </si>
  <si>
    <t>Cartage of Brick from Kilen to Site of work</t>
  </si>
  <si>
    <t>02. From Sery Road 13/4 to 21/4 of Hyd:T.M.Khan.</t>
  </si>
  <si>
    <t>Cartage of Steel from Hyd. City to Site of work</t>
  </si>
  <si>
    <t>1Furlong = 660 foot</t>
  </si>
  <si>
    <t>1 Mile = 8 Furlog</t>
  </si>
  <si>
    <t>miles</t>
  </si>
  <si>
    <t xml:space="preserve"> @Rs.</t>
  </si>
  <si>
    <t>per %cft</t>
  </si>
  <si>
    <t xml:space="preserve">02. Remaining </t>
  </si>
  <si>
    <t>per %Cft</t>
  </si>
  <si>
    <t>per bag</t>
  </si>
  <si>
    <t>per O% Nos.</t>
  </si>
  <si>
    <t>per Ton</t>
  </si>
  <si>
    <t>MEASUREMENT SHEET</t>
  </si>
  <si>
    <t>Measurement</t>
  </si>
  <si>
    <t>No.</t>
  </si>
  <si>
    <t>Length</t>
  </si>
  <si>
    <t>Width</t>
  </si>
  <si>
    <t>Height/Depth</t>
  </si>
  <si>
    <t>×</t>
  </si>
  <si>
    <t>═</t>
  </si>
  <si>
    <t>01.</t>
  </si>
  <si>
    <t>02.</t>
  </si>
  <si>
    <t>03.</t>
  </si>
  <si>
    <t>Rate (Rs.)</t>
  </si>
  <si>
    <t>Amount (Rs.)</t>
  </si>
  <si>
    <t>04.</t>
  </si>
  <si>
    <t>05.</t>
  </si>
  <si>
    <t>C.C. (1:4:8)</t>
  </si>
  <si>
    <t>06.</t>
  </si>
  <si>
    <t>07.</t>
  </si>
  <si>
    <t>05</t>
  </si>
  <si>
    <t>Excavation in foundation of Bldg: bridge &amp; other structures i/c dagbelling dressing refilling around str:with excavated earth watering &amp; ramming lead upto 5 ft in ordanary siol (S.I.18 P.5)</t>
  </si>
  <si>
    <t>P.B.Work in foundation &amp; Plinth C.Sand Mortar 1:6 (s.I.4 P.25)</t>
  </si>
  <si>
    <t>P/L 3" thick topping c.C (1:2:4) i/c surface finishing &amp; dividing into panels (S.I.16 P.47)</t>
  </si>
  <si>
    <t>05. From 0/0 0/0 T.M.Khan to Site.</t>
  </si>
  <si>
    <t>02. From 0/0 0/0 T.M.Khan to Site.</t>
  </si>
  <si>
    <t>01. From Brick Kilen 0/0 5/0 of Tando Fazal Sery Road</t>
  </si>
  <si>
    <t>03. From 0/0 0/0 T.M.Khan to Site.</t>
  </si>
  <si>
    <t>ASSISTANT ENGINEER</t>
  </si>
  <si>
    <t>%Ocft</t>
  </si>
  <si>
    <t>Total Amount</t>
  </si>
  <si>
    <t>%Sft</t>
  </si>
  <si>
    <t>%Cft</t>
  </si>
  <si>
    <t>S.No</t>
  </si>
  <si>
    <t>Unit</t>
  </si>
  <si>
    <t>Stone Bajri</t>
  </si>
  <si>
    <t>Steel</t>
  </si>
  <si>
    <t>Hill Sand</t>
  </si>
  <si>
    <t>Cement</t>
  </si>
  <si>
    <t>-</t>
  </si>
  <si>
    <t>Masonary 1:6</t>
  </si>
  <si>
    <t>P/L C.C.Topping 3"</t>
  </si>
  <si>
    <t>%OCft</t>
  </si>
  <si>
    <t>TANDO MOHAMMAD KHAN</t>
  </si>
  <si>
    <t>ASSISSTANT ENGINEER</t>
  </si>
  <si>
    <t>Excavation of foundation of building bridges and other structure…..</t>
  </si>
  <si>
    <t>Pacca Brick work in foundation in cement sand mortar 1:4 ratio…..</t>
  </si>
  <si>
    <t>SAY</t>
  </si>
  <si>
    <t>/=</t>
  </si>
  <si>
    <t xml:space="preserve">BUILDINGS SUB-DIVISION </t>
  </si>
  <si>
    <t>Lav.Block F/S</t>
  </si>
  <si>
    <t>Path F/S</t>
  </si>
  <si>
    <t>Under Bed</t>
  </si>
  <si>
    <t>(a) 3" thick</t>
  </si>
  <si>
    <t>3.75</t>
  </si>
  <si>
    <t>)</t>
  </si>
  <si>
    <t>NET QTY:</t>
  </si>
  <si>
    <t>(</t>
  </si>
  <si>
    <t>" " "</t>
  </si>
  <si>
    <t>44.58</t>
  </si>
  <si>
    <t>21.50</t>
  </si>
  <si>
    <t>13.0</t>
  </si>
  <si>
    <t>12.25</t>
  </si>
  <si>
    <t>2.75</t>
  </si>
  <si>
    <t>Cement plaster 1:4 upto 20'ft: height 3/4" thick.(S.I.No:11(c) /P-51)</t>
  </si>
  <si>
    <t>Cement plaster 1:4 upto 20'ft: height 3/4" thick.</t>
  </si>
  <si>
    <t>Lead 7 miles</t>
  </si>
  <si>
    <t>=</t>
  </si>
  <si>
    <t>C/Plaster 3/4" thick ratio 1:4</t>
  </si>
  <si>
    <t>55.37</t>
  </si>
  <si>
    <t>0.33</t>
  </si>
  <si>
    <t>Total Amount (at Par)</t>
  </si>
  <si>
    <t>F/Watering &amp; Ramming earth U/Floor with new earth excavated from outside lead upto one chain &amp; lift upto 5 ft (S.I.22 P.5)</t>
  </si>
  <si>
    <t>Cement Concrete brick or stone ballast 1.1/2" to 2" gauge ratio (1:5:10)……</t>
  </si>
  <si>
    <t>C.C.Brick or Stone Bllast 1-1/2" to 2" gauge (1:5:10) (S.I.4 P.17)</t>
  </si>
  <si>
    <t>40.00</t>
  </si>
  <si>
    <t>87.00</t>
  </si>
  <si>
    <t>85.00</t>
  </si>
  <si>
    <t>482000</t>
  </si>
  <si>
    <t>SCHEDULE-B</t>
  </si>
  <si>
    <t>ABSTRACT SHEET</t>
  </si>
  <si>
    <t>NAME OF WORK:- CONSTRUCTION DISPENSARY ABDUL REHMAN SOOMRO TALUKA B.S.KARIM DISTRICT T.M.KHAN  (EXT: DEVELOPMENT).</t>
  </si>
  <si>
    <t>NOTE: -</t>
  </si>
  <si>
    <t>Any error or ommission in the Schedul "B" will be governed by the schedul of rates.</t>
  </si>
  <si>
    <t xml:space="preserve">No. premium will be allowed on Non-Schedule items. </t>
  </si>
  <si>
    <t xml:space="preserve">Cartage will not be paid for any meterials. </t>
  </si>
  <si>
    <t xml:space="preserve">Mat: use in the work of finished product can be got tested from any approved lab: at the 
discreation of the XEN or his representitive &amp; all expanses in conn: with such testing should be born by the cont exclusivaly without any re-imburament or cleim against the Government on his account.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</si>
</sst>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"/>
  </numFmts>
  <fonts count="24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color indexed="12"/>
      <name val="Courier New"/>
      <family val="3"/>
    </font>
    <font>
      <b/>
      <sz val="10"/>
      <name val="Courier New"/>
      <family val="3"/>
    </font>
    <font>
      <b/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u/>
      <sz val="10"/>
      <name val="Arial"/>
      <family val="2"/>
    </font>
    <font>
      <u/>
      <sz val="12"/>
      <name val="Times New Roman"/>
      <family val="1"/>
    </font>
    <font>
      <b/>
      <u/>
      <sz val="1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21" xfId="0" applyFont="1" applyFill="1" applyBorder="1"/>
    <xf numFmtId="0" fontId="9" fillId="2" borderId="22" xfId="0" applyFont="1" applyFill="1" applyBorder="1"/>
    <xf numFmtId="0" fontId="9" fillId="2" borderId="0" xfId="0" applyFont="1" applyFill="1" applyAlignment="1">
      <alignment horizontal="right" vertical="center"/>
    </xf>
    <xf numFmtId="2" fontId="9" fillId="2" borderId="0" xfId="0" applyNumberFormat="1" applyFont="1" applyFill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Fill="1"/>
    <xf numFmtId="49" fontId="14" fillId="0" borderId="0" xfId="0" applyNumberFormat="1" applyFont="1" applyFill="1"/>
    <xf numFmtId="49" fontId="14" fillId="0" borderId="0" xfId="0" applyNumberFormat="1" applyFont="1" applyFill="1" applyAlignment="1">
      <alignment horizontal="right" vertical="center"/>
    </xf>
    <xf numFmtId="49" fontId="14" fillId="0" borderId="0" xfId="0" applyNumberFormat="1" applyFont="1" applyFill="1" applyAlignment="1">
      <alignment horizontal="center" vertical="center"/>
    </xf>
    <xf numFmtId="49" fontId="13" fillId="0" borderId="16" xfId="0" applyNumberFormat="1" applyFont="1" applyFill="1" applyBorder="1" applyAlignment="1">
      <alignment horizontal="right" vertical="center"/>
    </xf>
    <xf numFmtId="49" fontId="14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2" borderId="0" xfId="0" applyFont="1" applyFill="1"/>
    <xf numFmtId="1" fontId="14" fillId="2" borderId="0" xfId="0" applyNumberFormat="1" applyFont="1" applyFill="1" applyAlignment="1">
      <alignment horizontal="right" vertical="center"/>
    </xf>
    <xf numFmtId="49" fontId="14" fillId="2" borderId="0" xfId="0" applyNumberFormat="1" applyFont="1" applyFill="1" applyAlignment="1">
      <alignment horizontal="left" vertical="center"/>
    </xf>
    <xf numFmtId="0" fontId="14" fillId="2" borderId="0" xfId="0" applyFont="1" applyFill="1"/>
    <xf numFmtId="49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NumberFormat="1" applyFont="1" applyFill="1" applyAlignment="1">
      <alignment horizont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/>
    <xf numFmtId="49" fontId="14" fillId="2" borderId="0" xfId="0" applyNumberFormat="1" applyFont="1" applyFill="1"/>
    <xf numFmtId="49" fontId="14" fillId="2" borderId="0" xfId="0" applyNumberFormat="1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vertical="center"/>
    </xf>
    <xf numFmtId="0" fontId="14" fillId="0" borderId="0" xfId="0" applyFont="1"/>
    <xf numFmtId="4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Alignment="1"/>
    <xf numFmtId="49" fontId="14" fillId="2" borderId="0" xfId="0" applyNumberFormat="1" applyFont="1" applyFill="1" applyAlignment="1"/>
    <xf numFmtId="0" fontId="18" fillId="2" borderId="0" xfId="0" applyFont="1" applyFill="1"/>
    <xf numFmtId="1" fontId="14" fillId="2" borderId="0" xfId="0" applyNumberFormat="1" applyFont="1" applyFill="1" applyAlignment="1">
      <alignment horizontal="center" vertical="center"/>
    </xf>
    <xf numFmtId="1" fontId="14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1" fontId="14" fillId="2" borderId="16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0" fontId="19" fillId="2" borderId="0" xfId="0" applyNumberFormat="1" applyFont="1" applyFill="1" applyAlignment="1">
      <alignment horizontal="center" vertical="center"/>
    </xf>
    <xf numFmtId="1" fontId="19" fillId="2" borderId="0" xfId="0" applyNumberFormat="1" applyFont="1" applyFill="1" applyAlignment="1">
      <alignment horizontal="center" vertical="center"/>
    </xf>
    <xf numFmtId="0" fontId="0" fillId="3" borderId="0" xfId="0" applyFill="1"/>
    <xf numFmtId="49" fontId="17" fillId="3" borderId="0" xfId="0" applyNumberFormat="1" applyFont="1" applyFill="1" applyAlignment="1">
      <alignment vertical="center"/>
    </xf>
    <xf numFmtId="49" fontId="17" fillId="3" borderId="0" xfId="0" applyNumberFormat="1" applyFont="1" applyFill="1" applyAlignment="1">
      <alignment horizontal="center" vertical="center"/>
    </xf>
    <xf numFmtId="1" fontId="17" fillId="3" borderId="16" xfId="0" applyNumberFormat="1" applyFont="1" applyFill="1" applyBorder="1" applyAlignment="1">
      <alignment horizontal="right" vertical="center"/>
    </xf>
    <xf numFmtId="49" fontId="17" fillId="3" borderId="0" xfId="0" applyNumberFormat="1" applyFont="1" applyFill="1" applyAlignment="1">
      <alignment horizontal="left" vertical="center"/>
    </xf>
    <xf numFmtId="2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 vertical="center"/>
    </xf>
    <xf numFmtId="1" fontId="14" fillId="2" borderId="29" xfId="0" applyNumberFormat="1" applyFont="1" applyFill="1" applyBorder="1" applyAlignment="1">
      <alignment horizontal="center" vertical="center"/>
    </xf>
    <xf numFmtId="1" fontId="14" fillId="2" borderId="22" xfId="0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49" fontId="14" fillId="2" borderId="29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18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18" xfId="0" applyFont="1" applyFill="1" applyBorder="1" applyAlignment="1">
      <alignment horizontal="left" vertical="center"/>
    </xf>
    <xf numFmtId="0" fontId="14" fillId="2" borderId="29" xfId="0" applyFont="1" applyFill="1" applyBorder="1" applyAlignment="1">
      <alignment horizontal="left" vertical="center"/>
    </xf>
    <xf numFmtId="49" fontId="14" fillId="2" borderId="30" xfId="0" applyNumberFormat="1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left" vertical="center"/>
    </xf>
    <xf numFmtId="1" fontId="14" fillId="0" borderId="31" xfId="0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1" fontId="14" fillId="0" borderId="16" xfId="0" applyNumberFormat="1" applyFont="1" applyFill="1" applyBorder="1"/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Alignment="1"/>
    <xf numFmtId="1" fontId="14" fillId="2" borderId="2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1" fontId="14" fillId="2" borderId="16" xfId="0" applyNumberFormat="1" applyFont="1" applyFill="1" applyBorder="1" applyAlignment="1">
      <alignment horizontal="right" vertical="center"/>
    </xf>
    <xf numFmtId="49" fontId="21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2" fontId="14" fillId="0" borderId="29" xfId="0" applyNumberFormat="1" applyFont="1" applyBorder="1" applyAlignment="1">
      <alignment horizontal="center" vertical="center" wrapText="1"/>
    </xf>
    <xf numFmtId="165" fontId="14" fillId="2" borderId="29" xfId="0" applyNumberFormat="1" applyFont="1" applyFill="1" applyBorder="1" applyAlignment="1">
      <alignment horizontal="center" vertical="center"/>
    </xf>
    <xf numFmtId="165" fontId="11" fillId="2" borderId="29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22" fillId="0" borderId="15" xfId="0" applyFont="1" applyBorder="1" applyAlignment="1">
      <alignment vertical="center" wrapText="1"/>
    </xf>
    <xf numFmtId="0" fontId="20" fillId="0" borderId="0" xfId="0" applyFont="1" applyFill="1"/>
    <xf numFmtId="0" fontId="19" fillId="0" borderId="0" xfId="0" applyFont="1" applyFill="1"/>
    <xf numFmtId="1" fontId="19" fillId="0" borderId="0" xfId="1" applyNumberFormat="1" applyFont="1" applyFill="1" applyAlignment="1">
      <alignment horizontal="right"/>
    </xf>
    <xf numFmtId="0" fontId="11" fillId="0" borderId="0" xfId="0" applyFont="1" applyFill="1"/>
    <xf numFmtId="0" fontId="19" fillId="0" borderId="0" xfId="0" applyFont="1" applyFill="1" applyAlignment="1">
      <alignment horizontal="center"/>
    </xf>
    <xf numFmtId="1" fontId="13" fillId="0" borderId="16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justify" vertical="justify" wrapText="1"/>
    </xf>
    <xf numFmtId="49" fontId="14" fillId="0" borderId="0" xfId="0" applyNumberFormat="1" applyFont="1" applyFill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0" fontId="18" fillId="2" borderId="32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49" fontId="14" fillId="2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left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22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2" fontId="9" fillId="2" borderId="20" xfId="0" applyNumberFormat="1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" fontId="14" fillId="2" borderId="17" xfId="0" applyNumberFormat="1" applyFont="1" applyFill="1" applyBorder="1" applyAlignment="1">
      <alignment horizontal="right" vertical="center"/>
    </xf>
    <xf numFmtId="1" fontId="14" fillId="2" borderId="16" xfId="0" applyNumberFormat="1" applyFont="1" applyFill="1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justify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35</xdr:row>
      <xdr:rowOff>171450</xdr:rowOff>
    </xdr:from>
    <xdr:to>
      <xdr:col>6</xdr:col>
      <xdr:colOff>276225</xdr:colOff>
      <xdr:row>39</xdr:row>
      <xdr:rowOff>95250</xdr:rowOff>
    </xdr:to>
    <xdr:sp macro="" textlink="">
      <xdr:nvSpPr>
        <xdr:cNvPr id="2" name="TextBox 1"/>
        <xdr:cNvSpPr txBox="1"/>
      </xdr:nvSpPr>
      <xdr:spPr>
        <a:xfrm>
          <a:off x="3457575" y="9439275"/>
          <a:ext cx="2486025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EXECUTIVE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  <xdr:twoCellAnchor>
    <xdr:from>
      <xdr:col>1</xdr:col>
      <xdr:colOff>228600</xdr:colOff>
      <xdr:row>36</xdr:row>
      <xdr:rowOff>0</xdr:rowOff>
    </xdr:from>
    <xdr:to>
      <xdr:col>1</xdr:col>
      <xdr:colOff>1790700</xdr:colOff>
      <xdr:row>37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38175" y="63522225"/>
          <a:ext cx="15621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CONTRACTOR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29</xdr:row>
      <xdr:rowOff>152400</xdr:rowOff>
    </xdr:from>
    <xdr:to>
      <xdr:col>6</xdr:col>
      <xdr:colOff>466725</xdr:colOff>
      <xdr:row>33</xdr:row>
      <xdr:rowOff>66675</xdr:rowOff>
    </xdr:to>
    <xdr:sp macro="" textlink="">
      <xdr:nvSpPr>
        <xdr:cNvPr id="2" name="TextBox 1"/>
        <xdr:cNvSpPr txBox="1"/>
      </xdr:nvSpPr>
      <xdr:spPr>
        <a:xfrm>
          <a:off x="4067175" y="8124825"/>
          <a:ext cx="24955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ASSISSTANT ENGINEER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BUILDINGS SUB-DIVISION </a:t>
          </a:r>
        </a:p>
        <a:p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TANDO MOHAMMAD KHAN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24"/>
  <sheetViews>
    <sheetView tabSelected="1" view="pageBreakPreview" zoomScale="115" zoomScaleSheetLayoutView="115" workbookViewId="0">
      <selection activeCell="A4" sqref="A4:G4"/>
    </sheetView>
  </sheetViews>
  <sheetFormatPr defaultRowHeight="12.75"/>
  <cols>
    <col min="1" max="1" width="6.140625" customWidth="1"/>
    <col min="2" max="2" width="47.85546875" customWidth="1"/>
    <col min="3" max="3" width="8.28515625" customWidth="1"/>
    <col min="4" max="4" width="5.140625" customWidth="1"/>
    <col min="5" max="5" width="9.42578125" customWidth="1"/>
    <col min="6" max="6" width="8.140625" customWidth="1"/>
    <col min="7" max="7" width="11.140625" customWidth="1"/>
    <col min="8" max="8" width="3.7109375" customWidth="1"/>
    <col min="10" max="10" width="11.28515625" bestFit="1" customWidth="1"/>
  </cols>
  <sheetData>
    <row r="2" spans="1:19" ht="21" customHeight="1">
      <c r="A2" s="188" t="s">
        <v>174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tr">
        <f>'Abstract Sheet'!A4:G4</f>
        <v>NAME OF WORK:- CONSTRUCTION DISPENSARY ABDUL REHMAN SOOMRO TALUKA B.S.KARIM DISTRICT T.M.KHAN  (EXT: DEVELOPMENT).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17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17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87" t="s">
        <v>125</v>
      </c>
      <c r="D22" s="187"/>
      <c r="E22" s="187"/>
      <c r="F22" s="178"/>
      <c r="G22" s="185">
        <f>SUM(G8:G20)</f>
        <v>417574.43922581</v>
      </c>
      <c r="H22" s="71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 hidden="1">
      <c r="A23" s="84"/>
      <c r="B23" s="85"/>
      <c r="C23" s="187" t="s">
        <v>37</v>
      </c>
      <c r="D23" s="187"/>
      <c r="E23" s="187"/>
      <c r="F23" s="17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 hidden="1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 hidden="1">
      <c r="A25" s="178"/>
      <c r="B25" s="82"/>
      <c r="C25" s="187" t="s">
        <v>142</v>
      </c>
      <c r="D25" s="187"/>
      <c r="E25" s="187"/>
      <c r="F25" s="178"/>
      <c r="G25" s="89" t="s">
        <v>173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180" t="s">
        <v>177</v>
      </c>
      <c r="C26" s="181"/>
      <c r="D26" s="181"/>
      <c r="E26" s="181"/>
      <c r="F26" s="182"/>
      <c r="G26" s="166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83" t="s">
        <v>178</v>
      </c>
      <c r="C27" s="181"/>
      <c r="D27" s="181"/>
      <c r="E27" s="181"/>
      <c r="F27" s="182"/>
      <c r="G27" s="166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83"/>
      <c r="C28" s="181"/>
      <c r="D28" s="181"/>
      <c r="E28" s="181"/>
      <c r="F28" s="182"/>
      <c r="G28" s="166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183" t="s">
        <v>179</v>
      </c>
      <c r="C29" s="181"/>
      <c r="D29" s="181"/>
      <c r="E29" s="181"/>
      <c r="F29" s="182"/>
      <c r="G29" s="166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183"/>
      <c r="C30" s="181"/>
      <c r="D30" s="181"/>
      <c r="E30" s="181"/>
      <c r="F30" s="182"/>
      <c r="G30" s="166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83" t="s">
        <v>180</v>
      </c>
      <c r="C31" s="181"/>
      <c r="D31" s="181"/>
      <c r="E31" s="181"/>
      <c r="F31" s="182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83"/>
      <c r="C32" s="181"/>
      <c r="D32" s="181"/>
      <c r="E32" s="181"/>
      <c r="F32" s="182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63" customHeight="1">
      <c r="A33" s="166"/>
      <c r="B33" s="186" t="s">
        <v>181</v>
      </c>
      <c r="C33" s="186"/>
      <c r="D33" s="186"/>
      <c r="E33" s="186"/>
      <c r="F33" s="186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183"/>
      <c r="C34" s="181"/>
      <c r="D34" s="184"/>
      <c r="E34" s="181"/>
      <c r="F34" s="18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71"/>
      <c r="C35" s="181"/>
      <c r="D35" s="184"/>
      <c r="E35" s="181"/>
      <c r="F35" s="18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183"/>
      <c r="C36" s="181"/>
      <c r="D36" s="184"/>
      <c r="E36" s="181"/>
      <c r="F36" s="18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15">
      <c r="A37" s="67"/>
      <c r="B37" s="183"/>
      <c r="C37" s="181"/>
      <c r="D37" s="184"/>
      <c r="E37" s="181"/>
      <c r="F37" s="182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15.75">
      <c r="A38" s="67"/>
      <c r="B38" s="166"/>
      <c r="C38" s="73"/>
      <c r="D38" s="166"/>
      <c r="E38" s="166"/>
      <c r="F38" s="1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 ht="15.75">
      <c r="A39" s="67"/>
      <c r="B39" s="166"/>
      <c r="C39" s="73"/>
      <c r="D39" s="166"/>
      <c r="E39" s="166"/>
      <c r="F39" s="1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15.75">
      <c r="A40" s="67"/>
      <c r="B40" s="166"/>
      <c r="C40" s="73"/>
      <c r="D40" s="166"/>
      <c r="E40" s="166"/>
      <c r="F40" s="1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15.75">
      <c r="A41" s="67"/>
      <c r="B41" s="166"/>
      <c r="C41" s="73"/>
      <c r="D41" s="166"/>
      <c r="E41" s="166"/>
      <c r="F41" s="1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 ht="15.75">
      <c r="A42" s="67"/>
      <c r="B42" s="166"/>
      <c r="C42" s="73"/>
      <c r="D42" s="166"/>
      <c r="E42" s="166"/>
      <c r="F42" s="1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 ht="15.75">
      <c r="A43" s="67"/>
      <c r="B43" s="173"/>
      <c r="C43" s="166"/>
      <c r="D43" s="166"/>
      <c r="E43" s="177"/>
      <c r="F43" s="177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ht="15.75">
      <c r="A44" s="67"/>
      <c r="B44" s="166"/>
      <c r="C44" s="166"/>
      <c r="D44" s="166"/>
      <c r="E44" s="177"/>
      <c r="F44" s="177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 ht="15.75">
      <c r="A45" s="67"/>
      <c r="B45" s="166"/>
      <c r="C45" s="166"/>
      <c r="D45" s="166"/>
      <c r="E45" s="177"/>
      <c r="F45" s="177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15.75">
      <c r="A46" s="67"/>
      <c r="B46" s="66"/>
      <c r="C46" s="172"/>
      <c r="D46" s="172"/>
      <c r="E46" s="172"/>
      <c r="F46" s="172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 ht="15.75">
      <c r="A47" s="67"/>
      <c r="B47" s="66"/>
      <c r="C47" s="172"/>
      <c r="D47" s="172"/>
      <c r="E47" s="172"/>
      <c r="F47" s="172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15.75">
      <c r="A48" s="67"/>
      <c r="B48" s="66"/>
      <c r="C48" s="172"/>
      <c r="D48" s="172"/>
      <c r="E48" s="172"/>
      <c r="F48" s="172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66"/>
      <c r="C86" s="67"/>
      <c r="D86" s="66"/>
      <c r="E86" s="66"/>
      <c r="F86" s="66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66"/>
      <c r="C87" s="67"/>
      <c r="D87" s="66"/>
      <c r="E87" s="66"/>
      <c r="F87" s="66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66"/>
      <c r="C88" s="67"/>
      <c r="D88" s="66"/>
      <c r="E88" s="66"/>
      <c r="F88" s="66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66"/>
      <c r="C89" s="67"/>
      <c r="D89" s="66"/>
      <c r="E89" s="66"/>
      <c r="F89" s="66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66"/>
      <c r="C90" s="67"/>
      <c r="D90" s="66"/>
      <c r="E90" s="66"/>
      <c r="F90" s="66"/>
      <c r="G90" s="1"/>
    </row>
    <row r="91" spans="1:19">
      <c r="A91" s="57"/>
      <c r="B91" s="66"/>
      <c r="C91" s="67"/>
      <c r="D91" s="66"/>
      <c r="E91" s="66"/>
      <c r="F91" s="66"/>
      <c r="G91" s="1"/>
    </row>
    <row r="92" spans="1:19">
      <c r="A92" s="57"/>
      <c r="B92" s="66"/>
      <c r="C92" s="67"/>
      <c r="D92" s="66"/>
      <c r="E92" s="66"/>
      <c r="F92" s="66"/>
      <c r="G92" s="1"/>
    </row>
    <row r="93" spans="1:19">
      <c r="A93" s="57"/>
      <c r="B93" s="66"/>
      <c r="C93" s="67"/>
      <c r="D93" s="66"/>
      <c r="E93" s="66"/>
      <c r="F93" s="66"/>
      <c r="G93" s="1"/>
    </row>
    <row r="94" spans="1:19">
      <c r="A94" s="57"/>
      <c r="B94" s="66"/>
      <c r="C94" s="67"/>
      <c r="D94" s="66"/>
      <c r="E94" s="66"/>
      <c r="F94" s="66"/>
      <c r="G94" s="1"/>
    </row>
    <row r="95" spans="1:19">
      <c r="A95" s="57"/>
      <c r="B95" s="66"/>
      <c r="C95" s="67"/>
      <c r="D95" s="66"/>
      <c r="E95" s="66"/>
      <c r="F95" s="66"/>
      <c r="G95" s="1"/>
    </row>
    <row r="96" spans="1:19">
      <c r="A96" s="57"/>
      <c r="B96" s="66"/>
      <c r="C96" s="67"/>
      <c r="D96" s="66"/>
      <c r="E96" s="66"/>
      <c r="F96" s="66"/>
      <c r="G96" s="1"/>
    </row>
    <row r="97" spans="1:7">
      <c r="A97" s="57"/>
      <c r="B97" s="66"/>
      <c r="C97" s="67"/>
      <c r="D97" s="66"/>
      <c r="E97" s="66"/>
      <c r="F97" s="66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B112" s="1"/>
      <c r="C112" s="57"/>
      <c r="D112" s="1"/>
      <c r="E112" s="1"/>
      <c r="F112" s="1"/>
    </row>
    <row r="113" spans="2:6">
      <c r="B113" s="1"/>
      <c r="C113" s="57"/>
      <c r="D113" s="1"/>
      <c r="E113" s="1"/>
      <c r="F113" s="1"/>
    </row>
    <row r="114" spans="2:6">
      <c r="B114" s="1"/>
      <c r="C114" s="57"/>
      <c r="D114" s="1"/>
      <c r="E114" s="1"/>
      <c r="F114" s="1"/>
    </row>
    <row r="115" spans="2:6">
      <c r="B115" s="1"/>
      <c r="C115" s="57"/>
      <c r="D115" s="1"/>
      <c r="E115" s="1"/>
      <c r="F115" s="1"/>
    </row>
    <row r="116" spans="2:6">
      <c r="B116" s="1"/>
      <c r="C116" s="57"/>
      <c r="D116" s="1"/>
      <c r="E116" s="1"/>
      <c r="F116" s="1"/>
    </row>
    <row r="117" spans="2:6">
      <c r="B117" s="1"/>
      <c r="C117" s="57"/>
      <c r="D117" s="1"/>
      <c r="E117" s="1"/>
      <c r="F117" s="1"/>
    </row>
    <row r="118" spans="2:6">
      <c r="B118" s="1"/>
      <c r="C118" s="57"/>
      <c r="D118" s="1"/>
      <c r="E118" s="1"/>
      <c r="F118" s="1"/>
    </row>
    <row r="119" spans="2:6">
      <c r="B119" s="1"/>
      <c r="C119" s="57"/>
      <c r="D119" s="1"/>
      <c r="E119" s="1"/>
      <c r="F119" s="1"/>
    </row>
    <row r="120" spans="2:6">
      <c r="B120" s="1"/>
      <c r="C120" s="57"/>
      <c r="D120" s="1"/>
      <c r="E120" s="1"/>
      <c r="F120" s="1"/>
    </row>
    <row r="121" spans="2:6">
      <c r="B121" s="1"/>
      <c r="C121" s="57"/>
      <c r="D121" s="1"/>
      <c r="E121" s="1"/>
      <c r="F121" s="1"/>
    </row>
    <row r="122" spans="2:6">
      <c r="B122" s="1"/>
      <c r="C122" s="57"/>
      <c r="D122" s="1"/>
      <c r="E122" s="1"/>
      <c r="F122" s="1"/>
    </row>
    <row r="123" spans="2:6">
      <c r="B123" s="1"/>
      <c r="C123" s="57"/>
      <c r="D123" s="1"/>
      <c r="E123" s="1"/>
      <c r="F123" s="1"/>
    </row>
    <row r="124" spans="2:6">
      <c r="C124" s="58"/>
    </row>
  </sheetData>
  <mergeCells count="7">
    <mergeCell ref="B33:F33"/>
    <mergeCell ref="C25:E25"/>
    <mergeCell ref="A2:G2"/>
    <mergeCell ref="A4:G4"/>
    <mergeCell ref="C6:D6"/>
    <mergeCell ref="C22:E22"/>
    <mergeCell ref="C23:E23"/>
  </mergeCells>
  <pageMargins left="0.62" right="0.25" top="0.4" bottom="0.45" header="0.28999999999999998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2:S112"/>
  <sheetViews>
    <sheetView workbookViewId="0">
      <selection activeCell="J11" sqref="J11"/>
    </sheetView>
  </sheetViews>
  <sheetFormatPr defaultRowHeight="12.75"/>
  <cols>
    <col min="1" max="1" width="6.140625" customWidth="1"/>
    <col min="2" max="2" width="50.28515625" customWidth="1"/>
    <col min="4" max="4" width="6" customWidth="1"/>
    <col min="5" max="5" width="10.28515625" customWidth="1"/>
    <col min="6" max="6" width="9.5703125" customWidth="1"/>
    <col min="7" max="7" width="11.7109375" customWidth="1"/>
    <col min="8" max="8" width="3.7109375" customWidth="1"/>
    <col min="10" max="10" width="11.28515625" bestFit="1" customWidth="1"/>
  </cols>
  <sheetData>
    <row r="2" spans="1:19" ht="15.75">
      <c r="A2" s="188" t="s">
        <v>175</v>
      </c>
      <c r="B2" s="189"/>
      <c r="C2" s="189"/>
      <c r="D2" s="189"/>
      <c r="E2" s="189"/>
      <c r="F2" s="189"/>
      <c r="G2" s="190"/>
    </row>
    <row r="3" spans="1:19" ht="13.5" thickBot="1"/>
    <row r="4" spans="1:19" ht="41.25" customHeight="1" thickBot="1">
      <c r="A4" s="191" t="s">
        <v>176</v>
      </c>
      <c r="B4" s="192"/>
      <c r="C4" s="192"/>
      <c r="D4" s="192"/>
      <c r="E4" s="192"/>
      <c r="F4" s="192"/>
      <c r="G4" s="19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13.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7.75" customHeight="1" thickBot="1">
      <c r="A6" s="60" t="s">
        <v>19</v>
      </c>
      <c r="B6" s="61" t="s">
        <v>2</v>
      </c>
      <c r="C6" s="194" t="s">
        <v>20</v>
      </c>
      <c r="D6" s="195"/>
      <c r="E6" s="62" t="s">
        <v>108</v>
      </c>
      <c r="F6" s="61" t="s">
        <v>129</v>
      </c>
      <c r="G6" s="68" t="s">
        <v>109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14.25" customHeight="1">
      <c r="A7" s="63"/>
      <c r="B7" s="63"/>
      <c r="C7" s="63"/>
      <c r="D7" s="63"/>
      <c r="E7" s="64"/>
      <c r="F7" s="64"/>
      <c r="G7" s="64"/>
      <c r="H7" s="59"/>
      <c r="I7" s="65"/>
      <c r="J7" s="65"/>
      <c r="K7" s="65"/>
      <c r="L7" s="59"/>
      <c r="M7" s="59"/>
      <c r="N7" s="59"/>
      <c r="O7" s="59"/>
      <c r="P7" s="59"/>
      <c r="Q7" s="59"/>
      <c r="R7" s="59"/>
      <c r="S7" s="59"/>
    </row>
    <row r="8" spans="1:19" ht="63">
      <c r="A8" s="77" t="s">
        <v>105</v>
      </c>
      <c r="B8" s="78" t="s">
        <v>116</v>
      </c>
      <c r="C8" s="79">
        <f>'Measurement Sheet'!O12</f>
        <v>737.59500000000003</v>
      </c>
      <c r="D8" s="80" t="s">
        <v>8</v>
      </c>
      <c r="E8" s="81">
        <v>3176.25</v>
      </c>
      <c r="F8" s="82" t="s">
        <v>137</v>
      </c>
      <c r="G8" s="83">
        <f>C8*E8/1000</f>
        <v>2342.7861187499998</v>
      </c>
      <c r="H8" s="6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15.75">
      <c r="A9" s="84"/>
      <c r="B9" s="85"/>
      <c r="C9" s="86"/>
      <c r="D9" s="85"/>
      <c r="E9" s="85"/>
      <c r="F9" s="85"/>
      <c r="G9" s="85"/>
      <c r="H9" s="6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31.5">
      <c r="A10" s="77" t="s">
        <v>106</v>
      </c>
      <c r="B10" s="78" t="s">
        <v>169</v>
      </c>
      <c r="C10" s="79">
        <f>'Measurement Sheet'!O22</f>
        <v>627.94395000000009</v>
      </c>
      <c r="D10" s="80" t="s">
        <v>8</v>
      </c>
      <c r="E10" s="162">
        <v>9416.2800000000007</v>
      </c>
      <c r="F10" s="82" t="s">
        <v>127</v>
      </c>
      <c r="G10" s="83">
        <f>C10*E10/100</f>
        <v>59128.960575060017</v>
      </c>
      <c r="H10" s="6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15.75">
      <c r="A11" s="84"/>
      <c r="B11" s="85"/>
      <c r="C11" s="86"/>
      <c r="D11" s="85"/>
      <c r="E11" s="85"/>
      <c r="F11" s="85"/>
      <c r="G11" s="85"/>
      <c r="H11" s="6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31.5">
      <c r="A12" s="77" t="s">
        <v>107</v>
      </c>
      <c r="B12" s="78" t="s">
        <v>117</v>
      </c>
      <c r="C12" s="79">
        <f>'Measurement Sheet'!O28</f>
        <v>860.52750000000003</v>
      </c>
      <c r="D12" s="80" t="s">
        <v>8</v>
      </c>
      <c r="E12" s="82">
        <v>11948.36</v>
      </c>
      <c r="F12" s="82" t="s">
        <v>127</v>
      </c>
      <c r="G12" s="83">
        <f>C12*E12/100</f>
        <v>102818.92359900002</v>
      </c>
      <c r="H12" s="6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17.25" customHeight="1">
      <c r="A13" s="77"/>
      <c r="B13" s="78"/>
      <c r="C13" s="87"/>
      <c r="D13" s="80"/>
      <c r="E13" s="125"/>
      <c r="F13" s="82"/>
      <c r="G13" s="88"/>
      <c r="H13" s="6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31.5">
      <c r="A14" s="77" t="s">
        <v>110</v>
      </c>
      <c r="B14" s="126" t="s">
        <v>159</v>
      </c>
      <c r="C14" s="79">
        <f>'Measurement Sheet'!O34</f>
        <v>1157.8700000000001</v>
      </c>
      <c r="D14" s="80" t="s">
        <v>27</v>
      </c>
      <c r="E14" s="163">
        <v>3015.76</v>
      </c>
      <c r="F14" s="82" t="s">
        <v>126</v>
      </c>
      <c r="G14" s="83">
        <f>C14*E14/100</f>
        <v>34918.580312000006</v>
      </c>
      <c r="H14" s="6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7.25" customHeight="1">
      <c r="A15" s="77"/>
      <c r="B15" s="78"/>
      <c r="C15" s="87"/>
      <c r="D15" s="80"/>
      <c r="E15" s="125"/>
      <c r="F15" s="82"/>
      <c r="G15" s="88"/>
      <c r="H15" s="6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31.5">
      <c r="A16" s="77" t="s">
        <v>111</v>
      </c>
      <c r="B16" s="78" t="s">
        <v>118</v>
      </c>
      <c r="C16" s="79">
        <f>'Measurement Sheet'!O40</f>
        <v>1357.5550000000001</v>
      </c>
      <c r="D16" s="80" t="s">
        <v>27</v>
      </c>
      <c r="E16" s="162">
        <v>4411.82</v>
      </c>
      <c r="F16" s="82" t="s">
        <v>126</v>
      </c>
      <c r="G16" s="83">
        <f>C16*E16/100</f>
        <v>59892.883000999995</v>
      </c>
      <c r="H16" s="6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84"/>
      <c r="B17" s="85"/>
      <c r="C17" s="86"/>
      <c r="D17" s="85"/>
      <c r="E17" s="85"/>
      <c r="F17" s="85"/>
      <c r="G17" s="85"/>
      <c r="H17" s="6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47.25">
      <c r="A18" s="77" t="s">
        <v>113</v>
      </c>
      <c r="B18" s="78" t="s">
        <v>167</v>
      </c>
      <c r="C18" s="79">
        <f>'Measurement Sheet'!O47</f>
        <v>13573.4125</v>
      </c>
      <c r="D18" s="82" t="s">
        <v>8</v>
      </c>
      <c r="E18" s="162">
        <v>3630</v>
      </c>
      <c r="F18" s="82" t="s">
        <v>124</v>
      </c>
      <c r="G18" s="83">
        <f>C18*E18/1000</f>
        <v>49271.487374999997</v>
      </c>
      <c r="H18" s="6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15.75">
      <c r="A19" s="84"/>
      <c r="B19" s="85"/>
      <c r="C19" s="86"/>
      <c r="D19" s="85"/>
      <c r="E19" s="85"/>
      <c r="F19" s="85"/>
      <c r="G19" s="85"/>
      <c r="H19" s="6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15.75">
      <c r="A20" s="77" t="s">
        <v>114</v>
      </c>
      <c r="B20" s="78" t="s">
        <v>161</v>
      </c>
      <c r="C20" s="79">
        <f>C18</f>
        <v>13573.4125</v>
      </c>
      <c r="D20" s="82" t="s">
        <v>8</v>
      </c>
      <c r="E20" s="125">
        <v>804.52</v>
      </c>
      <c r="F20" s="82" t="s">
        <v>127</v>
      </c>
      <c r="G20" s="83">
        <f>C20*E20/100</f>
        <v>109200.818245</v>
      </c>
      <c r="H20" s="6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15.75">
      <c r="A21" s="84"/>
      <c r="B21" s="85"/>
      <c r="C21" s="86"/>
      <c r="D21" s="85"/>
      <c r="E21" s="85"/>
      <c r="F21" s="85"/>
      <c r="G21" s="85"/>
      <c r="H21" s="6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1:19" ht="15.75">
      <c r="A22" s="84"/>
      <c r="B22" s="85"/>
      <c r="C22" s="187" t="s">
        <v>125</v>
      </c>
      <c r="D22" s="187"/>
      <c r="E22" s="187"/>
      <c r="F22" s="158"/>
      <c r="G22" s="153">
        <f>SUM(G8:G20)</f>
        <v>417574.43922581</v>
      </c>
      <c r="H22" s="71" t="s">
        <v>143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15.75">
      <c r="A23" s="84"/>
      <c r="B23" s="85"/>
      <c r="C23" s="187" t="s">
        <v>37</v>
      </c>
      <c r="D23" s="187"/>
      <c r="E23" s="187"/>
      <c r="F23" s="158"/>
      <c r="G23" s="79">
        <f>Cartage!E17</f>
        <v>64486.4623916813</v>
      </c>
      <c r="H23" s="71" t="s">
        <v>143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5.75">
      <c r="A24" s="84"/>
      <c r="B24" s="85"/>
      <c r="C24" s="164" t="s">
        <v>166</v>
      </c>
      <c r="D24" s="164"/>
      <c r="E24" s="164"/>
      <c r="F24" s="85"/>
      <c r="G24" s="161">
        <f>SUM(G22:G23)</f>
        <v>482060.90161749127</v>
      </c>
      <c r="H24" s="71" t="s">
        <v>143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5.75">
      <c r="A25" s="88"/>
      <c r="B25" s="82"/>
      <c r="C25" s="187" t="s">
        <v>142</v>
      </c>
      <c r="D25" s="187"/>
      <c r="E25" s="187"/>
      <c r="F25" s="88"/>
      <c r="G25" s="89" t="s">
        <v>173</v>
      </c>
      <c r="H25" s="71" t="s">
        <v>143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5.75">
      <c r="A26" s="73"/>
      <c r="B26" s="72"/>
      <c r="C26" s="73"/>
      <c r="D26" s="72"/>
      <c r="E26" s="72"/>
      <c r="F26" s="72"/>
      <c r="G26" s="72"/>
      <c r="H26" s="6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.75">
      <c r="A27" s="73"/>
      <c r="B27" s="159"/>
      <c r="C27" s="73"/>
      <c r="D27" s="159"/>
      <c r="E27" s="159"/>
      <c r="F27" s="159"/>
      <c r="G27" s="159"/>
      <c r="H27" s="6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.75">
      <c r="A28" s="73"/>
      <c r="B28" s="159"/>
      <c r="C28" s="73"/>
      <c r="D28" s="159"/>
      <c r="E28" s="159"/>
      <c r="F28" s="159"/>
      <c r="G28" s="159"/>
      <c r="H28" s="6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73"/>
      <c r="B29" s="72"/>
      <c r="C29" s="73"/>
      <c r="D29" s="72"/>
      <c r="E29" s="72"/>
      <c r="F29" s="72"/>
      <c r="G29" s="72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73"/>
      <c r="B30" s="72"/>
      <c r="C30" s="73"/>
      <c r="D30" s="72"/>
      <c r="E30" s="72"/>
      <c r="F30" s="72"/>
      <c r="G30" s="72"/>
      <c r="H30" s="6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5.75">
      <c r="A31" s="166"/>
      <c r="B31" s="173" t="s">
        <v>14</v>
      </c>
      <c r="C31" s="166"/>
      <c r="D31" s="166"/>
      <c r="E31" s="177"/>
      <c r="F31" s="177"/>
      <c r="G31" s="177"/>
      <c r="H31" s="6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.75">
      <c r="A32" s="166"/>
      <c r="B32" s="166"/>
      <c r="C32" s="166"/>
      <c r="D32" s="166"/>
      <c r="E32" s="177"/>
      <c r="F32" s="177"/>
      <c r="G32" s="177"/>
      <c r="H32" s="6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15.75">
      <c r="A33" s="166"/>
      <c r="B33" s="166"/>
      <c r="C33" s="166"/>
      <c r="D33" s="166"/>
      <c r="E33" s="177"/>
      <c r="F33" s="177"/>
      <c r="G33" s="177"/>
      <c r="H33" s="6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5.75">
      <c r="A34" s="67"/>
      <c r="B34" s="66"/>
      <c r="C34" s="172"/>
      <c r="D34" s="172"/>
      <c r="E34" s="172"/>
      <c r="F34" s="172"/>
      <c r="G34" s="172"/>
      <c r="H34" s="172"/>
      <c r="I34" s="172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.75">
      <c r="A35" s="67"/>
      <c r="B35" s="66"/>
      <c r="C35" s="172"/>
      <c r="D35" s="172"/>
      <c r="E35" s="172"/>
      <c r="F35" s="172"/>
      <c r="G35" s="172"/>
      <c r="H35" s="172"/>
      <c r="I35" s="172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>
      <c r="A36" s="67"/>
      <c r="B36" s="66"/>
      <c r="C36" s="172"/>
      <c r="D36" s="172"/>
      <c r="E36" s="172"/>
      <c r="F36" s="172"/>
      <c r="G36" s="172"/>
      <c r="H36" s="172"/>
      <c r="I36" s="172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>
      <c r="A37" s="67"/>
      <c r="B37" s="66"/>
      <c r="C37" s="67"/>
      <c r="D37" s="66"/>
      <c r="E37" s="66"/>
      <c r="F37" s="66"/>
      <c r="G37" s="6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>
      <c r="A38" s="67"/>
      <c r="B38" s="66"/>
      <c r="C38" s="67"/>
      <c r="D38" s="66"/>
      <c r="E38" s="66"/>
      <c r="F38" s="66"/>
      <c r="G38" s="66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>
      <c r="A39" s="67"/>
      <c r="B39" s="66"/>
      <c r="C39" s="67"/>
      <c r="D39" s="66"/>
      <c r="E39" s="66"/>
      <c r="F39" s="66"/>
      <c r="G39" s="6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>
      <c r="A40" s="67"/>
      <c r="B40" s="66"/>
      <c r="C40" s="67"/>
      <c r="D40" s="66"/>
      <c r="E40" s="66"/>
      <c r="F40" s="66"/>
      <c r="G40" s="6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>
      <c r="A41" s="67"/>
      <c r="B41" s="66"/>
      <c r="C41" s="67"/>
      <c r="D41" s="66"/>
      <c r="E41" s="66"/>
      <c r="F41" s="66"/>
      <c r="G41" s="66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>
      <c r="A42" s="67"/>
      <c r="B42" s="66"/>
      <c r="C42" s="67"/>
      <c r="D42" s="66"/>
      <c r="E42" s="66"/>
      <c r="F42" s="66"/>
      <c r="G42" s="66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1:19">
      <c r="A43" s="67"/>
      <c r="B43" s="66"/>
      <c r="C43" s="67"/>
      <c r="D43" s="66"/>
      <c r="E43" s="66"/>
      <c r="F43" s="66"/>
      <c r="G43" s="66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>
      <c r="A44" s="67"/>
      <c r="B44" s="66"/>
      <c r="C44" s="67"/>
      <c r="D44" s="66"/>
      <c r="E44" s="66"/>
      <c r="F44" s="66"/>
      <c r="G44" s="66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spans="1:19">
      <c r="A45" s="67"/>
      <c r="B45" s="66"/>
      <c r="C45" s="67"/>
      <c r="D45" s="66"/>
      <c r="E45" s="66"/>
      <c r="F45" s="66"/>
      <c r="G45" s="66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>
      <c r="A46" s="67"/>
      <c r="B46" s="66"/>
      <c r="C46" s="67"/>
      <c r="D46" s="66"/>
      <c r="E46" s="66"/>
      <c r="F46" s="66"/>
      <c r="G46" s="66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>
      <c r="A47" s="67"/>
      <c r="B47" s="66"/>
      <c r="C47" s="67"/>
      <c r="D47" s="66"/>
      <c r="E47" s="66"/>
      <c r="F47" s="66"/>
      <c r="G47" s="66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>
      <c r="A48" s="67"/>
      <c r="B48" s="66"/>
      <c r="C48" s="67"/>
      <c r="D48" s="66"/>
      <c r="E48" s="66"/>
      <c r="F48" s="66"/>
      <c r="G48" s="66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>
      <c r="A49" s="67"/>
      <c r="B49" s="66"/>
      <c r="C49" s="67"/>
      <c r="D49" s="66"/>
      <c r="E49" s="66"/>
      <c r="F49" s="66"/>
      <c r="G49" s="66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>
      <c r="A50" s="67"/>
      <c r="B50" s="66"/>
      <c r="C50" s="67"/>
      <c r="D50" s="66"/>
      <c r="E50" s="66"/>
      <c r="F50" s="66"/>
      <c r="G50" s="66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>
      <c r="A51" s="67"/>
      <c r="B51" s="66"/>
      <c r="C51" s="67"/>
      <c r="D51" s="66"/>
      <c r="E51" s="66"/>
      <c r="F51" s="66"/>
      <c r="G51" s="66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>
      <c r="A52" s="67"/>
      <c r="B52" s="66"/>
      <c r="C52" s="67"/>
      <c r="D52" s="66"/>
      <c r="E52" s="66"/>
      <c r="F52" s="66"/>
      <c r="G52" s="66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>
      <c r="A53" s="67"/>
      <c r="B53" s="66"/>
      <c r="C53" s="67"/>
      <c r="D53" s="66"/>
      <c r="E53" s="66"/>
      <c r="F53" s="66"/>
      <c r="G53" s="66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>
      <c r="A54" s="67"/>
      <c r="B54" s="66"/>
      <c r="C54" s="67"/>
      <c r="D54" s="66"/>
      <c r="E54" s="66"/>
      <c r="F54" s="66"/>
      <c r="G54" s="66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>
      <c r="A55" s="67"/>
      <c r="B55" s="66"/>
      <c r="C55" s="67"/>
      <c r="D55" s="66"/>
      <c r="E55" s="66"/>
      <c r="F55" s="66"/>
      <c r="G55" s="66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>
      <c r="A56" s="67"/>
      <c r="B56" s="66"/>
      <c r="C56" s="67"/>
      <c r="D56" s="66"/>
      <c r="E56" s="66"/>
      <c r="F56" s="66"/>
      <c r="G56" s="66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>
      <c r="A57" s="67"/>
      <c r="B57" s="66"/>
      <c r="C57" s="67"/>
      <c r="D57" s="66"/>
      <c r="E57" s="66"/>
      <c r="F57" s="66"/>
      <c r="G57" s="66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>
      <c r="A58" s="67"/>
      <c r="B58" s="66"/>
      <c r="C58" s="67"/>
      <c r="D58" s="66"/>
      <c r="E58" s="66"/>
      <c r="F58" s="66"/>
      <c r="G58" s="66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>
      <c r="A59" s="67"/>
      <c r="B59" s="66"/>
      <c r="C59" s="67"/>
      <c r="D59" s="66"/>
      <c r="E59" s="66"/>
      <c r="F59" s="66"/>
      <c r="G59" s="66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>
      <c r="A60" s="67"/>
      <c r="B60" s="66"/>
      <c r="C60" s="67"/>
      <c r="D60" s="66"/>
      <c r="E60" s="66"/>
      <c r="F60" s="66"/>
      <c r="G60" s="66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>
      <c r="A61" s="67"/>
      <c r="B61" s="66"/>
      <c r="C61" s="67"/>
      <c r="D61" s="66"/>
      <c r="E61" s="66"/>
      <c r="F61" s="66"/>
      <c r="G61" s="66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>
      <c r="A62" s="67"/>
      <c r="B62" s="66"/>
      <c r="C62" s="67"/>
      <c r="D62" s="66"/>
      <c r="E62" s="66"/>
      <c r="F62" s="66"/>
      <c r="G62" s="66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>
      <c r="A63" s="67"/>
      <c r="B63" s="66"/>
      <c r="C63" s="67"/>
      <c r="D63" s="66"/>
      <c r="E63" s="66"/>
      <c r="F63" s="66"/>
      <c r="G63" s="66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>
      <c r="A64" s="67"/>
      <c r="B64" s="66"/>
      <c r="C64" s="67"/>
      <c r="D64" s="66"/>
      <c r="E64" s="66"/>
      <c r="F64" s="66"/>
      <c r="G64" s="66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>
      <c r="A65" s="67"/>
      <c r="B65" s="66"/>
      <c r="C65" s="67"/>
      <c r="D65" s="66"/>
      <c r="E65" s="66"/>
      <c r="F65" s="66"/>
      <c r="G65" s="6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>
      <c r="A66" s="67"/>
      <c r="B66" s="66"/>
      <c r="C66" s="67"/>
      <c r="D66" s="66"/>
      <c r="E66" s="66"/>
      <c r="F66" s="66"/>
      <c r="G66" s="6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>
      <c r="A67" s="67"/>
      <c r="B67" s="66"/>
      <c r="C67" s="67"/>
      <c r="D67" s="66"/>
      <c r="E67" s="66"/>
      <c r="F67" s="66"/>
      <c r="G67" s="66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>
      <c r="A68" s="67"/>
      <c r="B68" s="66"/>
      <c r="C68" s="67"/>
      <c r="D68" s="66"/>
      <c r="E68" s="66"/>
      <c r="F68" s="66"/>
      <c r="G68" s="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>
      <c r="A69" s="67"/>
      <c r="B69" s="66"/>
      <c r="C69" s="67"/>
      <c r="D69" s="66"/>
      <c r="E69" s="66"/>
      <c r="F69" s="66"/>
      <c r="G69" s="6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>
      <c r="A70" s="67"/>
      <c r="B70" s="66"/>
      <c r="C70" s="67"/>
      <c r="D70" s="66"/>
      <c r="E70" s="66"/>
      <c r="F70" s="66"/>
      <c r="G70" s="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>
      <c r="A71" s="67"/>
      <c r="B71" s="66"/>
      <c r="C71" s="67"/>
      <c r="D71" s="66"/>
      <c r="E71" s="66"/>
      <c r="F71" s="66"/>
      <c r="G71" s="66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>
      <c r="A72" s="67"/>
      <c r="B72" s="66"/>
      <c r="C72" s="67"/>
      <c r="D72" s="66"/>
      <c r="E72" s="66"/>
      <c r="F72" s="66"/>
      <c r="G72" s="66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>
      <c r="A73" s="67"/>
      <c r="B73" s="66"/>
      <c r="C73" s="67"/>
      <c r="D73" s="66"/>
      <c r="E73" s="66"/>
      <c r="F73" s="66"/>
      <c r="G73" s="66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spans="1:19">
      <c r="A74" s="67"/>
      <c r="B74" s="66"/>
      <c r="C74" s="67"/>
      <c r="D74" s="66"/>
      <c r="E74" s="66"/>
      <c r="F74" s="66"/>
      <c r="G74" s="66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>
      <c r="A75" s="67"/>
      <c r="B75" s="66"/>
      <c r="C75" s="67"/>
      <c r="D75" s="66"/>
      <c r="E75" s="66"/>
      <c r="F75" s="66"/>
      <c r="G75" s="66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>
      <c r="A76" s="67"/>
      <c r="B76" s="66"/>
      <c r="C76" s="67"/>
      <c r="D76" s="66"/>
      <c r="E76" s="66"/>
      <c r="F76" s="66"/>
      <c r="G76" s="66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>
      <c r="A77" s="67"/>
      <c r="B77" s="66"/>
      <c r="C77" s="67"/>
      <c r="D77" s="66"/>
      <c r="E77" s="66"/>
      <c r="F77" s="66"/>
      <c r="G77" s="66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>
      <c r="A78" s="67"/>
      <c r="B78" s="66"/>
      <c r="C78" s="67"/>
      <c r="D78" s="66"/>
      <c r="E78" s="66"/>
      <c r="F78" s="66"/>
      <c r="G78" s="66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>
      <c r="A79" s="67"/>
      <c r="B79" s="66"/>
      <c r="C79" s="67"/>
      <c r="D79" s="66"/>
      <c r="E79" s="66"/>
      <c r="F79" s="66"/>
      <c r="G79" s="66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>
      <c r="A80" s="67"/>
      <c r="B80" s="66"/>
      <c r="C80" s="67"/>
      <c r="D80" s="66"/>
      <c r="E80" s="66"/>
      <c r="F80" s="66"/>
      <c r="G80" s="66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>
      <c r="A81" s="67"/>
      <c r="B81" s="66"/>
      <c r="C81" s="67"/>
      <c r="D81" s="66"/>
      <c r="E81" s="66"/>
      <c r="F81" s="66"/>
      <c r="G81" s="66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>
      <c r="A82" s="67"/>
      <c r="B82" s="66"/>
      <c r="C82" s="67"/>
      <c r="D82" s="66"/>
      <c r="E82" s="66"/>
      <c r="F82" s="66"/>
      <c r="G82" s="66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spans="1:19">
      <c r="A83" s="67"/>
      <c r="B83" s="66"/>
      <c r="C83" s="67"/>
      <c r="D83" s="66"/>
      <c r="E83" s="66"/>
      <c r="F83" s="66"/>
      <c r="G83" s="66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>
      <c r="A84" s="67"/>
      <c r="B84" s="66"/>
      <c r="C84" s="67"/>
      <c r="D84" s="66"/>
      <c r="E84" s="66"/>
      <c r="F84" s="66"/>
      <c r="G84" s="66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>
      <c r="A85" s="67"/>
      <c r="B85" s="66"/>
      <c r="C85" s="67"/>
      <c r="D85" s="66"/>
      <c r="E85" s="66"/>
      <c r="F85" s="66"/>
      <c r="G85" s="66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>
      <c r="A86" s="57"/>
      <c r="B86" s="1"/>
      <c r="C86" s="57"/>
      <c r="D86" s="1"/>
      <c r="E86" s="1"/>
      <c r="F86" s="1"/>
      <c r="G86" s="1"/>
      <c r="K86" s="59"/>
      <c r="L86" s="59"/>
      <c r="M86" s="59"/>
      <c r="N86" s="59"/>
      <c r="O86" s="59"/>
      <c r="P86" s="59"/>
      <c r="Q86" s="59"/>
      <c r="R86" s="59"/>
      <c r="S86" s="59"/>
    </row>
    <row r="87" spans="1:19">
      <c r="A87" s="57"/>
      <c r="B87" s="1"/>
      <c r="C87" s="57"/>
      <c r="D87" s="1"/>
      <c r="E87" s="1"/>
      <c r="F87" s="1"/>
      <c r="G87" s="1"/>
      <c r="K87" s="59"/>
      <c r="L87" s="59"/>
      <c r="M87" s="59"/>
      <c r="N87" s="59"/>
      <c r="O87" s="59"/>
      <c r="P87" s="59"/>
      <c r="Q87" s="59"/>
      <c r="R87" s="59"/>
      <c r="S87" s="59"/>
    </row>
    <row r="88" spans="1:19">
      <c r="A88" s="57"/>
      <c r="B88" s="1"/>
      <c r="C88" s="57"/>
      <c r="D88" s="1"/>
      <c r="E88" s="1"/>
      <c r="F88" s="1"/>
      <c r="G88" s="1"/>
      <c r="K88" s="59"/>
      <c r="L88" s="59"/>
      <c r="M88" s="59"/>
      <c r="N88" s="59"/>
      <c r="O88" s="59"/>
      <c r="P88" s="59"/>
      <c r="Q88" s="59"/>
      <c r="R88" s="59"/>
      <c r="S88" s="59"/>
    </row>
    <row r="89" spans="1:19">
      <c r="A89" s="57"/>
      <c r="B89" s="1"/>
      <c r="C89" s="57"/>
      <c r="D89" s="1"/>
      <c r="E89" s="1"/>
      <c r="F89" s="1"/>
      <c r="G89" s="1"/>
      <c r="K89" s="59"/>
      <c r="L89" s="59"/>
      <c r="M89" s="59"/>
      <c r="N89" s="59"/>
      <c r="O89" s="59"/>
      <c r="P89" s="59"/>
      <c r="Q89" s="59"/>
      <c r="R89" s="59"/>
      <c r="S89" s="59"/>
    </row>
    <row r="90" spans="1:19">
      <c r="A90" s="57"/>
      <c r="B90" s="1"/>
      <c r="C90" s="57"/>
      <c r="D90" s="1"/>
      <c r="E90" s="1"/>
      <c r="F90" s="1"/>
      <c r="G90" s="1"/>
    </row>
    <row r="91" spans="1:19">
      <c r="A91" s="57"/>
      <c r="B91" s="1"/>
      <c r="C91" s="57"/>
      <c r="D91" s="1"/>
      <c r="E91" s="1"/>
      <c r="F91" s="1"/>
      <c r="G91" s="1"/>
    </row>
    <row r="92" spans="1:19">
      <c r="A92" s="57"/>
      <c r="B92" s="1"/>
      <c r="C92" s="57"/>
      <c r="D92" s="1"/>
      <c r="E92" s="1"/>
      <c r="F92" s="1"/>
      <c r="G92" s="1"/>
    </row>
    <row r="93" spans="1:19">
      <c r="A93" s="57"/>
      <c r="B93" s="1"/>
      <c r="C93" s="57"/>
      <c r="D93" s="1"/>
      <c r="E93" s="1"/>
      <c r="F93" s="1"/>
      <c r="G93" s="1"/>
    </row>
    <row r="94" spans="1:19">
      <c r="A94" s="57"/>
      <c r="B94" s="1"/>
      <c r="C94" s="57"/>
      <c r="D94" s="1"/>
      <c r="E94" s="1"/>
      <c r="F94" s="1"/>
      <c r="G94" s="1"/>
    </row>
    <row r="95" spans="1:19">
      <c r="A95" s="57"/>
      <c r="B95" s="1"/>
      <c r="C95" s="57"/>
      <c r="D95" s="1"/>
      <c r="E95" s="1"/>
      <c r="F95" s="1"/>
      <c r="G95" s="1"/>
    </row>
    <row r="96" spans="1:19">
      <c r="A96" s="57"/>
      <c r="B96" s="1"/>
      <c r="C96" s="57"/>
      <c r="D96" s="1"/>
      <c r="E96" s="1"/>
      <c r="F96" s="1"/>
      <c r="G96" s="1"/>
    </row>
    <row r="97" spans="1:7">
      <c r="A97" s="57"/>
      <c r="B97" s="1"/>
      <c r="C97" s="57"/>
      <c r="D97" s="1"/>
      <c r="E97" s="1"/>
      <c r="F97" s="1"/>
      <c r="G97" s="1"/>
    </row>
    <row r="98" spans="1:7">
      <c r="A98" s="57"/>
      <c r="B98" s="1"/>
      <c r="C98" s="57"/>
      <c r="D98" s="1"/>
      <c r="E98" s="1"/>
      <c r="F98" s="1"/>
      <c r="G98" s="1"/>
    </row>
    <row r="99" spans="1:7">
      <c r="A99" s="57"/>
      <c r="B99" s="1"/>
      <c r="C99" s="57"/>
      <c r="D99" s="1"/>
      <c r="E99" s="1"/>
      <c r="F99" s="1"/>
      <c r="G99" s="1"/>
    </row>
    <row r="100" spans="1:7">
      <c r="A100" s="57"/>
      <c r="B100" s="1"/>
      <c r="C100" s="57"/>
      <c r="D100" s="1"/>
      <c r="E100" s="1"/>
      <c r="F100" s="1"/>
      <c r="G100" s="1"/>
    </row>
    <row r="101" spans="1:7">
      <c r="A101" s="57"/>
      <c r="B101" s="1"/>
      <c r="C101" s="57"/>
      <c r="D101" s="1"/>
      <c r="E101" s="1"/>
      <c r="F101" s="1"/>
      <c r="G101" s="1"/>
    </row>
    <row r="102" spans="1:7">
      <c r="A102" s="57"/>
      <c r="B102" s="1"/>
      <c r="C102" s="57"/>
      <c r="D102" s="1"/>
      <c r="E102" s="1"/>
      <c r="F102" s="1"/>
      <c r="G102" s="1"/>
    </row>
    <row r="103" spans="1:7">
      <c r="A103" s="57"/>
      <c r="B103" s="1"/>
      <c r="C103" s="57"/>
      <c r="D103" s="1"/>
      <c r="E103" s="1"/>
      <c r="F103" s="1"/>
      <c r="G103" s="1"/>
    </row>
    <row r="104" spans="1:7">
      <c r="A104" s="57"/>
      <c r="B104" s="1"/>
      <c r="C104" s="57"/>
      <c r="D104" s="1"/>
      <c r="E104" s="1"/>
      <c r="F104" s="1"/>
      <c r="G104" s="1"/>
    </row>
    <row r="105" spans="1:7">
      <c r="A105" s="57"/>
      <c r="B105" s="1"/>
      <c r="C105" s="57"/>
      <c r="D105" s="1"/>
      <c r="E105" s="1"/>
      <c r="F105" s="1"/>
      <c r="G105" s="1"/>
    </row>
    <row r="106" spans="1:7">
      <c r="A106" s="57"/>
      <c r="B106" s="1"/>
      <c r="C106" s="57"/>
      <c r="D106" s="1"/>
      <c r="E106" s="1"/>
      <c r="F106" s="1"/>
      <c r="G106" s="1"/>
    </row>
    <row r="107" spans="1:7">
      <c r="A107" s="57"/>
      <c r="B107" s="1"/>
      <c r="C107" s="57"/>
      <c r="D107" s="1"/>
      <c r="E107" s="1"/>
      <c r="F107" s="1"/>
      <c r="G107" s="1"/>
    </row>
    <row r="108" spans="1:7">
      <c r="A108" s="57"/>
      <c r="B108" s="1"/>
      <c r="C108" s="57"/>
      <c r="D108" s="1"/>
      <c r="E108" s="1"/>
      <c r="F108" s="1"/>
      <c r="G108" s="1"/>
    </row>
    <row r="109" spans="1:7">
      <c r="A109" s="57"/>
      <c r="B109" s="1"/>
      <c r="C109" s="57"/>
      <c r="D109" s="1"/>
      <c r="E109" s="1"/>
      <c r="F109" s="1"/>
      <c r="G109" s="1"/>
    </row>
    <row r="110" spans="1:7">
      <c r="A110" s="57"/>
      <c r="B110" s="1"/>
      <c r="C110" s="57"/>
      <c r="D110" s="1"/>
      <c r="E110" s="1"/>
      <c r="F110" s="1"/>
      <c r="G110" s="1"/>
    </row>
    <row r="111" spans="1:7">
      <c r="A111" s="57"/>
      <c r="B111" s="1"/>
      <c r="C111" s="57"/>
      <c r="D111" s="1"/>
      <c r="E111" s="1"/>
      <c r="F111" s="1"/>
      <c r="G111" s="1"/>
    </row>
    <row r="112" spans="1:7">
      <c r="C112" s="58"/>
    </row>
  </sheetData>
  <mergeCells count="6">
    <mergeCell ref="C25:E25"/>
    <mergeCell ref="A2:G2"/>
    <mergeCell ref="A4:G4"/>
    <mergeCell ref="C6:D6"/>
    <mergeCell ref="C22:E22"/>
    <mergeCell ref="C23:E23"/>
  </mergeCells>
  <phoneticPr fontId="3" type="noConversion"/>
  <printOptions horizontalCentered="1"/>
  <pageMargins left="0.2" right="0.19" top="0.41" bottom="0.41" header="0.25" footer="0.27"/>
  <pageSetup paperSize="9" scale="90" orientation="portrait" horizontalDpi="1200" verticalDpi="1200" r:id="rId1"/>
  <headerFooter alignWithMargins="0">
    <oddFooter>&amp;C&amp;P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8"/>
  <sheetViews>
    <sheetView workbookViewId="0">
      <selection activeCell="G54" sqref="G54"/>
    </sheetView>
  </sheetViews>
  <sheetFormatPr defaultRowHeight="12.75"/>
  <cols>
    <col min="1" max="1" width="6.28515625" customWidth="1"/>
    <col min="2" max="2" width="26.7109375" customWidth="1"/>
    <col min="3" max="3" width="4.5703125" customWidth="1"/>
    <col min="4" max="4" width="3.7109375" customWidth="1"/>
    <col min="5" max="5" width="7.140625" customWidth="1"/>
    <col min="6" max="6" width="2.7109375" customWidth="1"/>
    <col min="7" max="7" width="6.85546875" customWidth="1"/>
    <col min="8" max="8" width="3.42578125" customWidth="1"/>
    <col min="9" max="9" width="7.140625" customWidth="1"/>
    <col min="10" max="10" width="3.140625" customWidth="1"/>
    <col min="11" max="11" width="6.7109375" customWidth="1"/>
    <col min="12" max="12" width="3.140625" customWidth="1"/>
    <col min="13" max="13" width="6.42578125" customWidth="1"/>
    <col min="14" max="14" width="3.140625" customWidth="1"/>
    <col min="15" max="15" width="11.5703125" customWidth="1"/>
    <col min="16" max="16" width="3.7109375" customWidth="1"/>
  </cols>
  <sheetData>
    <row r="1" spans="1:26" ht="16.5" thickBot="1">
      <c r="A1" s="196" t="s">
        <v>97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8"/>
      <c r="Q1" s="95"/>
      <c r="R1" s="24"/>
      <c r="S1" s="24"/>
      <c r="T1" s="24"/>
      <c r="U1" s="24"/>
      <c r="V1" s="24"/>
      <c r="W1" s="24"/>
      <c r="X1" s="24"/>
      <c r="Y1" s="24"/>
      <c r="Z1" s="24"/>
    </row>
    <row r="2" spans="1:26" ht="16.5" thickBot="1">
      <c r="A2" s="199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  <c r="Q2" s="95"/>
      <c r="R2" s="24"/>
      <c r="S2" s="24"/>
      <c r="T2" s="24"/>
      <c r="U2" s="24"/>
      <c r="V2" s="24"/>
      <c r="W2" s="24"/>
      <c r="X2" s="24"/>
      <c r="Y2" s="24"/>
      <c r="Z2" s="24"/>
    </row>
    <row r="3" spans="1:26" ht="56.25" customHeight="1" thickBot="1">
      <c r="A3" s="202" t="str">
        <f>'Abstract Sheet'!A4:G4</f>
        <v>NAME OF WORK:- CONSTRUCTION DISPENSARY ABDUL REHMAN SOOMRO TALUKA B.S.KARIM DISTRICT T.M.KHAN  (EXT: DEVELOPMENT).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4"/>
      <c r="Q3" s="95"/>
      <c r="R3" s="24"/>
      <c r="S3" s="24"/>
      <c r="T3" s="24"/>
      <c r="U3" s="24"/>
      <c r="V3" s="24"/>
      <c r="W3" s="24"/>
      <c r="X3" s="24"/>
      <c r="Y3" s="24"/>
      <c r="Z3" s="24"/>
    </row>
    <row r="4" spans="1:26" ht="15.75">
      <c r="A4" s="212" t="s">
        <v>19</v>
      </c>
      <c r="B4" s="205" t="s">
        <v>5</v>
      </c>
      <c r="C4" s="216" t="s">
        <v>98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8"/>
      <c r="O4" s="205" t="s">
        <v>20</v>
      </c>
      <c r="P4" s="206"/>
      <c r="Q4" s="95"/>
      <c r="R4" s="24"/>
      <c r="S4" s="24"/>
      <c r="T4" s="24"/>
      <c r="U4" s="24"/>
      <c r="V4" s="24"/>
      <c r="W4" s="24"/>
      <c r="X4" s="24"/>
      <c r="Y4" s="24"/>
      <c r="Z4" s="24"/>
    </row>
    <row r="5" spans="1:26" ht="16.5" thickBot="1">
      <c r="A5" s="213"/>
      <c r="B5" s="207"/>
      <c r="C5" s="209" t="s">
        <v>99</v>
      </c>
      <c r="D5" s="211"/>
      <c r="E5" s="210"/>
      <c r="F5" s="209" t="s">
        <v>100</v>
      </c>
      <c r="G5" s="210"/>
      <c r="H5" s="209" t="s">
        <v>101</v>
      </c>
      <c r="I5" s="211"/>
      <c r="J5" s="210"/>
      <c r="K5" s="209" t="s">
        <v>102</v>
      </c>
      <c r="L5" s="211"/>
      <c r="M5" s="211"/>
      <c r="N5" s="210"/>
      <c r="O5" s="207"/>
      <c r="P5" s="208"/>
      <c r="Q5" s="95"/>
      <c r="R5" s="24"/>
      <c r="S5" s="24"/>
      <c r="T5" s="24"/>
      <c r="U5" s="24"/>
      <c r="V5" s="24"/>
      <c r="W5" s="24"/>
      <c r="X5" s="24"/>
      <c r="Y5" s="24"/>
      <c r="Z5" s="24"/>
    </row>
    <row r="6" spans="1:26" ht="15.7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5"/>
      <c r="R6" s="24"/>
      <c r="S6" s="24"/>
      <c r="T6" s="24"/>
      <c r="U6" s="24"/>
      <c r="V6" s="24"/>
      <c r="W6" s="24"/>
      <c r="X6" s="24"/>
      <c r="Y6" s="24"/>
      <c r="Z6" s="24"/>
    </row>
    <row r="7" spans="1:26" ht="15.75">
      <c r="A7" s="90" t="s">
        <v>105</v>
      </c>
      <c r="B7" s="214" t="s">
        <v>140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92"/>
      <c r="P7" s="92"/>
      <c r="Q7" s="95"/>
      <c r="R7" s="24"/>
      <c r="S7" s="24"/>
      <c r="T7" s="24"/>
      <c r="U7" s="24"/>
      <c r="V7" s="24"/>
      <c r="W7" s="24"/>
      <c r="X7" s="24"/>
      <c r="Y7" s="24"/>
      <c r="Z7" s="24"/>
    </row>
    <row r="8" spans="1:26" ht="15.75">
      <c r="A8" s="92"/>
      <c r="B8" s="74" t="s">
        <v>38</v>
      </c>
      <c r="C8" s="75">
        <v>1</v>
      </c>
      <c r="D8" s="90" t="s">
        <v>103</v>
      </c>
      <c r="E8" s="90" t="s">
        <v>40</v>
      </c>
      <c r="F8" s="90" t="s">
        <v>41</v>
      </c>
      <c r="G8" s="90" t="s">
        <v>164</v>
      </c>
      <c r="H8" s="90" t="s">
        <v>42</v>
      </c>
      <c r="I8" s="90" t="s">
        <v>45</v>
      </c>
      <c r="J8" s="90" t="s">
        <v>43</v>
      </c>
      <c r="K8" s="90" t="s">
        <v>47</v>
      </c>
      <c r="L8" s="90" t="s">
        <v>103</v>
      </c>
      <c r="M8" s="90" t="s">
        <v>47</v>
      </c>
      <c r="N8" s="90" t="s">
        <v>104</v>
      </c>
      <c r="O8" s="93">
        <f>C8*E8*(G8+I8)*K8*M8</f>
        <v>408.91500000000002</v>
      </c>
      <c r="P8" s="94" t="s">
        <v>8</v>
      </c>
      <c r="Q8" s="95"/>
      <c r="R8" s="24"/>
      <c r="S8" s="24"/>
      <c r="T8" s="24"/>
      <c r="U8" s="24"/>
      <c r="V8" s="24"/>
      <c r="W8" s="24"/>
      <c r="X8" s="24"/>
      <c r="Y8" s="24"/>
      <c r="Z8" s="24"/>
    </row>
    <row r="9" spans="1:26" ht="15.75">
      <c r="A9" s="92"/>
      <c r="B9" s="74" t="s">
        <v>146</v>
      </c>
      <c r="C9" s="95">
        <v>1</v>
      </c>
      <c r="D9" s="90" t="s">
        <v>103</v>
      </c>
      <c r="E9" s="90" t="s">
        <v>40</v>
      </c>
      <c r="F9" s="90" t="s">
        <v>103</v>
      </c>
      <c r="G9" s="90" t="s">
        <v>170</v>
      </c>
      <c r="H9" s="90" t="s">
        <v>103</v>
      </c>
      <c r="I9" s="90" t="s">
        <v>47</v>
      </c>
      <c r="J9" s="90" t="s">
        <v>103</v>
      </c>
      <c r="K9" s="90" t="s">
        <v>47</v>
      </c>
      <c r="L9" s="90"/>
      <c r="M9" s="90"/>
      <c r="N9" s="90" t="s">
        <v>104</v>
      </c>
      <c r="O9" s="93">
        <f>C9*E9*G9*I9*K9</f>
        <v>180</v>
      </c>
      <c r="P9" s="94" t="s">
        <v>8</v>
      </c>
      <c r="Q9" s="95"/>
      <c r="R9" s="24"/>
      <c r="S9" s="24"/>
      <c r="T9" s="24"/>
      <c r="U9" s="24"/>
      <c r="V9" s="24"/>
      <c r="W9" s="24"/>
      <c r="X9" s="24"/>
      <c r="Y9" s="24"/>
      <c r="Z9" s="24"/>
    </row>
    <row r="10" spans="1:26" ht="15.75">
      <c r="A10" s="92"/>
      <c r="B10" s="74" t="s">
        <v>145</v>
      </c>
      <c r="C10" s="95">
        <v>1</v>
      </c>
      <c r="D10" s="90" t="s">
        <v>103</v>
      </c>
      <c r="E10" s="90" t="s">
        <v>39</v>
      </c>
      <c r="F10" s="90" t="s">
        <v>103</v>
      </c>
      <c r="G10" s="90" t="s">
        <v>154</v>
      </c>
      <c r="H10" s="90" t="s">
        <v>103</v>
      </c>
      <c r="I10" s="90" t="s">
        <v>47</v>
      </c>
      <c r="J10" s="90" t="s">
        <v>103</v>
      </c>
      <c r="K10" s="90" t="s">
        <v>47</v>
      </c>
      <c r="L10" s="90"/>
      <c r="M10" s="90"/>
      <c r="N10" s="90" t="s">
        <v>104</v>
      </c>
      <c r="O10" s="93">
        <f>C10*E10*G10*I10*K10</f>
        <v>100.30500000000001</v>
      </c>
      <c r="P10" s="94" t="s">
        <v>8</v>
      </c>
      <c r="Q10" s="95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>
      <c r="A11" s="92"/>
      <c r="B11" s="74" t="s">
        <v>153</v>
      </c>
      <c r="C11" s="95">
        <v>1</v>
      </c>
      <c r="D11" s="90" t="s">
        <v>103</v>
      </c>
      <c r="E11" s="90" t="s">
        <v>39</v>
      </c>
      <c r="F11" s="90" t="s">
        <v>103</v>
      </c>
      <c r="G11" s="90" t="s">
        <v>155</v>
      </c>
      <c r="H11" s="90" t="s">
        <v>103</v>
      </c>
      <c r="I11" s="90" t="s">
        <v>47</v>
      </c>
      <c r="J11" s="90" t="s">
        <v>103</v>
      </c>
      <c r="K11" s="90" t="s">
        <v>47</v>
      </c>
      <c r="L11" s="90"/>
      <c r="M11" s="90"/>
      <c r="N11" s="90" t="s">
        <v>104</v>
      </c>
      <c r="O11" s="93">
        <f>C11*E11*G11*I11*K11</f>
        <v>48.375</v>
      </c>
      <c r="P11" s="94" t="s">
        <v>8</v>
      </c>
      <c r="Q11" s="95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>
      <c r="A12" s="92"/>
      <c r="B12" s="92"/>
      <c r="C12" s="92"/>
      <c r="D12" s="92"/>
      <c r="E12" s="90"/>
      <c r="F12" s="90"/>
      <c r="G12" s="90"/>
      <c r="H12" s="90"/>
      <c r="I12" s="90"/>
      <c r="J12" s="90"/>
      <c r="K12" s="219" t="s">
        <v>35</v>
      </c>
      <c r="L12" s="219"/>
      <c r="M12" s="219"/>
      <c r="N12" s="90" t="s">
        <v>104</v>
      </c>
      <c r="O12" s="115">
        <f>SUM(O8:O11)</f>
        <v>737.59500000000003</v>
      </c>
      <c r="P12" s="94" t="s">
        <v>8</v>
      </c>
      <c r="Q12" s="95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>
      <c r="A13" s="90" t="s">
        <v>106</v>
      </c>
      <c r="B13" s="215" t="s">
        <v>168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90" t="s">
        <v>104</v>
      </c>
      <c r="O13" s="98"/>
      <c r="P13" s="94"/>
      <c r="Q13" s="95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>
      <c r="A14" s="92"/>
      <c r="B14" s="74" t="s">
        <v>38</v>
      </c>
      <c r="C14" s="75">
        <v>1</v>
      </c>
      <c r="D14" s="90" t="s">
        <v>103</v>
      </c>
      <c r="E14" s="90" t="s">
        <v>40</v>
      </c>
      <c r="F14" s="90" t="s">
        <v>41</v>
      </c>
      <c r="G14" s="90" t="s">
        <v>164</v>
      </c>
      <c r="H14" s="90" t="s">
        <v>42</v>
      </c>
      <c r="I14" s="90" t="s">
        <v>45</v>
      </c>
      <c r="J14" s="90" t="s">
        <v>43</v>
      </c>
      <c r="K14" s="90" t="s">
        <v>47</v>
      </c>
      <c r="L14" s="90" t="s">
        <v>103</v>
      </c>
      <c r="M14" s="90" t="s">
        <v>48</v>
      </c>
      <c r="N14" s="90" t="s">
        <v>104</v>
      </c>
      <c r="O14" s="93">
        <f>C14*E14*(G14+I14)*K14*M14</f>
        <v>136.30500000000001</v>
      </c>
      <c r="P14" s="94" t="s">
        <v>8</v>
      </c>
      <c r="Q14" s="95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>
      <c r="A15" s="92"/>
      <c r="B15" s="74" t="s">
        <v>146</v>
      </c>
      <c r="C15" s="95">
        <v>1</v>
      </c>
      <c r="D15" s="90" t="s">
        <v>103</v>
      </c>
      <c r="E15" s="90" t="s">
        <v>40</v>
      </c>
      <c r="F15" s="90" t="s">
        <v>103</v>
      </c>
      <c r="G15" s="90" t="s">
        <v>170</v>
      </c>
      <c r="H15" s="90" t="s">
        <v>103</v>
      </c>
      <c r="I15" s="90" t="s">
        <v>47</v>
      </c>
      <c r="J15" s="90" t="s">
        <v>103</v>
      </c>
      <c r="K15" s="90" t="s">
        <v>48</v>
      </c>
      <c r="L15" s="90"/>
      <c r="M15" s="90"/>
      <c r="N15" s="90" t="s">
        <v>104</v>
      </c>
      <c r="O15" s="93">
        <f>C15*E15*G15*I15*K15</f>
        <v>60</v>
      </c>
      <c r="P15" s="94" t="s">
        <v>8</v>
      </c>
      <c r="Q15" s="95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.75">
      <c r="A16" s="92"/>
      <c r="B16" s="74" t="s">
        <v>145</v>
      </c>
      <c r="C16" s="95">
        <v>1</v>
      </c>
      <c r="D16" s="90" t="s">
        <v>103</v>
      </c>
      <c r="E16" s="90" t="s">
        <v>39</v>
      </c>
      <c r="F16" s="90" t="s">
        <v>103</v>
      </c>
      <c r="G16" s="90" t="s">
        <v>154</v>
      </c>
      <c r="H16" s="90" t="s">
        <v>103</v>
      </c>
      <c r="I16" s="90" t="s">
        <v>47</v>
      </c>
      <c r="J16" s="90" t="s">
        <v>103</v>
      </c>
      <c r="K16" s="90" t="s">
        <v>48</v>
      </c>
      <c r="L16" s="90"/>
      <c r="M16" s="90"/>
      <c r="N16" s="90" t="s">
        <v>104</v>
      </c>
      <c r="O16" s="93">
        <f>C16*E16*G16*I16*K16</f>
        <v>33.435000000000002</v>
      </c>
      <c r="P16" s="94" t="s">
        <v>8</v>
      </c>
      <c r="Q16" s="95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.75">
      <c r="A17" s="92"/>
      <c r="B17" s="74" t="s">
        <v>153</v>
      </c>
      <c r="C17" s="95">
        <v>1</v>
      </c>
      <c r="D17" s="90" t="s">
        <v>103</v>
      </c>
      <c r="E17" s="90" t="s">
        <v>39</v>
      </c>
      <c r="F17" s="90" t="s">
        <v>103</v>
      </c>
      <c r="G17" s="90" t="s">
        <v>155</v>
      </c>
      <c r="H17" s="90" t="s">
        <v>103</v>
      </c>
      <c r="I17" s="90" t="s">
        <v>47</v>
      </c>
      <c r="J17" s="171" t="s">
        <v>103</v>
      </c>
      <c r="K17" s="90" t="s">
        <v>48</v>
      </c>
      <c r="L17" s="90"/>
      <c r="M17" s="90"/>
      <c r="N17" s="90" t="s">
        <v>104</v>
      </c>
      <c r="O17" s="93">
        <f>C17*E17*G17*I17*K17</f>
        <v>16.125</v>
      </c>
      <c r="P17" s="94" t="s">
        <v>8</v>
      </c>
      <c r="Q17" s="95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.75">
      <c r="A18" s="92"/>
      <c r="B18" s="74" t="s">
        <v>147</v>
      </c>
      <c r="C18" s="95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3"/>
      <c r="P18" s="94"/>
      <c r="Q18" s="95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.75">
      <c r="A19" s="92"/>
      <c r="B19" s="74" t="s">
        <v>49</v>
      </c>
      <c r="C19" s="75">
        <v>1</v>
      </c>
      <c r="D19" s="90" t="s">
        <v>103</v>
      </c>
      <c r="E19" s="90" t="s">
        <v>40</v>
      </c>
      <c r="F19" s="90" t="s">
        <v>41</v>
      </c>
      <c r="G19" s="90" t="s">
        <v>164</v>
      </c>
      <c r="H19" s="90" t="s">
        <v>42</v>
      </c>
      <c r="I19" s="90" t="s">
        <v>45</v>
      </c>
      <c r="J19" s="90" t="s">
        <v>43</v>
      </c>
      <c r="K19" s="90" t="s">
        <v>26</v>
      </c>
      <c r="L19" s="90" t="s">
        <v>103</v>
      </c>
      <c r="M19" s="90" t="s">
        <v>165</v>
      </c>
      <c r="N19" s="90" t="s">
        <v>104</v>
      </c>
      <c r="O19" s="93">
        <f>C19*E19*(G19+I19)*K19*M19</f>
        <v>179.92260000000002</v>
      </c>
      <c r="P19" s="94" t="s">
        <v>8</v>
      </c>
      <c r="Q19" s="95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.75">
      <c r="A20" s="92"/>
      <c r="B20" s="74" t="s">
        <v>146</v>
      </c>
      <c r="C20" s="95">
        <v>1</v>
      </c>
      <c r="D20" s="90" t="s">
        <v>103</v>
      </c>
      <c r="E20" s="90" t="s">
        <v>170</v>
      </c>
      <c r="F20" s="90" t="s">
        <v>103</v>
      </c>
      <c r="G20" s="90" t="s">
        <v>157</v>
      </c>
      <c r="H20" s="90" t="s">
        <v>103</v>
      </c>
      <c r="I20" s="90" t="s">
        <v>165</v>
      </c>
      <c r="J20" s="90"/>
      <c r="K20" s="90"/>
      <c r="L20" s="90"/>
      <c r="M20" s="90"/>
      <c r="N20" s="90" t="s">
        <v>104</v>
      </c>
      <c r="O20" s="93">
        <f>C20*E20*G20*I20</f>
        <v>161.70000000000002</v>
      </c>
      <c r="P20" s="94" t="s">
        <v>8</v>
      </c>
      <c r="Q20" s="95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.75">
      <c r="A21" s="92"/>
      <c r="B21" s="74" t="s">
        <v>145</v>
      </c>
      <c r="C21" s="95">
        <v>1</v>
      </c>
      <c r="D21" s="90" t="s">
        <v>103</v>
      </c>
      <c r="E21" s="90" t="s">
        <v>154</v>
      </c>
      <c r="F21" s="90" t="s">
        <v>103</v>
      </c>
      <c r="G21" s="90" t="s">
        <v>158</v>
      </c>
      <c r="H21" s="90" t="s">
        <v>103</v>
      </c>
      <c r="I21" s="90" t="s">
        <v>165</v>
      </c>
      <c r="J21" s="90"/>
      <c r="K21" s="90"/>
      <c r="L21" s="90"/>
      <c r="M21" s="90"/>
      <c r="N21" s="90" t="s">
        <v>104</v>
      </c>
      <c r="O21" s="93">
        <f>C21*E21*G21*I21</f>
        <v>40.45635</v>
      </c>
      <c r="P21" s="94" t="s">
        <v>8</v>
      </c>
      <c r="Q21" s="95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>
      <c r="A22" s="92"/>
      <c r="B22" s="76"/>
      <c r="C22" s="75"/>
      <c r="D22" s="90"/>
      <c r="E22" s="90"/>
      <c r="F22" s="90"/>
      <c r="G22" s="99"/>
      <c r="H22" s="100"/>
      <c r="I22" s="100"/>
      <c r="J22" s="90"/>
      <c r="K22" s="219" t="s">
        <v>35</v>
      </c>
      <c r="L22" s="219"/>
      <c r="M22" s="219"/>
      <c r="N22" s="90" t="s">
        <v>104</v>
      </c>
      <c r="O22" s="115">
        <f>SUM(O14:O21)</f>
        <v>627.94395000000009</v>
      </c>
      <c r="P22" s="94" t="s">
        <v>8</v>
      </c>
      <c r="Q22" s="95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.75">
      <c r="A23" s="90" t="s">
        <v>107</v>
      </c>
      <c r="B23" s="91" t="s">
        <v>141</v>
      </c>
      <c r="C23" s="91"/>
      <c r="D23" s="91"/>
      <c r="E23" s="91"/>
      <c r="F23" s="91"/>
      <c r="G23" s="91"/>
      <c r="H23" s="91"/>
      <c r="I23" s="97"/>
      <c r="J23" s="97"/>
      <c r="K23" s="97"/>
      <c r="L23" s="97"/>
      <c r="M23" s="91"/>
      <c r="N23" s="90" t="s">
        <v>104</v>
      </c>
      <c r="O23" s="101"/>
      <c r="P23" s="95"/>
      <c r="Q23" s="95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.75">
      <c r="A24" s="92"/>
      <c r="B24" s="74" t="s">
        <v>38</v>
      </c>
      <c r="C24" s="75">
        <v>1</v>
      </c>
      <c r="D24" s="90" t="s">
        <v>103</v>
      </c>
      <c r="E24" s="90" t="s">
        <v>40</v>
      </c>
      <c r="F24" s="90" t="s">
        <v>41</v>
      </c>
      <c r="G24" s="90" t="s">
        <v>164</v>
      </c>
      <c r="H24" s="90" t="s">
        <v>42</v>
      </c>
      <c r="I24" s="90" t="s">
        <v>45</v>
      </c>
      <c r="J24" s="90" t="s">
        <v>43</v>
      </c>
      <c r="K24" s="90" t="s">
        <v>24</v>
      </c>
      <c r="L24" s="90" t="s">
        <v>103</v>
      </c>
      <c r="M24" s="90" t="s">
        <v>23</v>
      </c>
      <c r="N24" s="90" t="s">
        <v>104</v>
      </c>
      <c r="O24" s="93">
        <f>C24*E24*(G24+I24)*K24*M24</f>
        <v>477.0675</v>
      </c>
      <c r="P24" s="94" t="s">
        <v>8</v>
      </c>
      <c r="Q24" s="112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.75">
      <c r="A25" s="92"/>
      <c r="B25" s="74" t="s">
        <v>146</v>
      </c>
      <c r="C25" s="95">
        <v>1</v>
      </c>
      <c r="D25" s="90" t="s">
        <v>103</v>
      </c>
      <c r="E25" s="90" t="s">
        <v>40</v>
      </c>
      <c r="F25" s="90" t="s">
        <v>103</v>
      </c>
      <c r="G25" s="90" t="s">
        <v>170</v>
      </c>
      <c r="H25" s="90" t="s">
        <v>103</v>
      </c>
      <c r="I25" s="90" t="s">
        <v>24</v>
      </c>
      <c r="J25" s="90" t="s">
        <v>103</v>
      </c>
      <c r="K25" s="90" t="s">
        <v>23</v>
      </c>
      <c r="L25" s="90"/>
      <c r="M25" s="90"/>
      <c r="N25" s="90" t="s">
        <v>104</v>
      </c>
      <c r="O25" s="93">
        <f>C25*E25*G25*I25*K25</f>
        <v>210</v>
      </c>
      <c r="P25" s="94" t="s">
        <v>8</v>
      </c>
      <c r="Q25" s="112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>
      <c r="A26" s="92"/>
      <c r="B26" s="74" t="s">
        <v>145</v>
      </c>
      <c r="C26" s="95">
        <v>1</v>
      </c>
      <c r="D26" s="90" t="s">
        <v>103</v>
      </c>
      <c r="E26" s="90" t="s">
        <v>39</v>
      </c>
      <c r="F26" s="90" t="s">
        <v>103</v>
      </c>
      <c r="G26" s="90" t="s">
        <v>154</v>
      </c>
      <c r="H26" s="90" t="s">
        <v>103</v>
      </c>
      <c r="I26" s="90" t="s">
        <v>24</v>
      </c>
      <c r="J26" s="90" t="s">
        <v>103</v>
      </c>
      <c r="K26" s="90" t="s">
        <v>23</v>
      </c>
      <c r="L26" s="90"/>
      <c r="M26" s="90"/>
      <c r="N26" s="90" t="s">
        <v>104</v>
      </c>
      <c r="O26" s="93">
        <f>C26*E26*G26*I26*K26</f>
        <v>117.02250000000001</v>
      </c>
      <c r="P26" s="94" t="s">
        <v>8</v>
      </c>
      <c r="Q26" s="112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>
      <c r="A27" s="102"/>
      <c r="B27" s="74" t="s">
        <v>153</v>
      </c>
      <c r="C27" s="95">
        <v>1</v>
      </c>
      <c r="D27" s="90" t="s">
        <v>103</v>
      </c>
      <c r="E27" s="90" t="s">
        <v>39</v>
      </c>
      <c r="F27" s="90" t="s">
        <v>103</v>
      </c>
      <c r="G27" s="90" t="s">
        <v>155</v>
      </c>
      <c r="H27" s="90" t="s">
        <v>103</v>
      </c>
      <c r="I27" s="90" t="s">
        <v>24</v>
      </c>
      <c r="J27" s="90" t="s">
        <v>103</v>
      </c>
      <c r="K27" s="90" t="s">
        <v>23</v>
      </c>
      <c r="L27" s="90"/>
      <c r="M27" s="90"/>
      <c r="N27" s="90" t="s">
        <v>104</v>
      </c>
      <c r="O27" s="93">
        <f>C27*E27*G27*I27*K27</f>
        <v>56.4375</v>
      </c>
      <c r="P27" s="94" t="s">
        <v>8</v>
      </c>
      <c r="Q27" s="95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.75">
      <c r="A28" s="95"/>
      <c r="B28" s="95"/>
      <c r="C28" s="95"/>
      <c r="D28" s="95"/>
      <c r="E28" s="90"/>
      <c r="F28" s="90"/>
      <c r="G28" s="90"/>
      <c r="H28" s="94"/>
      <c r="I28" s="94"/>
      <c r="J28" s="94"/>
      <c r="K28" s="94"/>
      <c r="L28" s="94"/>
      <c r="M28" s="94" t="s">
        <v>35</v>
      </c>
      <c r="N28" s="90" t="s">
        <v>104</v>
      </c>
      <c r="O28" s="115">
        <f>SUM(O24:O27)</f>
        <v>860.52750000000003</v>
      </c>
      <c r="P28" s="94" t="s">
        <v>8</v>
      </c>
      <c r="Q28" s="95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.75">
      <c r="A29" s="90" t="s">
        <v>110</v>
      </c>
      <c r="B29" s="221" t="s">
        <v>160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94"/>
      <c r="Q29" s="95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.75">
      <c r="A30" s="95"/>
      <c r="B30" s="74" t="s">
        <v>38</v>
      </c>
      <c r="C30" s="75">
        <v>1</v>
      </c>
      <c r="D30" s="90" t="s">
        <v>103</v>
      </c>
      <c r="E30" s="90" t="s">
        <v>40</v>
      </c>
      <c r="F30" s="90" t="s">
        <v>41</v>
      </c>
      <c r="G30" s="90" t="s">
        <v>164</v>
      </c>
      <c r="H30" s="90" t="s">
        <v>42</v>
      </c>
      <c r="I30" s="90" t="s">
        <v>45</v>
      </c>
      <c r="J30" s="90" t="s">
        <v>43</v>
      </c>
      <c r="K30" s="90" t="s">
        <v>23</v>
      </c>
      <c r="L30" s="90"/>
      <c r="M30" s="90"/>
      <c r="N30" s="90" t="s">
        <v>104</v>
      </c>
      <c r="O30" s="93">
        <f t="shared" ref="O30:O33" si="0">C30*E30*(G30+I30)*K30</f>
        <v>636.09</v>
      </c>
      <c r="P30" s="94" t="s">
        <v>27</v>
      </c>
      <c r="Q30" s="95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.75">
      <c r="A31" s="95"/>
      <c r="B31" s="74" t="s">
        <v>146</v>
      </c>
      <c r="C31" s="95">
        <v>1</v>
      </c>
      <c r="D31" s="90" t="s">
        <v>103</v>
      </c>
      <c r="E31" s="90" t="s">
        <v>40</v>
      </c>
      <c r="F31" s="90" t="s">
        <v>103</v>
      </c>
      <c r="G31" s="90" t="s">
        <v>170</v>
      </c>
      <c r="H31" s="90" t="s">
        <v>103</v>
      </c>
      <c r="I31" s="90" t="s">
        <v>24</v>
      </c>
      <c r="J31" s="90" t="s">
        <v>103</v>
      </c>
      <c r="K31" s="90" t="s">
        <v>23</v>
      </c>
      <c r="L31" s="90"/>
      <c r="M31" s="90"/>
      <c r="N31" s="90" t="s">
        <v>104</v>
      </c>
      <c r="O31" s="93">
        <f t="shared" si="0"/>
        <v>285.25</v>
      </c>
      <c r="P31" s="94" t="s">
        <v>27</v>
      </c>
      <c r="Q31" s="95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.75">
      <c r="A32" s="95"/>
      <c r="B32" s="74" t="s">
        <v>145</v>
      </c>
      <c r="C32" s="95">
        <v>1</v>
      </c>
      <c r="D32" s="90" t="s">
        <v>103</v>
      </c>
      <c r="E32" s="90" t="s">
        <v>39</v>
      </c>
      <c r="F32" s="90" t="s">
        <v>103</v>
      </c>
      <c r="G32" s="90" t="s">
        <v>154</v>
      </c>
      <c r="H32" s="90" t="s">
        <v>103</v>
      </c>
      <c r="I32" s="90" t="s">
        <v>24</v>
      </c>
      <c r="J32" s="90" t="s">
        <v>103</v>
      </c>
      <c r="K32" s="90" t="s">
        <v>23</v>
      </c>
      <c r="L32" s="90"/>
      <c r="M32" s="90"/>
      <c r="N32" s="90" t="s">
        <v>104</v>
      </c>
      <c r="O32" s="93">
        <f t="shared" si="0"/>
        <v>158.655</v>
      </c>
      <c r="P32" s="94" t="s">
        <v>27</v>
      </c>
      <c r="Q32" s="95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.75">
      <c r="A33" s="95"/>
      <c r="B33" s="74" t="s">
        <v>153</v>
      </c>
      <c r="C33" s="95">
        <v>1</v>
      </c>
      <c r="D33" s="90" t="s">
        <v>103</v>
      </c>
      <c r="E33" s="90" t="s">
        <v>39</v>
      </c>
      <c r="F33" s="90" t="s">
        <v>103</v>
      </c>
      <c r="G33" s="90" t="s">
        <v>155</v>
      </c>
      <c r="H33" s="90" t="s">
        <v>103</v>
      </c>
      <c r="I33" s="90" t="s">
        <v>24</v>
      </c>
      <c r="J33" s="90" t="s">
        <v>103</v>
      </c>
      <c r="K33" s="90" t="s">
        <v>23</v>
      </c>
      <c r="L33" s="90"/>
      <c r="M33" s="90"/>
      <c r="N33" s="90" t="s">
        <v>104</v>
      </c>
      <c r="O33" s="93">
        <f t="shared" si="0"/>
        <v>77.875</v>
      </c>
      <c r="P33" s="94" t="s">
        <v>27</v>
      </c>
      <c r="Q33" s="95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.75">
      <c r="A34" s="95"/>
      <c r="B34" s="95"/>
      <c r="C34" s="95"/>
      <c r="D34" s="95"/>
      <c r="E34" s="90"/>
      <c r="F34" s="90"/>
      <c r="G34" s="90"/>
      <c r="H34" s="94"/>
      <c r="I34" s="94"/>
      <c r="J34" s="94"/>
      <c r="K34" s="94"/>
      <c r="L34" s="94"/>
      <c r="M34" s="94" t="s">
        <v>35</v>
      </c>
      <c r="N34" s="90" t="s">
        <v>104</v>
      </c>
      <c r="O34" s="115">
        <f>SUM(O30:O33)</f>
        <v>1157.8700000000001</v>
      </c>
      <c r="P34" s="94" t="s">
        <v>27</v>
      </c>
      <c r="Q34" s="95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.75">
      <c r="A35" s="103" t="s">
        <v>115</v>
      </c>
      <c r="B35" s="91" t="s">
        <v>50</v>
      </c>
      <c r="C35" s="91"/>
      <c r="D35" s="91"/>
      <c r="E35" s="97"/>
      <c r="F35" s="97"/>
      <c r="G35" s="97"/>
      <c r="H35" s="97"/>
      <c r="I35" s="97"/>
      <c r="J35" s="97"/>
      <c r="K35" s="97"/>
      <c r="L35" s="97"/>
      <c r="M35" s="116"/>
      <c r="N35" s="90"/>
      <c r="O35" s="94"/>
      <c r="P35" s="95"/>
      <c r="Q35" s="95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.75">
      <c r="A36" s="103"/>
      <c r="B36" s="116" t="s">
        <v>148</v>
      </c>
      <c r="C36" s="116"/>
      <c r="D36" s="116"/>
      <c r="E36" s="97"/>
      <c r="F36" s="97"/>
      <c r="G36" s="97"/>
      <c r="H36" s="97"/>
      <c r="I36" s="97"/>
      <c r="J36" s="97"/>
      <c r="K36" s="97"/>
      <c r="L36" s="97"/>
      <c r="M36" s="91"/>
      <c r="N36" s="90"/>
      <c r="O36" s="94"/>
      <c r="P36" s="95"/>
      <c r="Q36" s="95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.75">
      <c r="A37" s="103"/>
      <c r="B37" s="74" t="s">
        <v>38</v>
      </c>
      <c r="C37" s="75">
        <v>1</v>
      </c>
      <c r="D37" s="90" t="s">
        <v>103</v>
      </c>
      <c r="E37" s="90" t="s">
        <v>40</v>
      </c>
      <c r="F37" s="90" t="s">
        <v>41</v>
      </c>
      <c r="G37" s="90" t="s">
        <v>164</v>
      </c>
      <c r="H37" s="90" t="s">
        <v>42</v>
      </c>
      <c r="I37" s="90" t="s">
        <v>45</v>
      </c>
      <c r="J37" s="90" t="s">
        <v>43</v>
      </c>
      <c r="K37" s="90" t="s">
        <v>149</v>
      </c>
      <c r="L37" s="90"/>
      <c r="M37" s="90"/>
      <c r="N37" s="90" t="s">
        <v>104</v>
      </c>
      <c r="O37" s="93">
        <f>C37*E37*(G37+I37)*K37</f>
        <v>681.52500000000009</v>
      </c>
      <c r="P37" s="94" t="s">
        <v>27</v>
      </c>
      <c r="Q37" s="102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.75">
      <c r="A38" s="102"/>
      <c r="B38" s="74" t="s">
        <v>146</v>
      </c>
      <c r="C38" s="95">
        <v>1</v>
      </c>
      <c r="D38" s="90" t="s">
        <v>103</v>
      </c>
      <c r="E38" s="90" t="s">
        <v>170</v>
      </c>
      <c r="F38" s="90" t="s">
        <v>103</v>
      </c>
      <c r="G38" s="90" t="s">
        <v>156</v>
      </c>
      <c r="H38" s="90"/>
      <c r="I38" s="90"/>
      <c r="J38" s="90"/>
      <c r="K38" s="90"/>
      <c r="L38" s="90"/>
      <c r="M38" s="90"/>
      <c r="N38" s="90" t="s">
        <v>104</v>
      </c>
      <c r="O38" s="93">
        <f>C38*E38*G38</f>
        <v>520</v>
      </c>
      <c r="P38" s="94" t="s">
        <v>27</v>
      </c>
      <c r="Q38" s="95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.75">
      <c r="A39" s="102"/>
      <c r="B39" s="74" t="s">
        <v>145</v>
      </c>
      <c r="C39" s="95">
        <v>1</v>
      </c>
      <c r="D39" s="90" t="s">
        <v>103</v>
      </c>
      <c r="E39" s="90" t="s">
        <v>154</v>
      </c>
      <c r="F39" s="90" t="s">
        <v>103</v>
      </c>
      <c r="G39" s="90" t="s">
        <v>23</v>
      </c>
      <c r="H39" s="90"/>
      <c r="I39" s="90"/>
      <c r="J39" s="90"/>
      <c r="K39" s="90"/>
      <c r="L39" s="90"/>
      <c r="M39" s="90"/>
      <c r="N39" s="90" t="s">
        <v>104</v>
      </c>
      <c r="O39" s="93">
        <f>C39*E39*G39</f>
        <v>156.03</v>
      </c>
      <c r="P39" s="94" t="s">
        <v>27</v>
      </c>
      <c r="Q39" s="95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.75">
      <c r="A40" s="102"/>
      <c r="B40" s="74"/>
      <c r="C40" s="95"/>
      <c r="D40" s="90"/>
      <c r="E40" s="90"/>
      <c r="F40" s="90"/>
      <c r="G40" s="90"/>
      <c r="H40" s="90"/>
      <c r="I40" s="90"/>
      <c r="J40" s="90"/>
      <c r="K40" s="90"/>
      <c r="L40" s="90"/>
      <c r="M40" s="90" t="s">
        <v>35</v>
      </c>
      <c r="N40" s="90" t="s">
        <v>104</v>
      </c>
      <c r="O40" s="115">
        <f>SUM(O37:O39)</f>
        <v>1357.5550000000001</v>
      </c>
      <c r="P40" s="94" t="s">
        <v>27</v>
      </c>
      <c r="Q40" s="95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.75">
      <c r="A41" s="104" t="s">
        <v>25</v>
      </c>
      <c r="B41" s="95" t="s">
        <v>51</v>
      </c>
      <c r="C41" s="95"/>
      <c r="D41" s="95"/>
      <c r="E41" s="105"/>
      <c r="F41" s="90"/>
      <c r="G41" s="90"/>
      <c r="H41" s="105"/>
      <c r="I41" s="95"/>
      <c r="J41" s="95"/>
      <c r="K41" s="95"/>
      <c r="L41" s="95"/>
      <c r="M41" s="106"/>
      <c r="N41" s="90"/>
      <c r="O41" s="107"/>
      <c r="P41" s="94"/>
      <c r="Q41" s="95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>
      <c r="A42" s="102"/>
      <c r="B42" s="75" t="s">
        <v>46</v>
      </c>
      <c r="C42" s="95"/>
      <c r="D42" s="95"/>
      <c r="E42" s="90" t="s">
        <v>39</v>
      </c>
      <c r="F42" s="90" t="s">
        <v>103</v>
      </c>
      <c r="G42" s="90" t="s">
        <v>171</v>
      </c>
      <c r="H42" s="90" t="s">
        <v>103</v>
      </c>
      <c r="I42" s="90" t="s">
        <v>172</v>
      </c>
      <c r="J42" s="90" t="s">
        <v>103</v>
      </c>
      <c r="K42" s="90" t="s">
        <v>44</v>
      </c>
      <c r="L42" s="90"/>
      <c r="M42" s="90"/>
      <c r="N42" s="90" t="s">
        <v>104</v>
      </c>
      <c r="O42" s="154">
        <f>E42*G42*I42*K42</f>
        <v>18487.5</v>
      </c>
      <c r="P42" s="94" t="s">
        <v>8</v>
      </c>
      <c r="Q42" s="95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.75">
      <c r="A43" s="102"/>
      <c r="B43" s="95"/>
      <c r="C43" s="95"/>
      <c r="D43" s="95"/>
      <c r="E43" s="105"/>
      <c r="F43" s="105"/>
      <c r="G43" s="105"/>
      <c r="H43" s="105"/>
      <c r="I43" s="94"/>
      <c r="J43" s="108"/>
      <c r="K43" s="109"/>
      <c r="L43" s="109"/>
      <c r="M43" s="109" t="s">
        <v>35</v>
      </c>
      <c r="N43" s="90" t="s">
        <v>104</v>
      </c>
      <c r="O43" s="170">
        <f>SUM(O42:O42)</f>
        <v>18487.5</v>
      </c>
      <c r="P43" s="94" t="s">
        <v>8</v>
      </c>
      <c r="Q43" s="95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.75">
      <c r="A44" s="102"/>
      <c r="B44" s="110" t="s">
        <v>52</v>
      </c>
      <c r="C44" s="95"/>
      <c r="D44" s="95"/>
      <c r="E44" s="105"/>
      <c r="F44" s="105"/>
      <c r="G44" s="105"/>
      <c r="H44" s="105"/>
      <c r="I44" s="106"/>
      <c r="J44" s="90"/>
      <c r="K44" s="90"/>
      <c r="L44" s="90"/>
      <c r="M44" s="90"/>
      <c r="N44" s="90"/>
      <c r="O44" s="107"/>
      <c r="P44" s="94"/>
      <c r="Q44" s="95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.75">
      <c r="A45" s="102"/>
      <c r="B45" s="75" t="s">
        <v>53</v>
      </c>
      <c r="C45" s="95"/>
      <c r="D45" s="95"/>
      <c r="E45" s="90" t="s">
        <v>39</v>
      </c>
      <c r="F45" s="90" t="s">
        <v>103</v>
      </c>
      <c r="G45" s="90" t="s">
        <v>164</v>
      </c>
      <c r="H45" s="90" t="s">
        <v>103</v>
      </c>
      <c r="I45" s="90" t="s">
        <v>45</v>
      </c>
      <c r="J45" s="90" t="s">
        <v>103</v>
      </c>
      <c r="K45" s="90" t="s">
        <v>44</v>
      </c>
      <c r="L45" s="90"/>
      <c r="M45" s="90"/>
      <c r="N45" s="90" t="s">
        <v>104</v>
      </c>
      <c r="O45" s="115">
        <f>E45*G45*I45*K45</f>
        <v>4914.0874999999996</v>
      </c>
      <c r="P45" s="94" t="s">
        <v>8</v>
      </c>
      <c r="Q45" s="95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.75">
      <c r="A46" s="102"/>
      <c r="B46" s="75"/>
      <c r="C46" s="95"/>
      <c r="D46" s="95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6"/>
      <c r="P46" s="94"/>
      <c r="Q46" s="95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.75">
      <c r="A47" s="102"/>
      <c r="B47" s="75"/>
      <c r="C47" s="95"/>
      <c r="D47" s="117" t="s">
        <v>151</v>
      </c>
      <c r="E47" s="117"/>
      <c r="F47" s="117" t="s">
        <v>152</v>
      </c>
      <c r="G47" s="118">
        <f>O42</f>
        <v>18487.5</v>
      </c>
      <c r="H47" s="118" t="s">
        <v>54</v>
      </c>
      <c r="I47" s="119">
        <f>O45</f>
        <v>4914.0874999999996</v>
      </c>
      <c r="J47" s="117" t="s">
        <v>150</v>
      </c>
      <c r="K47" s="120"/>
      <c r="L47" s="120"/>
      <c r="M47" s="121" t="s">
        <v>35</v>
      </c>
      <c r="N47" s="122" t="s">
        <v>162</v>
      </c>
      <c r="O47" s="123">
        <f>O43-O45</f>
        <v>13573.4125</v>
      </c>
      <c r="P47" s="124" t="s">
        <v>8</v>
      </c>
      <c r="Q47" s="95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.75">
      <c r="A48" s="102"/>
      <c r="B48" s="75"/>
      <c r="C48" s="95"/>
      <c r="D48" s="95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6"/>
      <c r="P48" s="94"/>
      <c r="Q48" s="95"/>
      <c r="R48" s="24"/>
      <c r="S48" s="24"/>
      <c r="T48" s="24"/>
      <c r="U48" s="24"/>
      <c r="V48" s="24"/>
      <c r="W48" s="24"/>
      <c r="X48" s="24"/>
      <c r="Y48" s="24"/>
      <c r="Z48" s="24"/>
    </row>
    <row r="49" spans="1:27" ht="15.75">
      <c r="A49" s="102"/>
      <c r="B49" s="75"/>
      <c r="C49" s="95"/>
      <c r="D49" s="95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160"/>
      <c r="P49" s="94"/>
      <c r="Q49" s="95"/>
      <c r="R49" s="24"/>
      <c r="S49" s="24"/>
      <c r="T49" s="24"/>
      <c r="U49" s="24"/>
      <c r="V49" s="24"/>
      <c r="W49" s="24"/>
      <c r="X49" s="24"/>
      <c r="Y49" s="24"/>
      <c r="Z49" s="24"/>
    </row>
    <row r="50" spans="1:27" ht="15.75">
      <c r="A50" s="102"/>
      <c r="B50" s="75"/>
      <c r="C50" s="95"/>
      <c r="D50" s="95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160"/>
      <c r="P50" s="94"/>
      <c r="Q50" s="95"/>
      <c r="R50" s="24"/>
      <c r="S50" s="24"/>
      <c r="T50" s="24"/>
      <c r="U50" s="24"/>
      <c r="V50" s="24"/>
      <c r="W50" s="24"/>
      <c r="X50" s="24"/>
      <c r="Y50" s="24"/>
      <c r="Z50" s="24"/>
    </row>
    <row r="51" spans="1:27" ht="15.75">
      <c r="A51" s="95"/>
      <c r="B51" s="74" t="s">
        <v>0</v>
      </c>
      <c r="C51" s="74"/>
      <c r="D51" s="74"/>
      <c r="E51" s="74"/>
      <c r="F51" s="74"/>
      <c r="G51" s="90"/>
      <c r="H51" s="74"/>
      <c r="I51" s="74"/>
      <c r="J51" s="74"/>
      <c r="K51" s="74"/>
      <c r="L51" s="74"/>
      <c r="M51" s="74"/>
      <c r="N51" s="74"/>
      <c r="O51" s="74"/>
      <c r="P51" s="74"/>
      <c r="Q51" s="95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15.75">
      <c r="A52" s="95"/>
      <c r="B52" s="74"/>
      <c r="C52" s="74"/>
      <c r="D52" s="74"/>
      <c r="E52" s="74"/>
      <c r="F52" s="74"/>
      <c r="G52" s="90"/>
      <c r="H52" s="74"/>
      <c r="I52" s="74"/>
      <c r="J52" s="74"/>
      <c r="K52" s="74"/>
      <c r="L52" s="74"/>
      <c r="M52" s="74"/>
      <c r="N52" s="74"/>
      <c r="O52" s="74"/>
      <c r="P52" s="74"/>
      <c r="Q52" s="95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15.75">
      <c r="A53" s="95"/>
      <c r="B53" s="74"/>
      <c r="C53" s="74"/>
      <c r="D53" s="74"/>
      <c r="E53" s="74"/>
      <c r="F53" s="74"/>
      <c r="G53" s="90"/>
      <c r="H53" s="74"/>
      <c r="I53" s="74"/>
      <c r="J53" s="74"/>
      <c r="K53" s="74"/>
      <c r="L53" s="74"/>
      <c r="M53" s="74"/>
      <c r="N53" s="113"/>
      <c r="O53" s="74"/>
      <c r="P53" s="74"/>
      <c r="Q53" s="95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ht="15.75">
      <c r="A54" s="95"/>
      <c r="B54" s="220" t="s">
        <v>14</v>
      </c>
      <c r="C54" s="220"/>
      <c r="D54" s="167"/>
      <c r="E54" s="167"/>
      <c r="F54" s="167"/>
      <c r="G54" s="167"/>
      <c r="H54" s="167"/>
      <c r="I54" s="220" t="s">
        <v>139</v>
      </c>
      <c r="J54" s="220"/>
      <c r="K54" s="220"/>
      <c r="L54" s="220"/>
      <c r="M54" s="220"/>
      <c r="N54" s="220"/>
      <c r="O54" s="220"/>
      <c r="P54" s="167"/>
      <c r="Q54" s="167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ht="12.75" customHeight="1">
      <c r="A55" s="114"/>
      <c r="B55" s="220"/>
      <c r="C55" s="220"/>
      <c r="D55" s="168"/>
      <c r="E55" s="168"/>
      <c r="F55" s="168"/>
      <c r="G55" s="168"/>
      <c r="H55" s="168"/>
      <c r="I55" s="220" t="s">
        <v>144</v>
      </c>
      <c r="J55" s="220"/>
      <c r="K55" s="220"/>
      <c r="L55" s="220"/>
      <c r="M55" s="220"/>
      <c r="N55" s="220"/>
      <c r="O55" s="220"/>
      <c r="P55" s="168"/>
      <c r="Q55" s="168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ht="15.75">
      <c r="A56" s="95"/>
      <c r="B56" s="220"/>
      <c r="C56" s="220"/>
      <c r="D56" s="167"/>
      <c r="E56" s="167"/>
      <c r="F56" s="167"/>
      <c r="G56" s="167"/>
      <c r="H56" s="167"/>
      <c r="I56" s="220" t="s">
        <v>138</v>
      </c>
      <c r="J56" s="220"/>
      <c r="K56" s="220"/>
      <c r="L56" s="220"/>
      <c r="M56" s="220"/>
      <c r="N56" s="220"/>
      <c r="O56" s="220"/>
      <c r="P56" s="167"/>
      <c r="Q56" s="167"/>
      <c r="R56" s="24"/>
      <c r="S56" s="24"/>
      <c r="T56" s="24"/>
      <c r="U56" s="24"/>
      <c r="V56" s="24"/>
      <c r="W56" s="24"/>
      <c r="X56" s="24"/>
      <c r="Y56" s="24"/>
      <c r="Z56" s="24"/>
    </row>
    <row r="57" spans="1:27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7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7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7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7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7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7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7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24"/>
      <c r="B98" s="24"/>
      <c r="C98" s="24"/>
      <c r="D98" s="24"/>
      <c r="E98" s="24"/>
      <c r="F98" s="24"/>
      <c r="G98" s="24"/>
      <c r="H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</sheetData>
  <mergeCells count="22">
    <mergeCell ref="B55:C55"/>
    <mergeCell ref="B56:C56"/>
    <mergeCell ref="K22:M22"/>
    <mergeCell ref="B54:C54"/>
    <mergeCell ref="B29:O29"/>
    <mergeCell ref="I54:O54"/>
    <mergeCell ref="I55:O55"/>
    <mergeCell ref="I56:O56"/>
    <mergeCell ref="B7:N7"/>
    <mergeCell ref="B13:M13"/>
    <mergeCell ref="C5:E5"/>
    <mergeCell ref="C4:N4"/>
    <mergeCell ref="B4:B5"/>
    <mergeCell ref="K12:M12"/>
    <mergeCell ref="A1:P1"/>
    <mergeCell ref="A2:P2"/>
    <mergeCell ref="A3:P3"/>
    <mergeCell ref="O4:P5"/>
    <mergeCell ref="F5:G5"/>
    <mergeCell ref="H5:J5"/>
    <mergeCell ref="K5:N5"/>
    <mergeCell ref="A4:A5"/>
  </mergeCells>
  <phoneticPr fontId="3" type="noConversion"/>
  <printOptions horizontalCentered="1"/>
  <pageMargins left="0.34" right="0.13" top="0.41" bottom="0.66" header="0.21" footer="0.5"/>
  <pageSetup paperSize="9" scale="83" orientation="portrait" horizontalDpi="1200" verticalDpi="12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AC248"/>
  <sheetViews>
    <sheetView view="pageBreakPreview" zoomScaleSheetLayoutView="100" workbookViewId="0">
      <selection activeCell="A3" sqref="A3:I3"/>
    </sheetView>
  </sheetViews>
  <sheetFormatPr defaultRowHeight="12.75"/>
  <cols>
    <col min="5" max="6" width="11.140625" customWidth="1"/>
    <col min="7" max="7" width="13.140625" customWidth="1"/>
    <col min="10" max="10" width="12.140625" customWidth="1"/>
    <col min="11" max="11" width="8.85546875" customWidth="1"/>
    <col min="12" max="12" width="9.140625" hidden="1" customWidth="1"/>
    <col min="13" max="13" width="9.42578125" hidden="1" customWidth="1"/>
    <col min="14" max="14" width="10.7109375" hidden="1" customWidth="1"/>
  </cols>
  <sheetData>
    <row r="1" spans="1:29" ht="18.75" thickBot="1">
      <c r="A1" s="243" t="s">
        <v>62</v>
      </c>
      <c r="B1" s="244"/>
      <c r="C1" s="244"/>
      <c r="D1" s="244"/>
      <c r="E1" s="244"/>
      <c r="F1" s="244"/>
      <c r="G1" s="244"/>
      <c r="H1" s="244"/>
      <c r="I1" s="244"/>
      <c r="J1" s="245"/>
      <c r="K1" s="5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ht="18.75" thickBot="1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9" customHeight="1" thickBot="1">
      <c r="A3" s="246" t="str">
        <f>'Abstract Sheet'!A4:G4</f>
        <v>NAME OF WORK:- CONSTRUCTION DISPENSARY ABDUL REHMAN SOOMRO TALUKA B.S.KARIM DISTRICT T.M.KHAN  (EXT: DEVELOPMENT).</v>
      </c>
      <c r="B3" s="247"/>
      <c r="C3" s="247"/>
      <c r="D3" s="247"/>
      <c r="E3" s="247"/>
      <c r="F3" s="247"/>
      <c r="G3" s="247"/>
      <c r="H3" s="247"/>
      <c r="I3" s="247"/>
      <c r="J3" s="179"/>
      <c r="K3" s="56"/>
      <c r="L3" s="55"/>
      <c r="M3" s="26"/>
      <c r="N3" s="27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13.5">
      <c r="A5" s="32"/>
      <c r="B5" s="224" t="s">
        <v>63</v>
      </c>
      <c r="C5" s="228"/>
      <c r="D5" s="228"/>
      <c r="E5" s="228"/>
      <c r="F5" s="228"/>
      <c r="G5" s="228"/>
      <c r="H5" s="228"/>
      <c r="I5" s="225"/>
      <c r="J5" s="32"/>
      <c r="K5" s="32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ht="13.5">
      <c r="A6" s="32"/>
      <c r="B6" s="33"/>
      <c r="C6" s="33"/>
      <c r="D6" s="33"/>
      <c r="E6" s="33"/>
      <c r="F6" s="33"/>
      <c r="G6" s="33"/>
      <c r="H6" s="34"/>
      <c r="I6" s="34"/>
      <c r="J6" s="35"/>
      <c r="K6" s="35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3.5">
      <c r="A7" s="32"/>
      <c r="B7" s="36"/>
      <c r="C7" s="36"/>
      <c r="D7" s="36"/>
      <c r="E7" s="36"/>
      <c r="F7" s="36"/>
      <c r="G7" s="36"/>
      <c r="H7" s="37" t="s">
        <v>64</v>
      </c>
      <c r="I7" s="38" t="s">
        <v>65</v>
      </c>
      <c r="J7" s="32"/>
      <c r="K7" s="32"/>
      <c r="L7" s="24"/>
      <c r="M7" s="24" t="s">
        <v>88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3.5">
      <c r="A8" s="32"/>
      <c r="B8" s="226" t="s">
        <v>66</v>
      </c>
      <c r="C8" s="226"/>
      <c r="D8" s="226"/>
      <c r="E8" s="226"/>
      <c r="F8" s="226"/>
      <c r="G8" s="36"/>
      <c r="H8" s="39">
        <v>3</v>
      </c>
      <c r="I8" s="40">
        <v>0</v>
      </c>
      <c r="J8" s="32"/>
      <c r="K8" s="32"/>
      <c r="L8" s="24"/>
      <c r="M8" s="24" t="s">
        <v>87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3.5">
      <c r="A9" s="32"/>
      <c r="B9" s="226" t="s">
        <v>67</v>
      </c>
      <c r="C9" s="226"/>
      <c r="D9" s="226"/>
      <c r="E9" s="226"/>
      <c r="F9" s="226"/>
      <c r="G9" s="36"/>
      <c r="H9" s="41">
        <v>9</v>
      </c>
      <c r="I9" s="42">
        <v>0</v>
      </c>
      <c r="J9" s="32"/>
      <c r="K9" s="32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3.5">
      <c r="A10" s="32"/>
      <c r="B10" s="226" t="s">
        <v>68</v>
      </c>
      <c r="C10" s="226"/>
      <c r="D10" s="226"/>
      <c r="E10" s="226"/>
      <c r="F10" s="226"/>
      <c r="G10" s="36"/>
      <c r="H10" s="41">
        <v>4</v>
      </c>
      <c r="I10" s="42">
        <v>4</v>
      </c>
      <c r="J10" s="32"/>
      <c r="K10" s="32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3.5">
      <c r="A11" s="32"/>
      <c r="B11" s="226" t="s">
        <v>69</v>
      </c>
      <c r="C11" s="226"/>
      <c r="D11" s="226"/>
      <c r="E11" s="226"/>
      <c r="F11" s="226"/>
      <c r="G11" s="36"/>
      <c r="H11" s="41">
        <v>19</v>
      </c>
      <c r="I11" s="42">
        <v>4</v>
      </c>
      <c r="J11" s="32"/>
      <c r="K11" s="32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3.5">
      <c r="A12" s="32"/>
      <c r="B12" s="226" t="s">
        <v>119</v>
      </c>
      <c r="C12" s="226"/>
      <c r="D12" s="226"/>
      <c r="E12" s="226"/>
      <c r="F12" s="226"/>
      <c r="G12" s="36"/>
      <c r="H12" s="43">
        <v>18</v>
      </c>
      <c r="I12" s="44">
        <v>0</v>
      </c>
      <c r="J12" s="32"/>
      <c r="K12" s="32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3.5">
      <c r="A13" s="32"/>
      <c r="B13" s="36"/>
      <c r="C13" s="36"/>
      <c r="D13" s="36"/>
      <c r="E13" s="36"/>
      <c r="F13" s="36"/>
      <c r="G13" s="36" t="s">
        <v>35</v>
      </c>
      <c r="H13" s="37">
        <f>SUM(H8:H12)</f>
        <v>53</v>
      </c>
      <c r="I13" s="38">
        <f>SUM(I8:I12)</f>
        <v>8</v>
      </c>
      <c r="K13" s="32"/>
      <c r="L13" s="32" t="str">
        <f>IF(I13=8,"1",IF(I13&gt;11,"2"))</f>
        <v>1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3.5">
      <c r="A14" s="32"/>
      <c r="B14" s="36"/>
      <c r="C14" s="36"/>
      <c r="D14" s="36"/>
      <c r="E14" s="36"/>
      <c r="F14" s="36"/>
      <c r="G14" s="36" t="s">
        <v>70</v>
      </c>
      <c r="H14" s="224">
        <f>L14</f>
        <v>54</v>
      </c>
      <c r="I14" s="225"/>
      <c r="J14" s="32"/>
      <c r="K14" s="32"/>
      <c r="L14" s="24">
        <f>H13+L13</f>
        <v>54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3.5">
      <c r="A15" s="32"/>
      <c r="B15" s="236" t="s">
        <v>71</v>
      </c>
      <c r="C15" s="237"/>
      <c r="D15" s="237"/>
      <c r="E15" s="238"/>
      <c r="F15" s="45"/>
      <c r="G15" s="32"/>
      <c r="H15" s="32"/>
      <c r="I15" s="32"/>
      <c r="J15" s="32"/>
      <c r="K15" s="32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3.5">
      <c r="A16" s="32"/>
      <c r="B16" s="45"/>
      <c r="C16" s="45"/>
      <c r="D16" s="45"/>
      <c r="E16" s="45"/>
      <c r="F16" s="45"/>
      <c r="G16" s="32"/>
      <c r="H16" s="32"/>
      <c r="I16" s="32"/>
      <c r="J16" s="32"/>
      <c r="K16" s="32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3.5">
      <c r="A17" s="32"/>
      <c r="B17" s="226" t="s">
        <v>72</v>
      </c>
      <c r="C17" s="226"/>
      <c r="D17" s="226"/>
      <c r="E17" s="226"/>
      <c r="F17" s="29"/>
      <c r="G17" s="36" t="s">
        <v>73</v>
      </c>
      <c r="H17" s="232">
        <v>771.96</v>
      </c>
      <c r="I17" s="233"/>
      <c r="J17" s="32"/>
      <c r="K17" s="32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3.5">
      <c r="A18" s="32"/>
      <c r="B18" s="226" t="s">
        <v>92</v>
      </c>
      <c r="C18" s="226"/>
      <c r="D18" s="46">
        <f>SUM(H14-6)</f>
        <v>48</v>
      </c>
      <c r="E18" s="46" t="s">
        <v>89</v>
      </c>
      <c r="F18" s="46"/>
      <c r="G18" s="31"/>
      <c r="H18" s="47"/>
      <c r="I18" s="48"/>
      <c r="J18" s="32"/>
      <c r="K18" s="32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3.5">
      <c r="A19" s="32"/>
      <c r="B19" s="29"/>
      <c r="C19" s="49" t="s">
        <v>90</v>
      </c>
      <c r="D19" s="50">
        <v>32.56</v>
      </c>
      <c r="E19" s="29" t="s">
        <v>91</v>
      </c>
      <c r="F19" s="29"/>
      <c r="G19" s="36" t="s">
        <v>73</v>
      </c>
      <c r="H19" s="222">
        <f>D18*D19</f>
        <v>1562.88</v>
      </c>
      <c r="I19" s="223"/>
      <c r="J19" s="32"/>
      <c r="K19" s="32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3.5">
      <c r="A20" s="32"/>
      <c r="B20" s="36"/>
      <c r="C20" s="36"/>
      <c r="D20" s="36"/>
      <c r="E20" s="36"/>
      <c r="F20" s="36"/>
      <c r="G20" s="36" t="s">
        <v>35</v>
      </c>
      <c r="H20" s="224">
        <f>H17+H19</f>
        <v>2334.84</v>
      </c>
      <c r="I20" s="225"/>
      <c r="J20" s="30"/>
      <c r="K20" s="30"/>
      <c r="L20" s="24"/>
      <c r="M20" s="24"/>
      <c r="N20" s="22">
        <f>H20</f>
        <v>2334.84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3.5">
      <c r="A21" s="32"/>
      <c r="B21" s="32"/>
      <c r="C21" s="32"/>
      <c r="D21" s="32"/>
      <c r="E21" s="32"/>
      <c r="F21" s="32"/>
      <c r="G21" s="32"/>
      <c r="H21" s="51"/>
      <c r="I21" s="51"/>
      <c r="J21" s="32"/>
      <c r="K21" s="32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3.5">
      <c r="A22" s="32"/>
      <c r="B22" s="224" t="s">
        <v>74</v>
      </c>
      <c r="C22" s="228"/>
      <c r="D22" s="228"/>
      <c r="E22" s="228"/>
      <c r="F22" s="228"/>
      <c r="G22" s="228"/>
      <c r="H22" s="228"/>
      <c r="I22" s="225"/>
      <c r="J22" s="32"/>
      <c r="K22" s="32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3.5">
      <c r="A23" s="32"/>
      <c r="B23" s="33"/>
      <c r="C23" s="33"/>
      <c r="D23" s="33"/>
      <c r="E23" s="33"/>
      <c r="F23" s="33"/>
      <c r="G23" s="33"/>
      <c r="H23" s="52"/>
      <c r="I23" s="52"/>
      <c r="J23" s="32"/>
      <c r="K23" s="32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3.5">
      <c r="A24" s="32"/>
      <c r="B24" s="36"/>
      <c r="C24" s="36"/>
      <c r="D24" s="36"/>
      <c r="E24" s="36"/>
      <c r="F24" s="36"/>
      <c r="G24" s="36"/>
      <c r="H24" s="37" t="s">
        <v>64</v>
      </c>
      <c r="I24" s="38" t="s">
        <v>65</v>
      </c>
      <c r="J24" s="32"/>
      <c r="K24" s="32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3.5">
      <c r="A25" s="32"/>
      <c r="B25" s="226" t="s">
        <v>75</v>
      </c>
      <c r="C25" s="226"/>
      <c r="D25" s="226"/>
      <c r="E25" s="226"/>
      <c r="F25" s="226"/>
      <c r="G25" s="36"/>
      <c r="H25" s="39">
        <v>3</v>
      </c>
      <c r="I25" s="40">
        <v>0</v>
      </c>
      <c r="J25" s="32"/>
      <c r="K25" s="32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3.5">
      <c r="A26" s="32"/>
      <c r="B26" s="226" t="s">
        <v>76</v>
      </c>
      <c r="C26" s="226"/>
      <c r="D26" s="226"/>
      <c r="E26" s="226"/>
      <c r="F26" s="226"/>
      <c r="G26" s="36"/>
      <c r="H26" s="41">
        <v>19</v>
      </c>
      <c r="I26" s="42">
        <v>0</v>
      </c>
      <c r="J26" s="32"/>
      <c r="K26" s="32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3.5">
      <c r="A27" s="32"/>
      <c r="B27" s="226" t="s">
        <v>68</v>
      </c>
      <c r="C27" s="226"/>
      <c r="D27" s="226"/>
      <c r="E27" s="226"/>
      <c r="F27" s="226"/>
      <c r="G27" s="36"/>
      <c r="H27" s="41">
        <v>4</v>
      </c>
      <c r="I27" s="42">
        <v>4</v>
      </c>
      <c r="J27" s="32"/>
      <c r="K27" s="32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3.5">
      <c r="A28" s="32"/>
      <c r="B28" s="226" t="s">
        <v>69</v>
      </c>
      <c r="C28" s="226"/>
      <c r="D28" s="226"/>
      <c r="E28" s="226"/>
      <c r="F28" s="226"/>
      <c r="G28" s="36"/>
      <c r="H28" s="41">
        <v>19</v>
      </c>
      <c r="I28" s="42">
        <v>4</v>
      </c>
      <c r="J28" s="32"/>
      <c r="K28" s="32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3.5">
      <c r="A29" s="32"/>
      <c r="B29" s="229" t="s">
        <v>119</v>
      </c>
      <c r="C29" s="229"/>
      <c r="D29" s="229"/>
      <c r="E29" s="229"/>
      <c r="F29" s="229"/>
      <c r="G29" s="36"/>
      <c r="H29" s="43">
        <f>H12</f>
        <v>18</v>
      </c>
      <c r="I29" s="44">
        <v>0</v>
      </c>
      <c r="J29" s="32"/>
      <c r="K29" s="32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3.5">
      <c r="A30" s="32"/>
      <c r="B30" s="36"/>
      <c r="C30" s="36"/>
      <c r="D30" s="36"/>
      <c r="E30" s="36"/>
      <c r="F30" s="36"/>
      <c r="G30" s="36" t="s">
        <v>35</v>
      </c>
      <c r="H30" s="37">
        <f>SUM(H25:H29)</f>
        <v>63</v>
      </c>
      <c r="I30" s="38">
        <v>8</v>
      </c>
      <c r="K30" s="32"/>
      <c r="L30" s="32" t="str">
        <f>IF(I30=8,"1",IF(I30&gt;11,"2"))</f>
        <v>1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3.5">
      <c r="A31" s="32"/>
      <c r="B31" s="36"/>
      <c r="C31" s="36"/>
      <c r="D31" s="36"/>
      <c r="E31" s="36"/>
      <c r="F31" s="36"/>
      <c r="G31" s="36" t="s">
        <v>70</v>
      </c>
      <c r="H31" s="224">
        <f>L31</f>
        <v>64</v>
      </c>
      <c r="I31" s="225"/>
      <c r="J31" s="32"/>
      <c r="K31" s="32"/>
      <c r="L31" s="70">
        <f>H30+1</f>
        <v>64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3.5">
      <c r="A32" s="32"/>
      <c r="B32" s="236" t="s">
        <v>71</v>
      </c>
      <c r="C32" s="237"/>
      <c r="D32" s="237"/>
      <c r="E32" s="238"/>
      <c r="F32" s="45"/>
      <c r="G32" s="32"/>
      <c r="H32" s="32"/>
      <c r="I32" s="32"/>
      <c r="J32" s="32"/>
      <c r="K32" s="32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3.5">
      <c r="A33" s="32"/>
      <c r="B33" s="45"/>
      <c r="C33" s="45"/>
      <c r="D33" s="45"/>
      <c r="E33" s="45"/>
      <c r="F33" s="45"/>
      <c r="G33" s="32"/>
      <c r="H33" s="32"/>
      <c r="I33" s="32"/>
      <c r="J33" s="32"/>
      <c r="K33" s="32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3.5">
      <c r="A34" s="32"/>
      <c r="B34" s="226" t="s">
        <v>72</v>
      </c>
      <c r="C34" s="226"/>
      <c r="D34" s="226"/>
      <c r="E34" s="226"/>
      <c r="F34" s="29"/>
      <c r="G34" s="36" t="s">
        <v>73</v>
      </c>
      <c r="H34" s="232">
        <v>771.96</v>
      </c>
      <c r="I34" s="233"/>
      <c r="J34" s="32"/>
      <c r="K34" s="32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3.5">
      <c r="A35" s="32"/>
      <c r="B35" s="46" t="s">
        <v>92</v>
      </c>
      <c r="C35" s="46"/>
      <c r="D35" s="46">
        <f>H31-6</f>
        <v>58</v>
      </c>
      <c r="E35" s="46" t="s">
        <v>89</v>
      </c>
      <c r="F35" s="46"/>
      <c r="G35" s="31"/>
      <c r="H35" s="47"/>
      <c r="I35" s="48"/>
      <c r="J35" s="32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3.5">
      <c r="A36" s="32"/>
      <c r="B36" s="29"/>
      <c r="C36" s="49" t="s">
        <v>90</v>
      </c>
      <c r="D36" s="50">
        <v>32.56</v>
      </c>
      <c r="E36" s="29" t="s">
        <v>93</v>
      </c>
      <c r="F36" s="29"/>
      <c r="G36" s="36" t="s">
        <v>73</v>
      </c>
      <c r="H36" s="230">
        <f>D35*D36</f>
        <v>1888.48</v>
      </c>
      <c r="I36" s="231"/>
      <c r="J36" s="32"/>
      <c r="K36" s="32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3.5">
      <c r="A37" s="32"/>
      <c r="B37" s="36"/>
      <c r="C37" s="36"/>
      <c r="D37" s="36"/>
      <c r="E37" s="36"/>
      <c r="F37" s="36"/>
      <c r="G37" s="36" t="s">
        <v>35</v>
      </c>
      <c r="H37" s="224">
        <f>H34+H36</f>
        <v>2660.44</v>
      </c>
      <c r="I37" s="225"/>
      <c r="J37" s="30"/>
      <c r="K37" s="30"/>
      <c r="L37" s="24"/>
      <c r="M37" s="24"/>
      <c r="N37" s="22">
        <f>H37</f>
        <v>2660.44</v>
      </c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3.5">
      <c r="A38" s="32"/>
      <c r="B38" s="32"/>
      <c r="C38" s="32"/>
      <c r="D38" s="32"/>
      <c r="E38" s="32"/>
      <c r="F38" s="32"/>
      <c r="G38" s="32"/>
      <c r="H38" s="53"/>
      <c r="I38" s="53"/>
      <c r="J38" s="35"/>
      <c r="K38" s="35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3.5">
      <c r="A39" s="32"/>
      <c r="B39" s="224" t="s">
        <v>77</v>
      </c>
      <c r="C39" s="228"/>
      <c r="D39" s="228"/>
      <c r="E39" s="228"/>
      <c r="F39" s="228"/>
      <c r="G39" s="228"/>
      <c r="H39" s="228"/>
      <c r="I39" s="225"/>
      <c r="J39" s="32"/>
      <c r="K39" s="32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3.5">
      <c r="A40" s="32"/>
      <c r="B40" s="33"/>
      <c r="C40" s="33"/>
      <c r="D40" s="33"/>
      <c r="E40" s="33"/>
      <c r="F40" s="33"/>
      <c r="G40" s="33"/>
      <c r="H40" s="52"/>
      <c r="I40" s="52"/>
      <c r="J40" s="32"/>
      <c r="K40" s="32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3.5">
      <c r="A41" s="32"/>
      <c r="B41" s="36"/>
      <c r="C41" s="36"/>
      <c r="D41" s="36"/>
      <c r="E41" s="36"/>
      <c r="F41" s="36"/>
      <c r="G41" s="36"/>
      <c r="H41" s="37" t="s">
        <v>64</v>
      </c>
      <c r="I41" s="38" t="s">
        <v>65</v>
      </c>
      <c r="J41" s="32"/>
      <c r="K41" s="32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3.5">
      <c r="A42" s="32"/>
      <c r="B42" s="226" t="s">
        <v>78</v>
      </c>
      <c r="C42" s="226"/>
      <c r="D42" s="226"/>
      <c r="E42" s="226"/>
      <c r="F42" s="226"/>
      <c r="G42" s="36"/>
      <c r="H42" s="39">
        <v>14</v>
      </c>
      <c r="I42" s="40">
        <v>0</v>
      </c>
      <c r="J42" s="32"/>
      <c r="K42" s="32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3.5">
      <c r="A43" s="32"/>
      <c r="B43" s="226" t="s">
        <v>79</v>
      </c>
      <c r="C43" s="226"/>
      <c r="D43" s="226"/>
      <c r="E43" s="226"/>
      <c r="F43" s="226"/>
      <c r="G43" s="36"/>
      <c r="H43" s="41">
        <v>11</v>
      </c>
      <c r="I43" s="42">
        <v>4</v>
      </c>
      <c r="J43" s="32"/>
      <c r="K43" s="32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3.5">
      <c r="A44" s="32"/>
      <c r="B44" s="226" t="s">
        <v>68</v>
      </c>
      <c r="C44" s="226"/>
      <c r="D44" s="226"/>
      <c r="E44" s="226"/>
      <c r="F44" s="226"/>
      <c r="G44" s="36"/>
      <c r="H44" s="41">
        <v>4</v>
      </c>
      <c r="I44" s="42">
        <v>4</v>
      </c>
      <c r="J44" s="32"/>
      <c r="K44" s="32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3.5">
      <c r="A45" s="32"/>
      <c r="B45" s="226" t="s">
        <v>69</v>
      </c>
      <c r="C45" s="226"/>
      <c r="D45" s="226"/>
      <c r="E45" s="226"/>
      <c r="F45" s="226"/>
      <c r="G45" s="36"/>
      <c r="H45" s="41">
        <v>19</v>
      </c>
      <c r="I45" s="42">
        <v>4</v>
      </c>
      <c r="J45" s="32"/>
      <c r="K45" s="32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3.5">
      <c r="A46" s="32"/>
      <c r="B46" s="226" t="s">
        <v>119</v>
      </c>
      <c r="C46" s="226"/>
      <c r="D46" s="226"/>
      <c r="E46" s="226"/>
      <c r="F46" s="226"/>
      <c r="G46" s="36"/>
      <c r="H46" s="43">
        <f>H12</f>
        <v>18</v>
      </c>
      <c r="I46" s="44">
        <v>0</v>
      </c>
      <c r="J46" s="32"/>
      <c r="K46" s="32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3.5">
      <c r="A47" s="32"/>
      <c r="B47" s="36"/>
      <c r="C47" s="36"/>
      <c r="D47" s="36"/>
      <c r="E47" s="36"/>
      <c r="F47" s="36"/>
      <c r="G47" s="36" t="s">
        <v>35</v>
      </c>
      <c r="H47" s="37">
        <f>SUM(H42:H46)</f>
        <v>66</v>
      </c>
      <c r="I47" s="38">
        <f>SUM(I42:I46)</f>
        <v>12</v>
      </c>
      <c r="J47" s="32"/>
      <c r="K47" s="32"/>
      <c r="L47" s="32" t="str">
        <f>IF(I47=8,"1",IF(I47&gt;11,"2"))</f>
        <v>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3.5">
      <c r="A48" s="32"/>
      <c r="B48" s="36"/>
      <c r="C48" s="36"/>
      <c r="D48" s="36"/>
      <c r="E48" s="36"/>
      <c r="F48" s="36"/>
      <c r="G48" s="36" t="s">
        <v>70</v>
      </c>
      <c r="H48" s="224">
        <f>L48</f>
        <v>68</v>
      </c>
      <c r="I48" s="225"/>
      <c r="J48" s="32"/>
      <c r="K48" s="32"/>
      <c r="L48" s="70">
        <f>H47+L47</f>
        <v>68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3.5">
      <c r="A49" s="32"/>
      <c r="B49" s="236" t="s">
        <v>71</v>
      </c>
      <c r="C49" s="237"/>
      <c r="D49" s="237"/>
      <c r="E49" s="238"/>
      <c r="F49" s="45"/>
      <c r="G49" s="32"/>
      <c r="H49" s="32"/>
      <c r="I49" s="32"/>
      <c r="J49" s="32"/>
      <c r="K49" s="32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3.5">
      <c r="A50" s="32"/>
      <c r="B50" s="45"/>
      <c r="C50" s="45"/>
      <c r="D50" s="45"/>
      <c r="E50" s="45"/>
      <c r="F50" s="45"/>
      <c r="G50" s="32"/>
      <c r="H50" s="32"/>
      <c r="I50" s="32"/>
      <c r="J50" s="32"/>
      <c r="K50" s="32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3.5">
      <c r="A51" s="32"/>
      <c r="B51" s="226" t="s">
        <v>72</v>
      </c>
      <c r="C51" s="226"/>
      <c r="D51" s="226"/>
      <c r="E51" s="226"/>
      <c r="F51" s="29"/>
      <c r="G51" s="36" t="s">
        <v>73</v>
      </c>
      <c r="H51" s="232">
        <v>771.96</v>
      </c>
      <c r="I51" s="233"/>
      <c r="J51" s="32"/>
      <c r="K51" s="32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3.5">
      <c r="A52" s="32"/>
      <c r="B52" s="46" t="s">
        <v>92</v>
      </c>
      <c r="C52" s="46"/>
      <c r="D52" s="46">
        <f>H48-6</f>
        <v>62</v>
      </c>
      <c r="E52" s="46" t="s">
        <v>89</v>
      </c>
      <c r="F52" s="46"/>
      <c r="G52" s="31"/>
      <c r="H52" s="47"/>
      <c r="I52" s="48"/>
      <c r="J52" s="32"/>
      <c r="K52" s="32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3.5">
      <c r="A53" s="32"/>
      <c r="B53" s="29"/>
      <c r="C53" s="49" t="s">
        <v>90</v>
      </c>
      <c r="D53" s="50">
        <v>32.56</v>
      </c>
      <c r="E53" s="29" t="s">
        <v>91</v>
      </c>
      <c r="F53" s="29"/>
      <c r="G53" s="36" t="s">
        <v>73</v>
      </c>
      <c r="H53" s="222">
        <f>D52*D53</f>
        <v>2018.7200000000003</v>
      </c>
      <c r="I53" s="223"/>
      <c r="J53" s="32"/>
      <c r="K53" s="32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3.5">
      <c r="A54" s="32"/>
      <c r="B54" s="36"/>
      <c r="C54" s="36"/>
      <c r="D54" s="36"/>
      <c r="E54" s="36"/>
      <c r="F54" s="36"/>
      <c r="G54" s="36" t="s">
        <v>35</v>
      </c>
      <c r="H54" s="239">
        <f>H51+H53</f>
        <v>2790.6800000000003</v>
      </c>
      <c r="I54" s="240"/>
      <c r="J54" s="30"/>
      <c r="K54" s="30"/>
      <c r="L54" s="24"/>
      <c r="M54" s="24"/>
      <c r="N54" s="22">
        <f>H54</f>
        <v>2790.6800000000003</v>
      </c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3.5">
      <c r="A55" s="32"/>
      <c r="B55" s="32"/>
      <c r="C55" s="32"/>
      <c r="D55" s="32"/>
      <c r="E55" s="32"/>
      <c r="F55" s="32"/>
      <c r="G55" s="32"/>
      <c r="H55" s="51"/>
      <c r="I55" s="51"/>
      <c r="J55" s="35"/>
      <c r="K55" s="35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3.5">
      <c r="A56" s="32"/>
      <c r="B56" s="224" t="s">
        <v>80</v>
      </c>
      <c r="C56" s="228"/>
      <c r="D56" s="228"/>
      <c r="E56" s="228"/>
      <c r="F56" s="228"/>
      <c r="G56" s="228"/>
      <c r="H56" s="228"/>
      <c r="I56" s="225"/>
      <c r="J56" s="32"/>
      <c r="K56" s="32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3.5">
      <c r="A57" s="32"/>
      <c r="B57" s="33"/>
      <c r="C57" s="33"/>
      <c r="D57" s="33"/>
      <c r="E57" s="33"/>
      <c r="F57" s="33"/>
      <c r="G57" s="33"/>
      <c r="H57" s="52"/>
      <c r="I57" s="52"/>
      <c r="J57" s="32"/>
      <c r="K57" s="32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3.5">
      <c r="A58" s="32"/>
      <c r="B58" s="36"/>
      <c r="C58" s="36"/>
      <c r="D58" s="36"/>
      <c r="E58" s="36"/>
      <c r="F58" s="36"/>
      <c r="G58" s="36"/>
      <c r="H58" s="37" t="s">
        <v>64</v>
      </c>
      <c r="I58" s="38" t="s">
        <v>65</v>
      </c>
      <c r="J58" s="32"/>
      <c r="K58" s="32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3.5">
      <c r="A59" s="32"/>
      <c r="B59" s="226" t="s">
        <v>81</v>
      </c>
      <c r="C59" s="226"/>
      <c r="D59" s="226"/>
      <c r="E59" s="226"/>
      <c r="F59" s="226"/>
      <c r="G59" s="36"/>
      <c r="H59" s="41">
        <v>17</v>
      </c>
      <c r="I59" s="42">
        <v>4</v>
      </c>
      <c r="J59" s="32"/>
      <c r="K59" s="32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3.5">
      <c r="A60" s="32"/>
      <c r="B60" s="226" t="s">
        <v>120</v>
      </c>
      <c r="C60" s="226"/>
      <c r="D60" s="226"/>
      <c r="E60" s="226"/>
      <c r="F60" s="226"/>
      <c r="G60" s="36"/>
      <c r="H60" s="43">
        <f>H12</f>
        <v>18</v>
      </c>
      <c r="I60" s="44">
        <v>0</v>
      </c>
      <c r="J60" s="32"/>
      <c r="K60" s="32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3.5">
      <c r="A61" s="32"/>
      <c r="B61" s="36"/>
      <c r="C61" s="36"/>
      <c r="D61" s="36"/>
      <c r="E61" s="36"/>
      <c r="F61" s="36"/>
      <c r="G61" s="36" t="s">
        <v>35</v>
      </c>
      <c r="H61" s="37">
        <f>SUM(H59:H60)</f>
        <v>35</v>
      </c>
      <c r="I61" s="38">
        <v>4</v>
      </c>
      <c r="J61" s="32"/>
      <c r="K61" s="32"/>
      <c r="L61" s="32" t="str">
        <f>IF(I61=4,"1",IF(I61&lt;4,"0"))</f>
        <v>1</v>
      </c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3.5">
      <c r="A62" s="32"/>
      <c r="B62" s="36"/>
      <c r="C62" s="36"/>
      <c r="D62" s="36"/>
      <c r="E62" s="36"/>
      <c r="F62" s="36"/>
      <c r="G62" s="36" t="s">
        <v>70</v>
      </c>
      <c r="H62" s="224">
        <f>L62</f>
        <v>36</v>
      </c>
      <c r="I62" s="225"/>
      <c r="J62" s="32"/>
      <c r="K62" s="32"/>
      <c r="L62" s="70">
        <f>H61+L61</f>
        <v>36</v>
      </c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3.5">
      <c r="A63" s="32"/>
      <c r="B63" s="236" t="s">
        <v>71</v>
      </c>
      <c r="C63" s="237"/>
      <c r="D63" s="237"/>
      <c r="E63" s="238"/>
      <c r="F63" s="45"/>
      <c r="G63" s="32"/>
      <c r="H63" s="32"/>
      <c r="I63" s="32"/>
      <c r="J63" s="32"/>
      <c r="K63" s="32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3.5">
      <c r="A64" s="32"/>
      <c r="B64" s="45"/>
      <c r="C64" s="45"/>
      <c r="D64" s="45"/>
      <c r="E64" s="45"/>
      <c r="F64" s="45"/>
      <c r="G64" s="32"/>
      <c r="H64" s="32"/>
      <c r="I64" s="32"/>
      <c r="J64" s="32"/>
      <c r="K64" s="32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3.5">
      <c r="A65" s="32"/>
      <c r="B65" s="226" t="s">
        <v>83</v>
      </c>
      <c r="C65" s="226"/>
      <c r="D65" s="226"/>
      <c r="E65" s="226"/>
      <c r="F65" s="29"/>
      <c r="G65" s="36" t="s">
        <v>73</v>
      </c>
      <c r="H65" s="232">
        <v>7.53</v>
      </c>
      <c r="I65" s="233"/>
      <c r="J65" s="32"/>
      <c r="K65" s="32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3.5">
      <c r="A66" s="32"/>
      <c r="B66" s="46" t="s">
        <v>92</v>
      </c>
      <c r="C66" s="46"/>
      <c r="D66" s="46">
        <f>H62-3</f>
        <v>33</v>
      </c>
      <c r="E66" s="46" t="s">
        <v>89</v>
      </c>
      <c r="F66" s="46"/>
      <c r="G66" s="31"/>
      <c r="H66" s="47"/>
      <c r="I66" s="48"/>
      <c r="J66" s="32"/>
      <c r="K66" s="32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3.5">
      <c r="A67" s="32"/>
      <c r="B67" s="29"/>
      <c r="C67" s="49" t="s">
        <v>90</v>
      </c>
      <c r="D67" s="50">
        <v>0.6</v>
      </c>
      <c r="E67" s="29" t="s">
        <v>94</v>
      </c>
      <c r="F67" s="29"/>
      <c r="G67" s="36" t="s">
        <v>73</v>
      </c>
      <c r="H67" s="230">
        <f>D66*D67</f>
        <v>19.8</v>
      </c>
      <c r="I67" s="231"/>
      <c r="J67" s="32"/>
      <c r="K67" s="32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3.5">
      <c r="A68" s="32"/>
      <c r="B68" s="36"/>
      <c r="C68" s="36"/>
      <c r="D68" s="36"/>
      <c r="E68" s="36"/>
      <c r="F68" s="36"/>
      <c r="G68" s="36" t="s">
        <v>35</v>
      </c>
      <c r="H68" s="224">
        <f>H65+H67</f>
        <v>27.330000000000002</v>
      </c>
      <c r="I68" s="225"/>
      <c r="J68" s="30"/>
      <c r="K68" s="30"/>
      <c r="L68" s="24"/>
      <c r="M68" s="24"/>
      <c r="N68" s="22">
        <f>H68</f>
        <v>27.330000000000002</v>
      </c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3.5">
      <c r="A69" s="32"/>
      <c r="B69" s="32"/>
      <c r="C69" s="32"/>
      <c r="D69" s="32"/>
      <c r="E69" s="32"/>
      <c r="F69" s="32"/>
      <c r="G69" s="32"/>
      <c r="H69" s="53"/>
      <c r="I69" s="53"/>
      <c r="J69" s="35"/>
      <c r="K69" s="35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3.5">
      <c r="A70" s="32"/>
      <c r="B70" s="224" t="s">
        <v>84</v>
      </c>
      <c r="C70" s="228"/>
      <c r="D70" s="228"/>
      <c r="E70" s="228"/>
      <c r="F70" s="228"/>
      <c r="G70" s="228"/>
      <c r="H70" s="228"/>
      <c r="I70" s="225"/>
      <c r="J70" s="32"/>
      <c r="K70" s="32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ht="13.5">
      <c r="A71" s="32"/>
      <c r="B71" s="33"/>
      <c r="C71" s="33"/>
      <c r="D71" s="33"/>
      <c r="E71" s="33"/>
      <c r="F71" s="33"/>
      <c r="G71" s="33"/>
      <c r="H71" s="52"/>
      <c r="I71" s="52"/>
      <c r="J71" s="32"/>
      <c r="K71" s="32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29" ht="13.5">
      <c r="A72" s="32"/>
      <c r="B72" s="36"/>
      <c r="C72" s="36"/>
      <c r="D72" s="36"/>
      <c r="E72" s="36"/>
      <c r="F72" s="36"/>
      <c r="G72" s="36"/>
      <c r="H72" s="37" t="s">
        <v>64</v>
      </c>
      <c r="I72" s="38" t="s">
        <v>65</v>
      </c>
      <c r="J72" s="32"/>
      <c r="K72" s="32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1:29" ht="13.5">
      <c r="A73" s="32"/>
      <c r="B73" s="226" t="s">
        <v>121</v>
      </c>
      <c r="C73" s="226"/>
      <c r="D73" s="226"/>
      <c r="E73" s="226"/>
      <c r="F73" s="226"/>
      <c r="G73" s="227"/>
      <c r="H73" s="39">
        <v>5</v>
      </c>
      <c r="I73" s="40">
        <v>6</v>
      </c>
      <c r="J73" s="32"/>
      <c r="K73" s="32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1:29" ht="13.5">
      <c r="A74" s="32"/>
      <c r="B74" s="226" t="s">
        <v>85</v>
      </c>
      <c r="C74" s="226"/>
      <c r="D74" s="226"/>
      <c r="E74" s="226"/>
      <c r="F74" s="226"/>
      <c r="G74" s="227"/>
      <c r="H74" s="41">
        <v>8</v>
      </c>
      <c r="I74" s="42">
        <v>0</v>
      </c>
      <c r="J74" s="32"/>
      <c r="K74" s="32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29" ht="13.5">
      <c r="A75" s="32"/>
      <c r="B75" s="229" t="s">
        <v>122</v>
      </c>
      <c r="C75" s="229"/>
      <c r="D75" s="229"/>
      <c r="E75" s="229"/>
      <c r="F75" s="229"/>
      <c r="G75" s="36"/>
      <c r="H75" s="43">
        <f>H12</f>
        <v>18</v>
      </c>
      <c r="I75" s="44">
        <v>0</v>
      </c>
      <c r="J75" s="32"/>
      <c r="K75" s="32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29" ht="13.5">
      <c r="A76" s="32"/>
      <c r="B76" s="36"/>
      <c r="C76" s="36"/>
      <c r="D76" s="36"/>
      <c r="E76" s="36"/>
      <c r="F76" s="36"/>
      <c r="G76" s="36" t="s">
        <v>35</v>
      </c>
      <c r="H76" s="37">
        <f>SUM(H73:H75)</f>
        <v>31</v>
      </c>
      <c r="I76" s="38">
        <f>SUM(I73:I75)</f>
        <v>6</v>
      </c>
      <c r="J76" s="32"/>
      <c r="K76" s="32"/>
      <c r="L76" s="32" t="b">
        <f>IF(I76=4,"1",IF(I76&lt;4,"0"))</f>
        <v>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ht="13.5">
      <c r="A77" s="32"/>
      <c r="B77" s="36"/>
      <c r="C77" s="36"/>
      <c r="D77" s="36"/>
      <c r="E77" s="36"/>
      <c r="F77" s="36"/>
      <c r="G77" s="36" t="s">
        <v>70</v>
      </c>
      <c r="H77" s="224">
        <v>32</v>
      </c>
      <c r="I77" s="225"/>
      <c r="J77" s="32"/>
      <c r="K77" s="32"/>
      <c r="L77" s="70">
        <f>H76+L76</f>
        <v>31</v>
      </c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29" ht="13.5">
      <c r="A78" s="32"/>
      <c r="B78" s="236" t="s">
        <v>71</v>
      </c>
      <c r="C78" s="237"/>
      <c r="D78" s="237"/>
      <c r="E78" s="238"/>
      <c r="F78" s="45"/>
      <c r="G78" s="32"/>
      <c r="H78" s="32"/>
      <c r="I78" s="32"/>
      <c r="J78" s="32"/>
      <c r="K78" s="32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29" ht="13.5">
      <c r="A79" s="32"/>
      <c r="B79" s="45"/>
      <c r="C79" s="45"/>
      <c r="D79" s="45"/>
      <c r="E79" s="45"/>
      <c r="F79" s="45"/>
      <c r="G79" s="32"/>
      <c r="H79" s="32"/>
      <c r="I79" s="32"/>
      <c r="J79" s="32"/>
      <c r="K79" s="32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29" ht="13.5">
      <c r="A80" s="32"/>
      <c r="B80" s="226" t="s">
        <v>72</v>
      </c>
      <c r="C80" s="226"/>
      <c r="D80" s="226"/>
      <c r="E80" s="226"/>
      <c r="F80" s="29"/>
      <c r="G80" s="36" t="s">
        <v>73</v>
      </c>
      <c r="H80" s="241">
        <v>771.96</v>
      </c>
      <c r="I80" s="242"/>
      <c r="J80" s="32"/>
      <c r="K80" s="32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ht="13.5">
      <c r="A81" s="32"/>
      <c r="B81" s="46" t="s">
        <v>92</v>
      </c>
      <c r="C81" s="46"/>
      <c r="D81" s="46">
        <f>H77-6</f>
        <v>26</v>
      </c>
      <c r="E81" s="46" t="s">
        <v>89</v>
      </c>
      <c r="F81" s="46"/>
      <c r="G81" s="31"/>
      <c r="H81" s="47"/>
      <c r="I81" s="48"/>
      <c r="J81" s="32"/>
      <c r="K81" s="32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ht="13.5">
      <c r="A82" s="32"/>
      <c r="B82" s="29"/>
      <c r="C82" s="49" t="s">
        <v>90</v>
      </c>
      <c r="D82" s="29">
        <v>32.56</v>
      </c>
      <c r="E82" s="29" t="s">
        <v>95</v>
      </c>
      <c r="F82" s="29"/>
      <c r="G82" s="36" t="s">
        <v>73</v>
      </c>
      <c r="H82" s="222">
        <f>D81*D82</f>
        <v>846.56000000000006</v>
      </c>
      <c r="I82" s="223"/>
      <c r="J82" s="32"/>
      <c r="K82" s="32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ht="13.5">
      <c r="A83" s="32"/>
      <c r="B83" s="36"/>
      <c r="C83" s="36"/>
      <c r="D83" s="36"/>
      <c r="E83" s="36"/>
      <c r="F83" s="36"/>
      <c r="G83" s="36" t="s">
        <v>35</v>
      </c>
      <c r="H83" s="234">
        <f>H80+H82</f>
        <v>1618.52</v>
      </c>
      <c r="I83" s="235"/>
      <c r="J83" s="30"/>
      <c r="K83" s="30"/>
      <c r="L83" s="24"/>
      <c r="M83" s="24"/>
      <c r="N83" s="22">
        <f>H83</f>
        <v>1618.52</v>
      </c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ht="13.5">
      <c r="A84" s="32"/>
      <c r="B84" s="32"/>
      <c r="C84" s="32"/>
      <c r="D84" s="32"/>
      <c r="E84" s="32"/>
      <c r="F84" s="32"/>
      <c r="G84" s="32"/>
      <c r="H84" s="53"/>
      <c r="I84" s="53"/>
      <c r="J84" s="35"/>
      <c r="K84" s="35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ht="13.5">
      <c r="A85" s="32"/>
      <c r="B85" s="224" t="s">
        <v>86</v>
      </c>
      <c r="C85" s="228"/>
      <c r="D85" s="228"/>
      <c r="E85" s="228"/>
      <c r="F85" s="228"/>
      <c r="G85" s="228"/>
      <c r="H85" s="228"/>
      <c r="I85" s="225"/>
      <c r="J85" s="32"/>
      <c r="K85" s="32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29" ht="13.5">
      <c r="A86" s="32"/>
      <c r="B86" s="33"/>
      <c r="C86" s="33"/>
      <c r="D86" s="33"/>
      <c r="E86" s="33"/>
      <c r="F86" s="33"/>
      <c r="G86" s="33"/>
      <c r="H86" s="52"/>
      <c r="I86" s="52"/>
      <c r="J86" s="32"/>
      <c r="K86" s="32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29" ht="13.5">
      <c r="A87" s="32"/>
      <c r="B87" s="36"/>
      <c r="C87" s="36"/>
      <c r="D87" s="36"/>
      <c r="E87" s="36"/>
      <c r="F87" s="36"/>
      <c r="G87" s="36"/>
      <c r="H87" s="37" t="s">
        <v>64</v>
      </c>
      <c r="I87" s="38" t="s">
        <v>65</v>
      </c>
      <c r="J87" s="32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29" ht="13.5">
      <c r="A88" s="32"/>
      <c r="B88" s="229" t="s">
        <v>81</v>
      </c>
      <c r="C88" s="229"/>
      <c r="D88" s="229"/>
      <c r="E88" s="229"/>
      <c r="F88" s="229"/>
      <c r="G88" s="36"/>
      <c r="H88" s="41">
        <v>19</v>
      </c>
      <c r="I88" s="42">
        <v>4</v>
      </c>
      <c r="J88" s="32"/>
      <c r="K88" s="32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29" ht="13.5">
      <c r="A89" s="32"/>
      <c r="B89" s="226" t="s">
        <v>82</v>
      </c>
      <c r="C89" s="226"/>
      <c r="D89" s="226"/>
      <c r="E89" s="226"/>
      <c r="F89" s="226"/>
      <c r="G89" s="36"/>
      <c r="H89" s="43">
        <f>H12</f>
        <v>18</v>
      </c>
      <c r="I89" s="44">
        <v>0</v>
      </c>
      <c r="J89" s="32"/>
      <c r="K89" s="32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29" ht="13.5">
      <c r="A90" s="32"/>
      <c r="B90" s="36"/>
      <c r="C90" s="36"/>
      <c r="D90" s="36"/>
      <c r="E90" s="36"/>
      <c r="F90" s="36"/>
      <c r="G90" s="36" t="s">
        <v>35</v>
      </c>
      <c r="H90" s="37">
        <f>H88+H89</f>
        <v>37</v>
      </c>
      <c r="I90" s="38">
        <v>4</v>
      </c>
      <c r="J90" s="32"/>
      <c r="K90" s="32"/>
      <c r="L90" s="32" t="str">
        <f>IF(I90=4,"1",IF(I90&lt;4,"0"))</f>
        <v>1</v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29" ht="13.5">
      <c r="A91" s="32"/>
      <c r="B91" s="36"/>
      <c r="C91" s="36"/>
      <c r="D91" s="36"/>
      <c r="E91" s="36"/>
      <c r="F91" s="36"/>
      <c r="G91" s="36" t="s">
        <v>70</v>
      </c>
      <c r="H91" s="224">
        <f>L91</f>
        <v>38</v>
      </c>
      <c r="I91" s="225"/>
      <c r="J91" s="32"/>
      <c r="K91" s="32"/>
      <c r="L91" s="70">
        <f>H90+L90</f>
        <v>38</v>
      </c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29" ht="13.5">
      <c r="A92" s="32"/>
      <c r="B92" s="236" t="s">
        <v>71</v>
      </c>
      <c r="C92" s="237"/>
      <c r="D92" s="237"/>
      <c r="E92" s="238"/>
      <c r="F92" s="45"/>
      <c r="G92" s="32"/>
      <c r="H92" s="32"/>
      <c r="I92" s="32"/>
      <c r="J92" s="32"/>
      <c r="K92" s="32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29" ht="13.5">
      <c r="A93" s="32"/>
      <c r="B93" s="45"/>
      <c r="C93" s="45"/>
      <c r="D93" s="45"/>
      <c r="E93" s="45"/>
      <c r="F93" s="45"/>
      <c r="G93" s="32"/>
      <c r="H93" s="32"/>
      <c r="I93" s="32"/>
      <c r="J93" s="32"/>
      <c r="K93" s="32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ht="13.5">
      <c r="A94" s="32"/>
      <c r="B94" s="226" t="s">
        <v>72</v>
      </c>
      <c r="C94" s="226"/>
      <c r="D94" s="226"/>
      <c r="E94" s="226"/>
      <c r="F94" s="29"/>
      <c r="G94" s="36" t="s">
        <v>73</v>
      </c>
      <c r="H94" s="232">
        <v>411.38</v>
      </c>
      <c r="I94" s="233"/>
      <c r="J94" s="32"/>
      <c r="K94" s="32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29" ht="13.5">
      <c r="A95" s="32"/>
      <c r="B95" s="46" t="s">
        <v>92</v>
      </c>
      <c r="C95" s="46"/>
      <c r="D95" s="46">
        <f>H91-6</f>
        <v>32</v>
      </c>
      <c r="E95" s="46" t="s">
        <v>89</v>
      </c>
      <c r="F95" s="46"/>
      <c r="G95" s="31"/>
      <c r="H95" s="47"/>
      <c r="I95" s="48"/>
      <c r="J95" s="32"/>
      <c r="K95" s="32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29" ht="13.5">
      <c r="A96" s="32"/>
      <c r="B96" s="29"/>
      <c r="C96" s="49" t="s">
        <v>90</v>
      </c>
      <c r="D96" s="50">
        <v>20.5</v>
      </c>
      <c r="E96" s="29" t="s">
        <v>96</v>
      </c>
      <c r="F96" s="29"/>
      <c r="G96" s="36" t="s">
        <v>73</v>
      </c>
      <c r="H96" s="222">
        <f>D95*D96</f>
        <v>656</v>
      </c>
      <c r="I96" s="223"/>
      <c r="J96" s="32"/>
      <c r="K96" s="32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1:29" ht="13.5">
      <c r="A97" s="32"/>
      <c r="B97" s="36"/>
      <c r="C97" s="36"/>
      <c r="D97" s="36"/>
      <c r="E97" s="36"/>
      <c r="F97" s="36"/>
      <c r="G97" s="36" t="s">
        <v>35</v>
      </c>
      <c r="H97" s="224">
        <f>H94+H96</f>
        <v>1067.3800000000001</v>
      </c>
      <c r="I97" s="225"/>
      <c r="J97" s="30"/>
      <c r="K97" s="30"/>
      <c r="L97" s="24"/>
      <c r="M97" s="24"/>
      <c r="N97" s="22">
        <f>H97</f>
        <v>1067.3800000000001</v>
      </c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1:29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1:29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1:29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spans="1:29">
      <c r="A101" s="249" t="s">
        <v>14</v>
      </c>
      <c r="B101" s="249"/>
      <c r="C101" s="249"/>
      <c r="G101" s="248" t="s">
        <v>123</v>
      </c>
      <c r="H101" s="248"/>
      <c r="I101" s="248"/>
      <c r="J101" s="28"/>
      <c r="K101" s="25"/>
      <c r="L101" s="22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1:29">
      <c r="A102" s="248"/>
      <c r="B102" s="248"/>
      <c r="C102" s="248"/>
      <c r="G102" s="248" t="s">
        <v>15</v>
      </c>
      <c r="H102" s="248"/>
      <c r="I102" s="248"/>
      <c r="J102" s="28"/>
      <c r="K102" s="25"/>
      <c r="L102" s="22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>
      <c r="A103" s="248"/>
      <c r="B103" s="248"/>
      <c r="C103" s="248"/>
      <c r="G103" s="248" t="s">
        <v>17</v>
      </c>
      <c r="H103" s="248"/>
      <c r="I103" s="248"/>
      <c r="J103" s="28"/>
      <c r="K103" s="25"/>
      <c r="L103" s="22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29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29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29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29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29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29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29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29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29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29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29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29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29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29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</row>
    <row r="141" spans="1:29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</row>
    <row r="142" spans="1:29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</row>
    <row r="143" spans="1:29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</row>
    <row r="144" spans="1:29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</row>
    <row r="145" spans="1:29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</row>
    <row r="146" spans="1:29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</row>
    <row r="147" spans="1:29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</row>
    <row r="148" spans="1:29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</row>
    <row r="149" spans="1:29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</row>
    <row r="150" spans="1:29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</row>
    <row r="151" spans="1:29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</row>
    <row r="152" spans="1:29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</row>
    <row r="153" spans="1:29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</row>
    <row r="154" spans="1:29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</row>
    <row r="155" spans="1:29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</row>
    <row r="156" spans="1:29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</row>
    <row r="157" spans="1:29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</row>
    <row r="158" spans="1:29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</row>
    <row r="159" spans="1:29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</row>
    <row r="160" spans="1:29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</row>
    <row r="161" spans="1:29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</row>
    <row r="162" spans="1:29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</row>
    <row r="163" spans="1:29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</row>
    <row r="164" spans="1:29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</row>
    <row r="165" spans="1:29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spans="1:29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spans="1:29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spans="1:29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spans="1:29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spans="1:29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spans="1:29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spans="1:29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spans="1:29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spans="1:29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spans="1:29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spans="1:29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spans="1:29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spans="1:29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spans="1:29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spans="1:29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spans="1:29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spans="1:29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spans="1:29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spans="1:29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spans="1:29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spans="1:29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spans="1:29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spans="1:29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spans="1:29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spans="1:29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spans="1:29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spans="1:29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spans="1:29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spans="1:29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spans="1:29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spans="1:29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spans="1:29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spans="1:29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spans="1:29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spans="1:29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spans="1:29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spans="1:29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spans="1:29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spans="1:29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spans="1:29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spans="1:29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spans="1:29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spans="1:29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spans="1:29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spans="1:29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spans="1:29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spans="1:29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29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spans="1:29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spans="1:29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spans="1:29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spans="1:29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spans="1:29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spans="1:29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spans="1:29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spans="1:29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29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spans="1:29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spans="1:29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spans="1:29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spans="1:29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spans="1:29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spans="1:29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spans="1:29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spans="1:29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spans="1:29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spans="1:29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spans="1:29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spans="1:29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spans="1:29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spans="1:29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spans="1:29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spans="1:29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spans="1:29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spans="1:29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spans="1:29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spans="1:29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spans="1:29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spans="1:29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spans="1:29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spans="1:29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spans="1:29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spans="1:29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</row>
  </sheetData>
  <mergeCells count="73">
    <mergeCell ref="B22:I22"/>
    <mergeCell ref="B15:E15"/>
    <mergeCell ref="B17:E17"/>
    <mergeCell ref="H17:I17"/>
    <mergeCell ref="H19:I19"/>
    <mergeCell ref="B18:C18"/>
    <mergeCell ref="H20:I20"/>
    <mergeCell ref="A103:C103"/>
    <mergeCell ref="A101:C101"/>
    <mergeCell ref="A102:C102"/>
    <mergeCell ref="G101:I101"/>
    <mergeCell ref="G102:I102"/>
    <mergeCell ref="G103:I103"/>
    <mergeCell ref="A1:J1"/>
    <mergeCell ref="B5:I5"/>
    <mergeCell ref="B8:F8"/>
    <mergeCell ref="B9:F9"/>
    <mergeCell ref="H14:I14"/>
    <mergeCell ref="B10:F10"/>
    <mergeCell ref="B11:F11"/>
    <mergeCell ref="B12:F12"/>
    <mergeCell ref="A3:I3"/>
    <mergeCell ref="B25:F25"/>
    <mergeCell ref="H36:I36"/>
    <mergeCell ref="H48:I48"/>
    <mergeCell ref="B49:E49"/>
    <mergeCell ref="H37:I37"/>
    <mergeCell ref="B39:I39"/>
    <mergeCell ref="B42:F42"/>
    <mergeCell ref="B43:F43"/>
    <mergeCell ref="H31:I31"/>
    <mergeCell ref="B32:E32"/>
    <mergeCell ref="B26:F26"/>
    <mergeCell ref="B27:F27"/>
    <mergeCell ref="B28:F28"/>
    <mergeCell ref="B29:F29"/>
    <mergeCell ref="B45:F45"/>
    <mergeCell ref="B46:F46"/>
    <mergeCell ref="B34:E34"/>
    <mergeCell ref="H34:I34"/>
    <mergeCell ref="B51:E51"/>
    <mergeCell ref="H51:I51"/>
    <mergeCell ref="B85:I85"/>
    <mergeCell ref="H53:I53"/>
    <mergeCell ref="B44:F44"/>
    <mergeCell ref="H91:I91"/>
    <mergeCell ref="B92:E92"/>
    <mergeCell ref="B94:E94"/>
    <mergeCell ref="H54:I54"/>
    <mergeCell ref="B56:I56"/>
    <mergeCell ref="B63:E63"/>
    <mergeCell ref="B65:E65"/>
    <mergeCell ref="H65:I65"/>
    <mergeCell ref="H80:I80"/>
    <mergeCell ref="H68:I68"/>
    <mergeCell ref="B75:F75"/>
    <mergeCell ref="B78:E78"/>
    <mergeCell ref="H96:I96"/>
    <mergeCell ref="H97:I97"/>
    <mergeCell ref="B59:F59"/>
    <mergeCell ref="B89:F89"/>
    <mergeCell ref="B74:G74"/>
    <mergeCell ref="H77:I77"/>
    <mergeCell ref="B70:I70"/>
    <mergeCell ref="B88:F88"/>
    <mergeCell ref="B80:E80"/>
    <mergeCell ref="B73:G73"/>
    <mergeCell ref="H82:I82"/>
    <mergeCell ref="H67:I67"/>
    <mergeCell ref="B60:F60"/>
    <mergeCell ref="H94:I94"/>
    <mergeCell ref="H83:I83"/>
    <mergeCell ref="H62:I62"/>
  </mergeCells>
  <phoneticPr fontId="3" type="noConversion"/>
  <printOptions horizontalCentered="1"/>
  <pageMargins left="0.4" right="0.26" top="0.63" bottom="0.4" header="0.28999999999999998" footer="0.17"/>
  <pageSetup paperSize="9" scale="95" orientation="portrait" useFirstPageNumber="1" horizontalDpi="1200" verticalDpi="1200" r:id="rId1"/>
  <headerFooter alignWithMargins="0">
    <oddFooter>&amp;C&amp;P</oddFooter>
  </headerFooter>
  <rowBreaks count="2" manualBreakCount="2">
    <brk id="54" max="9" man="1"/>
    <brk id="10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Z66"/>
  <sheetViews>
    <sheetView workbookViewId="0">
      <selection activeCell="A3" sqref="A3:O3"/>
    </sheetView>
  </sheetViews>
  <sheetFormatPr defaultRowHeight="15.75"/>
  <cols>
    <col min="1" max="1" width="6.5703125" style="106" customWidth="1"/>
    <col min="2" max="2" width="22.85546875" style="106" customWidth="1"/>
    <col min="3" max="6" width="7.85546875" style="106" customWidth="1"/>
    <col min="7" max="7" width="8.42578125" style="106" customWidth="1"/>
    <col min="8" max="14" width="7.85546875" style="106" customWidth="1"/>
    <col min="15" max="15" width="9.28515625" style="106" customWidth="1"/>
    <col min="16" max="16384" width="9.140625" style="106"/>
  </cols>
  <sheetData>
    <row r="1" spans="1:26" ht="29.25" customHeight="1" thickBot="1">
      <c r="A1" s="250" t="s">
        <v>3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2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6.5" thickBo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42" customHeight="1" thickBot="1">
      <c r="A3" s="254" t="str">
        <f>'Rate Analysis (R.A.A)'!A3:J3</f>
        <v>NAME OF WORK:- CONSTRUCTION DISPENSARY ABDUL REHMAN SOOMRO TALUKA B.S.KARIM DISTRICT T.M.KHAN  (EXT: DEVELOPMENT).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6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ht="24" customHeight="1">
      <c r="A5" s="253" t="s">
        <v>4</v>
      </c>
      <c r="B5" s="253" t="s">
        <v>5</v>
      </c>
      <c r="C5" s="253" t="s">
        <v>6</v>
      </c>
      <c r="D5" s="257" t="s">
        <v>133</v>
      </c>
      <c r="E5" s="257"/>
      <c r="F5" s="257" t="s">
        <v>132</v>
      </c>
      <c r="G5" s="257"/>
      <c r="H5" s="257" t="s">
        <v>1</v>
      </c>
      <c r="I5" s="257"/>
      <c r="J5" s="257" t="s">
        <v>130</v>
      </c>
      <c r="K5" s="257"/>
      <c r="L5" s="257" t="s">
        <v>131</v>
      </c>
      <c r="M5" s="257"/>
      <c r="N5" s="257" t="s">
        <v>7</v>
      </c>
      <c r="O5" s="257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>
      <c r="A6" s="253"/>
      <c r="B6" s="253"/>
      <c r="C6" s="253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8.25" customHeight="1">
      <c r="A7" s="128"/>
      <c r="B7" s="128"/>
      <c r="C7" s="134"/>
      <c r="D7" s="127"/>
      <c r="E7" s="134"/>
      <c r="F7" s="127"/>
      <c r="G7" s="134"/>
      <c r="H7" s="127"/>
      <c r="I7" s="134"/>
      <c r="J7" s="127"/>
      <c r="K7" s="134"/>
      <c r="L7" s="127"/>
      <c r="M7" s="134"/>
      <c r="N7" s="127"/>
      <c r="O7" s="134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28.5" customHeight="1">
      <c r="A8" s="135" t="s">
        <v>105</v>
      </c>
      <c r="B8" s="150" t="s">
        <v>112</v>
      </c>
      <c r="C8" s="165">
        <f>'Abstract Sheet'!C10</f>
        <v>627.94395000000009</v>
      </c>
      <c r="D8" s="174">
        <v>7.8</v>
      </c>
      <c r="E8" s="131">
        <f>C8*D8/100</f>
        <v>48.979628100000006</v>
      </c>
      <c r="F8" s="130">
        <v>48</v>
      </c>
      <c r="G8" s="132">
        <f>C8*F8/100</f>
        <v>301.41309600000005</v>
      </c>
      <c r="H8" s="130">
        <v>94.76</v>
      </c>
      <c r="I8" s="133">
        <f>C8*H8/100</f>
        <v>595.03968702000009</v>
      </c>
      <c r="J8" s="127" t="s">
        <v>134</v>
      </c>
      <c r="K8" s="134" t="s">
        <v>134</v>
      </c>
      <c r="L8" s="127" t="s">
        <v>134</v>
      </c>
      <c r="M8" s="134" t="s">
        <v>134</v>
      </c>
      <c r="N8" s="127" t="s">
        <v>134</v>
      </c>
      <c r="O8" s="134" t="s">
        <v>134</v>
      </c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25.5" customHeight="1">
      <c r="A9" s="135" t="s">
        <v>106</v>
      </c>
      <c r="B9" s="150" t="s">
        <v>135</v>
      </c>
      <c r="C9" s="132">
        <f>'Abstract Sheet'!C12</f>
        <v>860.52750000000003</v>
      </c>
      <c r="D9" s="136">
        <v>3.44</v>
      </c>
      <c r="E9" s="132">
        <f>C9*D9/100</f>
        <v>29.602146000000001</v>
      </c>
      <c r="F9" s="127">
        <v>25.7</v>
      </c>
      <c r="G9" s="132">
        <f>C9*F9/100</f>
        <v>221.15556749999999</v>
      </c>
      <c r="H9" s="127" t="s">
        <v>134</v>
      </c>
      <c r="I9" s="134" t="s">
        <v>134</v>
      </c>
      <c r="J9" s="127" t="s">
        <v>134</v>
      </c>
      <c r="K9" s="134" t="s">
        <v>134</v>
      </c>
      <c r="L9" s="127" t="s">
        <v>134</v>
      </c>
      <c r="M9" s="134" t="s">
        <v>134</v>
      </c>
      <c r="N9" s="127">
        <v>1350</v>
      </c>
      <c r="O9" s="135">
        <f>C9*N9/100</f>
        <v>11617.12125</v>
      </c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25.5" customHeight="1">
      <c r="A10" s="135" t="s">
        <v>22</v>
      </c>
      <c r="B10" s="150" t="s">
        <v>136</v>
      </c>
      <c r="C10" s="132">
        <f>'Abstract Sheet'!C16</f>
        <v>1357.5550000000001</v>
      </c>
      <c r="D10" s="127">
        <v>4.4000000000000004</v>
      </c>
      <c r="E10" s="132">
        <f>C10*D10/100</f>
        <v>59.732420000000012</v>
      </c>
      <c r="F10" s="127">
        <v>11</v>
      </c>
      <c r="G10" s="132">
        <f>C10*F10/100</f>
        <v>149.33105</v>
      </c>
      <c r="H10" s="127" t="s">
        <v>134</v>
      </c>
      <c r="I10" s="134" t="s">
        <v>134</v>
      </c>
      <c r="J10" s="127">
        <v>22</v>
      </c>
      <c r="K10" s="135">
        <f>C10*J10/100</f>
        <v>298.66210000000001</v>
      </c>
      <c r="L10" s="127" t="s">
        <v>134</v>
      </c>
      <c r="M10" s="134" t="s">
        <v>134</v>
      </c>
      <c r="N10" s="127" t="s">
        <v>134</v>
      </c>
      <c r="O10" s="134" t="s">
        <v>134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25.5" customHeight="1">
      <c r="A11" s="135" t="s">
        <v>110</v>
      </c>
      <c r="B11" s="156" t="s">
        <v>163</v>
      </c>
      <c r="C11" s="135">
        <f>'Abstract Sheet'!C14</f>
        <v>1157.8700000000001</v>
      </c>
      <c r="D11" s="157">
        <v>0.5</v>
      </c>
      <c r="E11" s="175">
        <f>C11*D11/100</f>
        <v>5.7893500000000007</v>
      </c>
      <c r="F11" s="176">
        <v>7</v>
      </c>
      <c r="G11" s="132">
        <f>C11*F11/100</f>
        <v>81.050900000000013</v>
      </c>
      <c r="H11" s="127" t="s">
        <v>134</v>
      </c>
      <c r="I11" s="134" t="s">
        <v>134</v>
      </c>
      <c r="J11" s="127" t="s">
        <v>134</v>
      </c>
      <c r="K11" s="134" t="s">
        <v>134</v>
      </c>
      <c r="L11" s="127" t="s">
        <v>134</v>
      </c>
      <c r="M11" s="134" t="s">
        <v>134</v>
      </c>
      <c r="N11" s="134" t="s">
        <v>134</v>
      </c>
      <c r="O11" s="134" t="s">
        <v>134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25.5" customHeight="1">
      <c r="A12" s="151"/>
      <c r="B12" s="152"/>
      <c r="C12" s="137"/>
      <c r="D12" s="127"/>
      <c r="E12" s="134"/>
      <c r="F12" s="127"/>
      <c r="G12" s="134"/>
      <c r="H12" s="127"/>
      <c r="I12" s="134"/>
      <c r="J12" s="127"/>
      <c r="K12" s="134"/>
      <c r="L12" s="127"/>
      <c r="M12" s="134"/>
      <c r="N12" s="127"/>
      <c r="O12" s="13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26.25" customHeight="1">
      <c r="A13" s="127"/>
      <c r="B13" s="138" t="s">
        <v>9</v>
      </c>
      <c r="C13" s="139" t="s">
        <v>134</v>
      </c>
      <c r="D13" s="140" t="s">
        <v>134</v>
      </c>
      <c r="E13" s="141">
        <f>SUM(E8:E12)</f>
        <v>144.10354410000002</v>
      </c>
      <c r="F13" s="140" t="s">
        <v>134</v>
      </c>
      <c r="G13" s="141">
        <f>SUM(G8:G12)</f>
        <v>752.95061350000014</v>
      </c>
      <c r="H13" s="140" t="s">
        <v>134</v>
      </c>
      <c r="I13" s="141">
        <f>SUM(I8:I12)</f>
        <v>595.03968702000009</v>
      </c>
      <c r="J13" s="140" t="s">
        <v>134</v>
      </c>
      <c r="K13" s="141">
        <f>SUM(K8:K12)</f>
        <v>298.66210000000001</v>
      </c>
      <c r="L13" s="140" t="s">
        <v>134</v>
      </c>
      <c r="M13" s="142">
        <f>SUM(M8:M12)</f>
        <v>0</v>
      </c>
      <c r="N13" s="140" t="s">
        <v>134</v>
      </c>
      <c r="O13" s="142">
        <f>SUM(O8:O12)</f>
        <v>11617.12125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25.5" customHeight="1">
      <c r="A14" s="143"/>
      <c r="B14" s="138" t="s">
        <v>10</v>
      </c>
      <c r="C14" s="139"/>
      <c r="D14" s="144"/>
      <c r="E14" s="134">
        <f>'Rate Analysis (R.A.A)'!N68</f>
        <v>27.330000000000002</v>
      </c>
      <c r="F14" s="129"/>
      <c r="G14" s="132">
        <f>'Rate Analysis (R.A.A)'!N20</f>
        <v>2334.84</v>
      </c>
      <c r="H14" s="129"/>
      <c r="I14" s="134">
        <f>'Rate Analysis (R.A.A)'!N37</f>
        <v>2660.44</v>
      </c>
      <c r="J14" s="129"/>
      <c r="K14" s="134">
        <f>'Rate Analysis (R.A.A)'!N54</f>
        <v>2790.6800000000003</v>
      </c>
      <c r="L14" s="129"/>
      <c r="M14" s="134">
        <f>'Rate Analysis (R.A.A)'!N97</f>
        <v>1067.3800000000001</v>
      </c>
      <c r="N14" s="129"/>
      <c r="O14" s="132">
        <f>'Rate Analysis (R.A.A)'!N83</f>
        <v>1618.52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24" customHeight="1">
      <c r="A15" s="95"/>
      <c r="B15" s="138" t="s">
        <v>11</v>
      </c>
      <c r="C15" s="145"/>
      <c r="D15" s="146"/>
      <c r="E15" s="141">
        <f>E13*E14</f>
        <v>3938.3498602530008</v>
      </c>
      <c r="F15" s="140"/>
      <c r="G15" s="141">
        <f>G13*G14/100</f>
        <v>17580.192104243404</v>
      </c>
      <c r="H15" s="140"/>
      <c r="I15" s="141">
        <f>I13*I14/100</f>
        <v>15830.673849354891</v>
      </c>
      <c r="J15" s="140"/>
      <c r="K15" s="141">
        <f>K13*K14/100</f>
        <v>8334.7034922800012</v>
      </c>
      <c r="L15" s="140"/>
      <c r="M15" s="147">
        <f>M13*M14</f>
        <v>0</v>
      </c>
      <c r="N15" s="140"/>
      <c r="O15" s="141">
        <f>O13*O14/1000</f>
        <v>18802.543085549998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3.5" customHeight="1">
      <c r="A16" s="95"/>
      <c r="B16" s="138"/>
      <c r="C16" s="127"/>
      <c r="D16" s="127"/>
      <c r="E16" s="131"/>
      <c r="F16" s="127"/>
      <c r="G16" s="131"/>
      <c r="H16" s="127"/>
      <c r="I16" s="131"/>
      <c r="J16" s="127"/>
      <c r="K16" s="131"/>
      <c r="L16" s="127"/>
      <c r="M16" s="136"/>
      <c r="N16" s="127"/>
      <c r="O16" s="131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23.25" customHeight="1">
      <c r="A17" s="95"/>
      <c r="B17" s="138" t="s">
        <v>18</v>
      </c>
      <c r="C17" s="129"/>
      <c r="D17" s="129"/>
      <c r="E17" s="261">
        <f>SUM(E15:O15)</f>
        <v>64486.4623916813</v>
      </c>
      <c r="F17" s="262"/>
      <c r="G17" s="149" t="s">
        <v>143</v>
      </c>
      <c r="H17" s="129"/>
      <c r="I17" s="129"/>
      <c r="J17" s="129"/>
      <c r="K17" s="129"/>
      <c r="L17" s="129"/>
      <c r="M17" s="129"/>
      <c r="N17" s="129"/>
      <c r="O17" s="129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23.25" customHeight="1">
      <c r="A18" s="95"/>
      <c r="B18" s="138"/>
      <c r="C18" s="129"/>
      <c r="D18" s="129"/>
      <c r="E18" s="154"/>
      <c r="F18" s="154"/>
      <c r="G18" s="155"/>
      <c r="H18" s="129"/>
      <c r="I18" s="129"/>
      <c r="J18" s="129"/>
      <c r="K18" s="129"/>
      <c r="L18" s="129"/>
      <c r="M18" s="129"/>
      <c r="N18" s="129"/>
      <c r="O18" s="129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23.25" customHeight="1">
      <c r="A19" s="95"/>
      <c r="B19" s="138"/>
      <c r="C19" s="129"/>
      <c r="D19" s="129"/>
      <c r="E19" s="131"/>
      <c r="F19" s="131"/>
      <c r="G19" s="129"/>
      <c r="H19" s="129"/>
      <c r="I19" s="129"/>
      <c r="J19" s="129"/>
      <c r="K19" s="129"/>
      <c r="L19" s="129"/>
      <c r="M19" s="129"/>
      <c r="N19" s="129"/>
      <c r="O19" s="129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23.25" hidden="1" customHeight="1">
      <c r="A20" s="95"/>
      <c r="B20" s="127"/>
      <c r="C20" s="129"/>
      <c r="D20" s="129"/>
      <c r="E20" s="111">
        <f>E17</f>
        <v>64486.4623916813</v>
      </c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7.25" customHeight="1">
      <c r="A21" s="95"/>
      <c r="B21" s="259" t="s">
        <v>14</v>
      </c>
      <c r="C21" s="259"/>
      <c r="D21" s="259"/>
      <c r="H21" s="95"/>
      <c r="I21" s="95"/>
      <c r="J21" s="95"/>
      <c r="K21" s="169" t="s">
        <v>123</v>
      </c>
      <c r="L21" s="169"/>
      <c r="M21" s="169"/>
      <c r="N21" s="169"/>
      <c r="O21" s="129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>
      <c r="A22" s="95"/>
      <c r="B22" s="260"/>
      <c r="C22" s="260"/>
      <c r="D22" s="260"/>
      <c r="H22" s="95"/>
      <c r="I22" s="95"/>
      <c r="J22" s="95"/>
      <c r="K22" s="169" t="s">
        <v>15</v>
      </c>
      <c r="L22" s="169"/>
      <c r="M22" s="169"/>
      <c r="N22" s="169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95"/>
      <c r="B23" s="260"/>
      <c r="C23" s="260"/>
      <c r="D23" s="260"/>
      <c r="H23" s="95"/>
      <c r="I23" s="95"/>
      <c r="J23" s="95"/>
      <c r="K23" s="169" t="s">
        <v>17</v>
      </c>
      <c r="L23" s="169"/>
      <c r="M23" s="169"/>
      <c r="N23" s="169"/>
      <c r="O23" s="129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>
      <c r="A24" s="95"/>
      <c r="B24" s="127"/>
      <c r="C24" s="95"/>
      <c r="D24" s="148"/>
      <c r="E24" s="260"/>
      <c r="F24" s="260"/>
      <c r="G24" s="260"/>
      <c r="H24" s="260"/>
      <c r="I24" s="129"/>
      <c r="J24" s="129"/>
      <c r="K24" s="129"/>
      <c r="L24" s="260"/>
      <c r="M24" s="260"/>
      <c r="N24" s="260"/>
      <c r="O24" s="129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>
      <c r="A25" s="95"/>
      <c r="B25" s="129"/>
      <c r="C25" s="95"/>
      <c r="D25" s="148"/>
      <c r="E25" s="260"/>
      <c r="F25" s="260"/>
      <c r="G25" s="260"/>
      <c r="H25" s="260"/>
      <c r="I25" s="129"/>
      <c r="J25" s="129"/>
      <c r="K25" s="129"/>
      <c r="L25" s="260"/>
      <c r="M25" s="260"/>
      <c r="N25" s="260"/>
      <c r="O25" s="129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>
      <c r="A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6:26"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6:26"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</sheetData>
  <mergeCells count="19">
    <mergeCell ref="B21:D21"/>
    <mergeCell ref="E25:H25"/>
    <mergeCell ref="L25:N25"/>
    <mergeCell ref="E17:F17"/>
    <mergeCell ref="E24:H24"/>
    <mergeCell ref="L24:N24"/>
    <mergeCell ref="B22:D22"/>
    <mergeCell ref="B23:D23"/>
    <mergeCell ref="A1:O1"/>
    <mergeCell ref="A5:A6"/>
    <mergeCell ref="B5:B6"/>
    <mergeCell ref="C5:C6"/>
    <mergeCell ref="A3:O3"/>
    <mergeCell ref="H5:I6"/>
    <mergeCell ref="J5:K6"/>
    <mergeCell ref="L5:M6"/>
    <mergeCell ref="N5:O6"/>
    <mergeCell ref="F5:G6"/>
    <mergeCell ref="D5:E6"/>
  </mergeCells>
  <phoneticPr fontId="3" type="noConversion"/>
  <printOptions horizontalCentered="1"/>
  <pageMargins left="0.41" right="0.28999999999999998" top="1" bottom="1" header="0.5" footer="0.5"/>
  <pageSetup paperSize="9" scale="90" orientation="landscape" horizontalDpi="1200" verticalDpi="12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L25"/>
  <sheetViews>
    <sheetView workbookViewId="0">
      <selection activeCell="M27" sqref="M27"/>
    </sheetView>
  </sheetViews>
  <sheetFormatPr defaultRowHeight="12.75"/>
  <cols>
    <col min="1" max="1" width="6.140625" customWidth="1"/>
    <col min="2" max="2" width="21" customWidth="1"/>
    <col min="3" max="3" width="12.42578125" customWidth="1"/>
    <col min="4" max="4" width="11.140625" customWidth="1"/>
    <col min="5" max="5" width="10.7109375" customWidth="1"/>
    <col min="6" max="6" width="11.140625" customWidth="1"/>
    <col min="7" max="7" width="11.42578125" customWidth="1"/>
    <col min="8" max="8" width="10.7109375" customWidth="1"/>
    <col min="9" max="10" width="12" customWidth="1"/>
    <col min="11" max="11" width="11.5703125" customWidth="1"/>
    <col min="12" max="12" width="15.42578125" customWidth="1"/>
  </cols>
  <sheetData>
    <row r="1" spans="1:12" ht="21" customHeight="1" thickBot="1">
      <c r="A1" s="263" t="s">
        <v>28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5"/>
    </row>
    <row r="2" spans="1:12" ht="41.25" customHeight="1" thickBot="1">
      <c r="A2" s="275" t="str">
        <f>'Rate Analysis (R.A.A)'!A3:J3</f>
        <v>NAME OF WORK:- CONSTRUCTION DISPENSARY ABDUL REHMAN SOOMRO TALUKA B.S.KARIM DISTRICT T.M.KHAN  (EXT: DEVELOPMENT).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7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9.5" customHeight="1" thickTop="1">
      <c r="A4" s="266" t="s">
        <v>128</v>
      </c>
      <c r="B4" s="268" t="s">
        <v>29</v>
      </c>
      <c r="C4" s="270" t="s">
        <v>30</v>
      </c>
      <c r="D4" s="272" t="s">
        <v>31</v>
      </c>
      <c r="E4" s="272"/>
      <c r="F4" s="268" t="s">
        <v>32</v>
      </c>
      <c r="G4" s="268"/>
      <c r="H4" s="268" t="s">
        <v>33</v>
      </c>
      <c r="I4" s="268"/>
      <c r="J4" s="268" t="s">
        <v>34</v>
      </c>
      <c r="K4" s="268"/>
      <c r="L4" s="273" t="s">
        <v>35</v>
      </c>
    </row>
    <row r="5" spans="1:12" ht="22.5" customHeight="1" thickBot="1">
      <c r="A5" s="267"/>
      <c r="B5" s="269"/>
      <c r="C5" s="271"/>
      <c r="D5" s="6" t="s">
        <v>21</v>
      </c>
      <c r="E5" s="6" t="s">
        <v>11</v>
      </c>
      <c r="F5" s="5" t="s">
        <v>21</v>
      </c>
      <c r="G5" s="5" t="s">
        <v>11</v>
      </c>
      <c r="H5" s="5" t="s">
        <v>21</v>
      </c>
      <c r="I5" s="5" t="s">
        <v>11</v>
      </c>
      <c r="J5" s="5" t="s">
        <v>21</v>
      </c>
      <c r="K5" s="5" t="s">
        <v>11</v>
      </c>
      <c r="L5" s="274"/>
    </row>
    <row r="6" spans="1:12" ht="20.100000000000001" customHeight="1">
      <c r="A6" s="7">
        <v>1</v>
      </c>
      <c r="B6" s="8" t="s">
        <v>36</v>
      </c>
      <c r="C6" s="8">
        <v>657</v>
      </c>
      <c r="D6" s="8">
        <v>1150</v>
      </c>
      <c r="E6" s="8">
        <v>755550</v>
      </c>
      <c r="F6" s="8"/>
      <c r="G6" s="8"/>
      <c r="H6" s="8"/>
      <c r="I6" s="8"/>
      <c r="J6" s="8"/>
      <c r="K6" s="8"/>
      <c r="L6" s="9">
        <v>755550</v>
      </c>
    </row>
    <row r="7" spans="1:12" ht="20.100000000000001" customHeight="1">
      <c r="A7" s="10">
        <v>2</v>
      </c>
      <c r="B7" s="11" t="s">
        <v>55</v>
      </c>
      <c r="C7" s="11">
        <v>100</v>
      </c>
      <c r="D7" s="11">
        <v>1150</v>
      </c>
      <c r="E7" s="11">
        <v>115000</v>
      </c>
      <c r="F7" s="11"/>
      <c r="G7" s="11"/>
      <c r="H7" s="11"/>
      <c r="I7" s="11"/>
      <c r="J7" s="11"/>
      <c r="K7" s="11"/>
      <c r="L7" s="12">
        <v>115000</v>
      </c>
    </row>
    <row r="8" spans="1:12" ht="20.100000000000001" customHeight="1">
      <c r="A8" s="10">
        <v>3</v>
      </c>
      <c r="B8" s="11" t="s">
        <v>56</v>
      </c>
      <c r="C8" s="11"/>
      <c r="D8" s="11"/>
      <c r="E8" s="11">
        <v>50000</v>
      </c>
      <c r="F8" s="11"/>
      <c r="G8" s="11"/>
      <c r="H8" s="11"/>
      <c r="I8" s="11"/>
      <c r="J8" s="11"/>
      <c r="K8" s="11"/>
      <c r="L8" s="12">
        <v>50000</v>
      </c>
    </row>
    <row r="9" spans="1:12" ht="20.100000000000001" customHeight="1">
      <c r="A9" s="10">
        <v>4</v>
      </c>
      <c r="B9" s="11" t="s">
        <v>57</v>
      </c>
      <c r="C9" s="11"/>
      <c r="D9" s="11"/>
      <c r="E9" s="11"/>
      <c r="F9" s="11"/>
      <c r="G9" s="11">
        <v>100000</v>
      </c>
      <c r="H9" s="11"/>
      <c r="I9" s="11"/>
      <c r="J9" s="11"/>
      <c r="K9" s="11"/>
      <c r="L9" s="12">
        <v>100000</v>
      </c>
    </row>
    <row r="10" spans="1:12" ht="20.100000000000001" customHeight="1">
      <c r="A10" s="10">
        <v>5</v>
      </c>
      <c r="B10" s="11" t="s">
        <v>58</v>
      </c>
      <c r="C10" s="11"/>
      <c r="D10" s="11"/>
      <c r="E10" s="11"/>
      <c r="F10" s="11"/>
      <c r="G10" s="11"/>
      <c r="H10" s="11"/>
      <c r="I10" s="11">
        <v>150000</v>
      </c>
      <c r="J10" s="11"/>
      <c r="K10" s="11"/>
      <c r="L10" s="12">
        <v>150000</v>
      </c>
    </row>
    <row r="11" spans="1:12" ht="20.100000000000001" customHeight="1">
      <c r="A11" s="10">
        <v>6</v>
      </c>
      <c r="B11" s="11" t="s">
        <v>59</v>
      </c>
      <c r="C11" s="11"/>
      <c r="D11" s="11"/>
      <c r="E11" s="11">
        <v>100000</v>
      </c>
      <c r="F11" s="11"/>
      <c r="G11" s="11"/>
      <c r="H11" s="11"/>
      <c r="I11" s="11"/>
      <c r="J11" s="11"/>
      <c r="K11" s="11"/>
      <c r="L11" s="12">
        <v>100000</v>
      </c>
    </row>
    <row r="12" spans="1:12" ht="20.100000000000001" customHeight="1">
      <c r="A12" s="10">
        <v>7</v>
      </c>
      <c r="B12" s="11" t="s">
        <v>60</v>
      </c>
      <c r="C12" s="11"/>
      <c r="D12" s="13">
        <v>1</v>
      </c>
      <c r="E12" s="11">
        <v>89000</v>
      </c>
      <c r="F12" s="11"/>
      <c r="G12" s="11"/>
      <c r="H12" s="11"/>
      <c r="I12" s="11"/>
      <c r="J12" s="11"/>
      <c r="K12" s="11"/>
      <c r="L12" s="12">
        <v>89000</v>
      </c>
    </row>
    <row r="13" spans="1:12" ht="20.100000000000001" customHeight="1">
      <c r="A13" s="10">
        <v>8</v>
      </c>
      <c r="B13" s="11" t="s">
        <v>61</v>
      </c>
      <c r="C13" s="14">
        <v>600</v>
      </c>
      <c r="D13" s="14">
        <v>700</v>
      </c>
      <c r="E13" s="14">
        <v>42000</v>
      </c>
      <c r="F13" s="14"/>
      <c r="G13" s="14"/>
      <c r="H13" s="14"/>
      <c r="I13" s="14"/>
      <c r="J13" s="14"/>
      <c r="K13" s="14"/>
      <c r="L13" s="12">
        <v>42000</v>
      </c>
    </row>
    <row r="14" spans="1:12" ht="20.100000000000001" customHeight="1" thickBot="1">
      <c r="A14" s="15">
        <v>9</v>
      </c>
      <c r="B14" s="16" t="s">
        <v>35</v>
      </c>
      <c r="C14" s="16"/>
      <c r="D14" s="17"/>
      <c r="E14" s="17"/>
      <c r="F14" s="17"/>
      <c r="G14" s="17"/>
      <c r="H14" s="17"/>
      <c r="I14" s="17"/>
      <c r="J14" s="17"/>
      <c r="K14" s="18"/>
      <c r="L14" s="19">
        <f>SUM(L6:L13)</f>
        <v>1401550</v>
      </c>
    </row>
    <row r="23" spans="2:12">
      <c r="D23" s="278" t="s">
        <v>12</v>
      </c>
      <c r="E23" s="278"/>
      <c r="F23" s="278"/>
      <c r="G23" s="278"/>
      <c r="I23" s="278" t="s">
        <v>13</v>
      </c>
      <c r="J23" s="278"/>
      <c r="K23" s="278"/>
      <c r="L23" s="3"/>
    </row>
    <row r="24" spans="2:12">
      <c r="B24" s="2" t="s">
        <v>14</v>
      </c>
      <c r="D24" s="278" t="s">
        <v>15</v>
      </c>
      <c r="E24" s="278"/>
      <c r="F24" s="278"/>
      <c r="G24" s="278"/>
      <c r="I24" s="278" t="s">
        <v>16</v>
      </c>
      <c r="J24" s="278"/>
      <c r="K24" s="278"/>
      <c r="L24" s="3"/>
    </row>
    <row r="25" spans="2:12">
      <c r="B25" s="1"/>
      <c r="D25" s="278" t="s">
        <v>17</v>
      </c>
      <c r="E25" s="278"/>
      <c r="F25" s="278"/>
      <c r="G25" s="278"/>
      <c r="I25" s="278" t="s">
        <v>17</v>
      </c>
      <c r="J25" s="278"/>
      <c r="K25" s="278"/>
      <c r="L25" s="3"/>
    </row>
  </sheetData>
  <mergeCells count="16">
    <mergeCell ref="I23:K23"/>
    <mergeCell ref="I24:K24"/>
    <mergeCell ref="I25:K25"/>
    <mergeCell ref="D24:G24"/>
    <mergeCell ref="D25:G25"/>
    <mergeCell ref="D23:G23"/>
    <mergeCell ref="A1:L1"/>
    <mergeCell ref="A4:A5"/>
    <mergeCell ref="B4:B5"/>
    <mergeCell ref="C4:C5"/>
    <mergeCell ref="D4:E4"/>
    <mergeCell ref="F4:G4"/>
    <mergeCell ref="H4:I4"/>
    <mergeCell ref="J4:K4"/>
    <mergeCell ref="L4:L5"/>
    <mergeCell ref="A2:L2"/>
  </mergeCells>
  <phoneticPr fontId="3" type="noConversion"/>
  <pageMargins left="0.75" right="0.75" top="1" bottom="1" header="0.5" footer="0.5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schedule-B</vt:lpstr>
      <vt:lpstr>Abstract Sheet</vt:lpstr>
      <vt:lpstr>Measurement Sheet</vt:lpstr>
      <vt:lpstr>Rate Analysis (R.A.A)</vt:lpstr>
      <vt:lpstr>Cartage</vt:lpstr>
      <vt:lpstr>Detailed Sheet</vt:lpstr>
      <vt:lpstr>'Abstract Sheet'!Print_Area</vt:lpstr>
      <vt:lpstr>Cartage!Print_Area</vt:lpstr>
      <vt:lpstr>'Measurement Sheet'!Print_Area</vt:lpstr>
      <vt:lpstr>'Rate Analysis (R.A.A)'!Print_Area</vt:lpstr>
      <vt:lpstr>'schedule-B'!Print_Area</vt:lpstr>
      <vt:lpstr>'Abstract Sheet'!Print_Titles</vt:lpstr>
      <vt:lpstr>'Measurement Sheet'!Print_Titles</vt:lpstr>
      <vt:lpstr>'Rate Analysis (R.A.A)'!Print_Titles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AEN-B</dc:creator>
  <cp:lastModifiedBy>SNS</cp:lastModifiedBy>
  <cp:lastPrinted>2017-02-08T11:59:24Z</cp:lastPrinted>
  <dcterms:created xsi:type="dcterms:W3CDTF">1996-10-14T23:33:28Z</dcterms:created>
  <dcterms:modified xsi:type="dcterms:W3CDTF">2017-02-09T11:53:18Z</dcterms:modified>
</cp:coreProperties>
</file>