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0" windowWidth="15255" windowHeight="7935" activeTab="4"/>
  </bookViews>
  <sheets>
    <sheet name="Carriage New" sheetId="5" r:id="rId1"/>
    <sheet name="Abst" sheetId="4" r:id="rId2"/>
    <sheet name="Estimate" sheetId="1" r:id="rId3"/>
    <sheet name="Sheet1" sheetId="6" r:id="rId4"/>
    <sheet name="SCH PR" sheetId="7" r:id="rId5"/>
  </sheets>
  <externalReferences>
    <externalReference r:id="rId6"/>
  </externalReferences>
  <definedNames>
    <definedName name="masonary" localSheetId="4">[1]ESTIMAT!#REF!</definedName>
    <definedName name="masonary">[1]ESTIMAT!#REF!</definedName>
    <definedName name="_xlnm.Print_Area" localSheetId="2">Estimate!$A$1:$AA$116</definedName>
    <definedName name="_xlnm.Print_Area" localSheetId="4">'SCH PR'!$A$1:$AA$89</definedName>
    <definedName name="Rcc" localSheetId="4">[1]ESTIMAT!#REF!</definedName>
    <definedName name="Rcc">[1]ESTIMAT!#REF!</definedName>
  </definedNames>
  <calcPr calcId="145621"/>
</workbook>
</file>

<file path=xl/calcChain.xml><?xml version="1.0" encoding="utf-8"?>
<calcChain xmlns="http://schemas.openxmlformats.org/spreadsheetml/2006/main">
  <c r="S52" i="7" l="1"/>
  <c r="R32" i="7"/>
  <c r="R11" i="7"/>
  <c r="B3" i="4"/>
  <c r="J50" i="6"/>
  <c r="J46" i="6"/>
  <c r="J41" i="6"/>
  <c r="J37" i="6"/>
  <c r="J33" i="6"/>
  <c r="J29" i="6"/>
  <c r="J25" i="6"/>
  <c r="J21" i="6"/>
  <c r="J17" i="6"/>
  <c r="J13" i="6"/>
  <c r="J9" i="6"/>
  <c r="S79" i="1"/>
  <c r="Q69" i="1"/>
  <c r="Q68" i="1"/>
  <c r="Q52" i="1"/>
  <c r="Q51" i="1"/>
  <c r="Q50" i="1"/>
  <c r="J52" i="6" l="1"/>
  <c r="J54" i="6" s="1"/>
  <c r="R47" i="7"/>
  <c r="R15" i="7"/>
  <c r="R27" i="7"/>
  <c r="R22" i="7"/>
  <c r="R50" i="7"/>
  <c r="R36" i="7"/>
  <c r="R40" i="7"/>
  <c r="Q70" i="1"/>
  <c r="B72" i="1" s="1"/>
  <c r="C15" i="5" s="1"/>
  <c r="Q53" i="1"/>
  <c r="B54" i="1" s="1"/>
  <c r="R52" i="7" l="1"/>
  <c r="Q75" i="1"/>
  <c r="Q76" i="1" s="1"/>
  <c r="B77" i="1" s="1"/>
  <c r="R77" i="1" s="1"/>
  <c r="C14" i="5"/>
  <c r="R72" i="1"/>
  <c r="R54" i="1"/>
  <c r="Q58" i="1"/>
  <c r="Q60" i="1" s="1"/>
  <c r="B61" i="1" s="1"/>
  <c r="R61" i="1" l="1"/>
  <c r="C12" i="5"/>
  <c r="Q45" i="1"/>
  <c r="D4" i="5"/>
  <c r="Q29" i="1"/>
  <c r="Q32" i="1"/>
  <c r="Q31" i="1"/>
  <c r="Q30" i="1"/>
  <c r="Q28" i="1"/>
  <c r="Q27" i="1"/>
  <c r="Q26" i="1"/>
  <c r="Q18" i="1"/>
  <c r="Q17" i="1"/>
  <c r="Q12" i="1"/>
  <c r="Q11" i="1"/>
  <c r="Q46" i="1" l="1"/>
  <c r="B47" i="1" s="1"/>
  <c r="Q33" i="1"/>
  <c r="B34" i="1" s="1"/>
  <c r="Q19" i="1"/>
  <c r="B20" i="1" s="1"/>
  <c r="C9" i="5" s="1"/>
  <c r="R47" i="1" l="1"/>
  <c r="C11" i="5"/>
  <c r="H16" i="4"/>
  <c r="C10" i="5"/>
  <c r="R20" i="1"/>
  <c r="G39" i="1"/>
  <c r="Q39" i="1" s="1"/>
  <c r="Q40" i="1" s="1"/>
  <c r="B41" i="1" s="1"/>
  <c r="C17" i="5" s="1"/>
  <c r="R34" i="1"/>
  <c r="R41" i="1" l="1"/>
  <c r="H23" i="4" l="1"/>
  <c r="Q13" i="1" l="1"/>
  <c r="B14" i="1" s="1"/>
  <c r="R14" i="1" s="1"/>
  <c r="R79" i="1" l="1"/>
  <c r="H8" i="4" s="1"/>
  <c r="H18" i="4" l="1"/>
  <c r="H25" i="4" l="1"/>
  <c r="M30" i="5"/>
  <c r="K30" i="5"/>
  <c r="I30" i="5"/>
  <c r="G30" i="5"/>
  <c r="E30" i="5"/>
  <c r="L16" i="5"/>
  <c r="L18" i="5" s="1"/>
  <c r="L32" i="5" s="1"/>
  <c r="G16" i="5"/>
  <c r="I14" i="5"/>
  <c r="I12" i="5" l="1"/>
  <c r="E12" i="5"/>
  <c r="G12" i="5"/>
  <c r="E14" i="5"/>
  <c r="G14" i="5"/>
  <c r="H27" i="4" l="1"/>
  <c r="M17" i="5"/>
  <c r="M18" i="5" s="1"/>
  <c r="M32" i="5" s="1"/>
  <c r="E10" i="5" l="1"/>
  <c r="G10" i="5"/>
  <c r="I10" i="5"/>
  <c r="H20" i="4"/>
  <c r="I15" i="5"/>
  <c r="G15" i="5"/>
  <c r="E15" i="5"/>
  <c r="I11" i="5" l="1"/>
  <c r="E11" i="5"/>
  <c r="G11" i="5"/>
  <c r="I13" i="5"/>
  <c r="G13" i="5"/>
  <c r="E13" i="5"/>
  <c r="K9" i="5" l="1"/>
  <c r="K18" i="5" s="1"/>
  <c r="K32" i="5" s="1"/>
  <c r="E9" i="5"/>
  <c r="E18" i="5" s="1"/>
  <c r="E32" i="5" s="1"/>
  <c r="G9" i="5"/>
  <c r="G18" i="5" s="1"/>
  <c r="G32" i="5" s="1"/>
  <c r="I9" i="5"/>
  <c r="I18" i="5" s="1"/>
  <c r="I32" i="5" s="1"/>
  <c r="M34" i="5" l="1"/>
  <c r="K10" i="4"/>
  <c r="H13" i="4" l="1"/>
  <c r="H11" i="4"/>
  <c r="H30" i="4" l="1"/>
  <c r="H32" i="4" s="1"/>
</calcChain>
</file>

<file path=xl/sharedStrings.xml><?xml version="1.0" encoding="utf-8"?>
<sst xmlns="http://schemas.openxmlformats.org/spreadsheetml/2006/main" count="308" uniqueCount="146">
  <si>
    <t xml:space="preserve">ESTIMATE </t>
  </si>
  <si>
    <t>S:#</t>
  </si>
  <si>
    <t xml:space="preserve">DISCRIPTION OF </t>
  </si>
  <si>
    <t xml:space="preserve">QTY </t>
  </si>
  <si>
    <t>RATE</t>
  </si>
  <si>
    <t xml:space="preserve">UNIT </t>
  </si>
  <si>
    <t>Amount</t>
  </si>
  <si>
    <t>x</t>
  </si>
  <si>
    <t>=</t>
  </si>
  <si>
    <t>)</t>
  </si>
  <si>
    <t>+</t>
  </si>
  <si>
    <t>(</t>
  </si>
  <si>
    <t xml:space="preserve">NAME OF WORK :-   </t>
  </si>
  <si>
    <t>%Cft</t>
  </si>
  <si>
    <t>C.C.brick or stone ballast 1-1/2" to 2" guage ratio 1:4:8. (P-15/4)</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</si>
  <si>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</si>
  <si>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Fabrication of steel reinforcement for c.c.i/c cutting, bending, laying in position, making joints and fastening i/c cost of binding wire (also removal of rust from bars) (using tor bars) (P/17-8,a).</t>
  </si>
  <si>
    <t>P/Cft</t>
  </si>
  <si>
    <t>%Sft</t>
  </si>
  <si>
    <t>Rs.</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</si>
  <si>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</si>
  <si>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P/L 1:3:6 c.c.solid block masonalry wall 6" &amp; below in thickness set in 1:6 C.M.in G/F superstructure i/c racking out joints and curing etc complete (P/19-24).</t>
  </si>
  <si>
    <t>Sub-Engineer</t>
  </si>
  <si>
    <t>Assistant Engineer</t>
  </si>
  <si>
    <t>Education Works Orangi Town</t>
  </si>
  <si>
    <t>Karachi.</t>
  </si>
  <si>
    <t>Executive Engineer</t>
  </si>
  <si>
    <t>Education Works Division-I</t>
  </si>
  <si>
    <t>A B S T R A C T</t>
  </si>
  <si>
    <t>S:NO:</t>
  </si>
  <si>
    <t>Description of Items</t>
  </si>
  <si>
    <t>A)</t>
  </si>
  <si>
    <t>Cost of Schedule Items</t>
  </si>
  <si>
    <t>Cost of Non Schedule Items</t>
  </si>
  <si>
    <t>Carriage of Material</t>
  </si>
  <si>
    <t>B)</t>
  </si>
  <si>
    <t>Rs. In million</t>
  </si>
  <si>
    <t>SUB ENGINEER</t>
  </si>
  <si>
    <t>ASSISTANT ENGINEER</t>
  </si>
  <si>
    <t>EXECUTIVE ENGINEER</t>
  </si>
  <si>
    <t>EDUCATION WORKS ORANGI TOWN</t>
  </si>
  <si>
    <t>KARACHI</t>
  </si>
  <si>
    <t>KARACHI.</t>
  </si>
  <si>
    <t>CARRIAGE SHEET</t>
  </si>
  <si>
    <t>NAME OF WORK</t>
  </si>
  <si>
    <t>S#</t>
  </si>
  <si>
    <t>Description of Item</t>
  </si>
  <si>
    <t>Quantity</t>
  </si>
  <si>
    <t>Cement Bags</t>
  </si>
  <si>
    <t>Hill Sand %Cft</t>
  </si>
  <si>
    <t>Shingle/Crush Stone %Cft</t>
  </si>
  <si>
    <t>Stone  Ballast %Cft</t>
  </si>
  <si>
    <t>Earth Filling 1000 Cft</t>
  </si>
  <si>
    <t>Steel</t>
  </si>
  <si>
    <t>RCC</t>
  </si>
  <si>
    <t>CC 1:3:6</t>
  </si>
  <si>
    <t xml:space="preserve"> Plaster (1:4)3/4"</t>
  </si>
  <si>
    <t>2" thick topping</t>
  </si>
  <si>
    <t>Plaster(1:6)</t>
  </si>
  <si>
    <t>Tiles</t>
  </si>
  <si>
    <t>Earth</t>
  </si>
  <si>
    <t>Steel (Qty./20)</t>
  </si>
  <si>
    <t>FOR FROM</t>
  </si>
  <si>
    <t>Dada Bhai/Pak Land</t>
  </si>
  <si>
    <t>Sand Quarry</t>
  </si>
  <si>
    <t>Crush</t>
  </si>
  <si>
    <t>Manghopir Quarry</t>
  </si>
  <si>
    <t>Lead In Miles</t>
  </si>
  <si>
    <t>Mile</t>
  </si>
  <si>
    <t>FROM</t>
  </si>
  <si>
    <t>1 to 2</t>
  </si>
  <si>
    <t>1 to 6</t>
  </si>
  <si>
    <t>Total</t>
  </si>
  <si>
    <t>7th Subsequent</t>
  </si>
  <si>
    <t>26 x 0.6</t>
  </si>
  <si>
    <t>54 x 32.56</t>
  </si>
  <si>
    <t>26 x 32.56</t>
  </si>
  <si>
    <t>32X32.56</t>
  </si>
  <si>
    <t>9 x 32.56</t>
  </si>
  <si>
    <t>Total Rate</t>
  </si>
  <si>
    <t>Total Amount</t>
  </si>
  <si>
    <t>Total Amount of carriage</t>
  </si>
  <si>
    <t>P.Cwt</t>
  </si>
  <si>
    <t>Qty. same R.C.C.:</t>
  </si>
  <si>
    <t>R.C.C.</t>
  </si>
  <si>
    <t>Civil Works (Except R.C.C. &amp; Fabrication)</t>
  </si>
  <si>
    <t>Total Part A</t>
  </si>
  <si>
    <t xml:space="preserve">Part B </t>
  </si>
  <si>
    <t>Total Part B</t>
  </si>
  <si>
    <t>C)</t>
  </si>
  <si>
    <t xml:space="preserve">Part C </t>
  </si>
  <si>
    <t>Fabrication</t>
  </si>
  <si>
    <t xml:space="preserve">5% above </t>
  </si>
  <si>
    <t>Total Part C</t>
  </si>
  <si>
    <t>Cement plaster (1:4) upto 20' height 3/4" thick (P-52/11-c)</t>
  </si>
  <si>
    <t xml:space="preserve">EDUCATION WORKS-I  </t>
  </si>
  <si>
    <t>EDUCATION WORKS-I</t>
  </si>
  <si>
    <t xml:space="preserve">        </t>
  </si>
  <si>
    <t xml:space="preserve">10% above </t>
  </si>
  <si>
    <t>At Par</t>
  </si>
  <si>
    <t>G.Total</t>
  </si>
  <si>
    <t>Excavation in foundation of building bridges and other structures including dagbelling dressing refilling around structure with excavated earth watering  and ramming lead upto 5 ft. (b) In ordinary Soil. (S.I.No.18-b P-5).</t>
  </si>
  <si>
    <t>%0Cft</t>
  </si>
  <si>
    <t>Rs:</t>
  </si>
  <si>
    <t>P.Rft</t>
  </si>
  <si>
    <t>C/Wall Footing</t>
  </si>
  <si>
    <t>Col</t>
  </si>
  <si>
    <t>Distempring three coats.(P-54/44-c)</t>
  </si>
  <si>
    <t>Total:(A B C)</t>
  </si>
  <si>
    <t>F/S</t>
  </si>
  <si>
    <t>Gate</t>
  </si>
  <si>
    <t xml:space="preserve">Ggate </t>
  </si>
  <si>
    <t>P.Beam</t>
  </si>
  <si>
    <t>Gate Col</t>
  </si>
  <si>
    <t>C/Wall F/S</t>
  </si>
  <si>
    <t>C/Wall</t>
  </si>
  <si>
    <t>C/Wall FS</t>
  </si>
  <si>
    <t>C/W Plint</t>
  </si>
  <si>
    <t>Qty Same as item No 6 Plaster 1:6</t>
  </si>
  <si>
    <t>C/W Top</t>
  </si>
  <si>
    <t xml:space="preserve">Qty Same as Item No. Plaster </t>
  </si>
  <si>
    <t xml:space="preserve">Cement plaster (1:6) upto 20' height 3/8" thick (P-52/13-b) </t>
  </si>
  <si>
    <t>S #</t>
  </si>
  <si>
    <t>Description of item</t>
  </si>
  <si>
    <t>QTY:</t>
  </si>
  <si>
    <t>UNIT</t>
  </si>
  <si>
    <t>AMOUNT</t>
  </si>
  <si>
    <t>Boring for tube well in all water bearing soils from ground level upto 100 feet or 30-50 meter depth including sinking &amp; with drawing of casing pipe (150 mm6"dia) (P-41/1d)</t>
  </si>
  <si>
    <t>Boring for tube well in all water bearing soils from depth 100 to 200 feet or 30-51 to 61 meter below ground level including sinking &amp; with drawing of casing pipe (250 mm 10"dia) (P-42/2d)</t>
  </si>
  <si>
    <t>S/I PVC straingers "B" class of approved design quality and make including necessary socket etc complete (P-9/0-43)</t>
  </si>
  <si>
    <t>S/F local made soir stainer of approved quality complete (150mm 6" dia) P-44/10b)</t>
  </si>
  <si>
    <t>S/I PVC blind pipe 'B' class of approved quality &amp; make including necessary sockets etc complete (150mm 6" dia) P-37/12d)</t>
  </si>
  <si>
    <t>Shoulding of grated bajri (3/8"x1/8") b/w blind pipe 6" dia (P-45/13d)</t>
  </si>
  <si>
    <t>Plujgging of joint casing &amp; blind with c.c. 1:1-1/2:3 (P-38/14d)</t>
  </si>
  <si>
    <t>P.Cft</t>
  </si>
  <si>
    <t>Providing G.I pipe special and clamps etc i/c fixing cutting and fitting complete with and i/c cost of breaking walls and roof, making good etc painting two coats as white zink paint pigment and testing water pressure bead of 200 ft et complete (P-45/14d)</t>
  </si>
  <si>
    <t>P/L full way gun metal values with wheals treaded or flanged or match with rubber washing standared patterns 1" dia (P-17/14a)</t>
  </si>
  <si>
    <t>P/F ball value with unsoldered copper ball made to BBS 1" dia (P-18/6-iii)</t>
  </si>
  <si>
    <t>Each</t>
  </si>
  <si>
    <t>P/F water pumping set 2 HP Mono of volts 1-1/2"x1- 1/2" suction &amp; devlivery 30ft head including base plate form &amp; also making cc. 1:3:6 plate form of required size &amp; along with nuts &amp; bolts complete in all respect (P-30/12)</t>
  </si>
  <si>
    <t>Say</t>
  </si>
  <si>
    <t>EDUCATION WORKS SUB DIVISION ORANGI</t>
  </si>
  <si>
    <t>M/R - S/R GGPS NEW STAR ORANGI 10 (COMPOUND WALL)</t>
  </si>
  <si>
    <t>SCHEDULE OF PRICE</t>
  </si>
  <si>
    <t>_________%ABOVE/BELOW</t>
  </si>
  <si>
    <t>SINGNATURE OF CONTRACTOR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</si>
</sst>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_(* #,##0_);_(* \(#,##0\);_(* &quot;-&quot;??_);_(@_)"/>
  </numFmts>
  <fonts count="31" x14ac:knownFonts="1">
    <font>
      <sz val="11"/>
      <color theme="1"/>
      <name val="Calibri"/>
      <family val="2"/>
      <scheme val="minor"/>
    </font>
    <font>
      <b/>
      <sz val="11"/>
      <color theme="1"/>
      <name val="Calibri"/>
      <family val="2"/>
      <scheme val="minor"/>
    </font>
    <font>
      <sz val="10"/>
      <name val="Arial"/>
      <family val="2"/>
    </font>
    <font>
      <sz val="11"/>
      <color theme="1"/>
      <name val="Calibri"/>
      <family val="2"/>
      <scheme val="minor"/>
    </font>
    <font>
      <u/>
      <sz val="11"/>
      <color theme="10"/>
      <name val="Calibri"/>
      <family val="2"/>
    </font>
    <font>
      <b/>
      <u/>
      <sz val="10"/>
      <name val="Arial"/>
      <family val="2"/>
    </font>
    <font>
      <sz val="10"/>
      <color theme="1"/>
      <name val="Arial"/>
      <family val="2"/>
    </font>
    <font>
      <u/>
      <sz val="10"/>
      <name val="Arial"/>
      <family val="2"/>
    </font>
    <font>
      <sz val="9"/>
      <name val="Times New Roman"/>
      <family val="1"/>
    </font>
    <font>
      <u/>
      <sz val="10"/>
      <color theme="1"/>
      <name val="Arial"/>
      <family val="2"/>
    </font>
    <font>
      <sz val="10"/>
      <color theme="1"/>
      <name val="Bodoni MT Black"/>
      <family val="1"/>
    </font>
    <font>
      <u/>
      <sz val="14"/>
      <name val="Times New Roman"/>
      <family val="1"/>
    </font>
    <font>
      <u/>
      <sz val="9"/>
      <name val="Times New Roman"/>
      <family val="1"/>
    </font>
    <font>
      <sz val="12"/>
      <name val="Arial"/>
      <family val="2"/>
    </font>
    <font>
      <sz val="10"/>
      <color theme="1"/>
      <name val="Calibri"/>
      <family val="2"/>
      <scheme val="minor"/>
    </font>
    <font>
      <sz val="10"/>
      <color indexed="8"/>
      <name val="Cambria"/>
      <family val="1"/>
      <scheme val="major"/>
    </font>
    <font>
      <sz val="10"/>
      <name val="Cambria"/>
      <family val="1"/>
      <scheme val="major"/>
    </font>
    <font>
      <sz val="10"/>
      <color theme="1"/>
      <name val="Cambria"/>
      <family val="1"/>
      <scheme val="major"/>
    </font>
    <font>
      <sz val="10"/>
      <color indexed="63"/>
      <name val="Cambria"/>
      <family val="1"/>
      <scheme val="major"/>
    </font>
    <font>
      <b/>
      <sz val="10"/>
      <name val="Cambria"/>
      <family val="1"/>
      <scheme val="major"/>
    </font>
    <font>
      <b/>
      <sz val="10"/>
      <color theme="1"/>
      <name val="Cambria"/>
      <family val="1"/>
      <scheme val="major"/>
    </font>
    <font>
      <b/>
      <u/>
      <sz val="10"/>
      <name val="Cambria"/>
      <family val="1"/>
      <scheme val="major"/>
    </font>
    <font>
      <b/>
      <sz val="10"/>
      <color theme="1"/>
      <name val="Calibri"/>
      <family val="2"/>
      <scheme val="minor"/>
    </font>
    <font>
      <b/>
      <u/>
      <sz val="10"/>
      <color theme="1"/>
      <name val="Calibri"/>
      <family val="2"/>
      <scheme val="minor"/>
    </font>
    <font>
      <b/>
      <u/>
      <sz val="14"/>
      <color theme="1"/>
      <name val="Calibri"/>
      <family val="2"/>
      <scheme val="minor"/>
    </font>
    <font>
      <b/>
      <u/>
      <sz val="12"/>
      <color theme="1"/>
      <name val="Calibri"/>
      <family val="2"/>
      <scheme val="minor"/>
    </font>
    <font>
      <b/>
      <u/>
      <sz val="11"/>
      <color theme="1"/>
      <name val="Arial Black"/>
      <family val="2"/>
    </font>
    <font>
      <b/>
      <u/>
      <sz val="11"/>
      <name val="Arial Black"/>
      <family val="2"/>
    </font>
    <font>
      <b/>
      <sz val="12"/>
      <name val="Arial Black"/>
      <family val="2"/>
    </font>
    <font>
      <u/>
      <sz val="12"/>
      <color theme="1"/>
      <name val="Cambria"/>
      <family val="1"/>
      <scheme val="major"/>
    </font>
    <font>
      <b/>
      <u/>
      <sz val="12"/>
      <color theme="1"/>
      <name val="Cambria"/>
      <family val="1"/>
      <scheme val="maj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double">
        <color indexed="64"/>
      </bottom>
      <diagonal/>
    </border>
  </borders>
  <cellStyleXfs count="7">
    <xf numFmtId="0" fontId="0" fillId="0" borderId="0"/>
    <xf numFmtId="9" fontId="3" fillId="0" borderId="0" applyFont="0" applyFill="0" applyBorder="0" applyAlignment="0" applyProtection="0"/>
    <xf numFmtId="0" fontId="2" fillId="0" borderId="0"/>
    <xf numFmtId="9" fontId="2" fillId="0" borderId="0" applyFont="0" applyFill="0" applyBorder="0" applyAlignment="0" applyProtection="0"/>
    <xf numFmtId="0" fontId="4" fillId="0" borderId="0" applyNumberFormat="0" applyFill="0" applyBorder="0" applyAlignment="0" applyProtection="0">
      <alignment vertical="top"/>
      <protection locked="0"/>
    </xf>
    <xf numFmtId="0" fontId="2" fillId="0" borderId="0"/>
    <xf numFmtId="43" fontId="3" fillId="0" borderId="0" applyFont="0" applyFill="0" applyBorder="0" applyAlignment="0" applyProtection="0"/>
  </cellStyleXfs>
  <cellXfs count="194">
    <xf numFmtId="0" fontId="0" fillId="0" borderId="0" xfId="0"/>
    <xf numFmtId="1" fontId="1" fillId="0" borderId="1" xfId="0" applyNumberFormat="1" applyFont="1" applyBorder="1" applyAlignment="1">
      <alignment vertical="top"/>
    </xf>
    <xf numFmtId="0" fontId="5" fillId="0" borderId="0" xfId="2" applyFont="1" applyBorder="1" applyAlignment="1">
      <alignment horizontal="center" vertical="top"/>
    </xf>
    <xf numFmtId="0" fontId="0" fillId="0" borderId="0" xfId="0" applyFont="1" applyAlignment="1">
      <alignment vertical="top"/>
    </xf>
    <xf numFmtId="0" fontId="0" fillId="0" borderId="0" xfId="0" applyFont="1" applyAlignment="1">
      <alignment horizontal="center" vertical="top"/>
    </xf>
    <xf numFmtId="0" fontId="6" fillId="0" borderId="0" xfId="0" applyFont="1"/>
    <xf numFmtId="0" fontId="6" fillId="0" borderId="0" xfId="0" applyFont="1" applyAlignment="1">
      <alignment horizontal="center"/>
    </xf>
    <xf numFmtId="2" fontId="6" fillId="0" borderId="0" xfId="0" applyNumberFormat="1" applyFont="1"/>
    <xf numFmtId="0" fontId="2" fillId="0" borderId="0" xfId="2" applyFont="1" applyBorder="1" applyAlignment="1">
      <alignment horizontal="center" vertical="top"/>
    </xf>
    <xf numFmtId="0" fontId="2" fillId="0" borderId="0" xfId="2" applyNumberFormat="1" applyFont="1" applyBorder="1" applyAlignment="1">
      <alignment vertical="top" wrapText="1"/>
    </xf>
    <xf numFmtId="0" fontId="7" fillId="0" borderId="0" xfId="2" applyFont="1" applyBorder="1" applyAlignment="1">
      <alignment horizontal="center" vertical="top"/>
    </xf>
    <xf numFmtId="1" fontId="2" fillId="0" borderId="0" xfId="2" applyNumberFormat="1" applyFont="1" applyBorder="1"/>
    <xf numFmtId="0" fontId="2" fillId="0" borderId="0" xfId="2" applyFont="1" applyBorder="1"/>
    <xf numFmtId="0" fontId="2" fillId="0" borderId="0" xfId="2" applyNumberFormat="1" applyFont="1" applyBorder="1" applyAlignment="1">
      <alignment vertical="top"/>
    </xf>
    <xf numFmtId="0" fontId="2" fillId="0" borderId="0" xfId="2" applyFont="1" applyBorder="1" applyAlignment="1">
      <alignment horizontal="center" wrapText="1"/>
    </xf>
    <xf numFmtId="0" fontId="2" fillId="0" borderId="0" xfId="2" applyFont="1" applyAlignment="1">
      <alignment horizontal="center"/>
    </xf>
    <xf numFmtId="0" fontId="6" fillId="0" borderId="1" xfId="0" applyFont="1" applyBorder="1" applyAlignment="1">
      <alignment horizontal="center"/>
    </xf>
    <xf numFmtId="0" fontId="6" fillId="0" borderId="2" xfId="0" applyFont="1" applyBorder="1"/>
    <xf numFmtId="0" fontId="6" fillId="0" borderId="8" xfId="0" applyFont="1" applyBorder="1"/>
    <xf numFmtId="0" fontId="6" fillId="0" borderId="3" xfId="0" applyFont="1" applyBorder="1"/>
    <xf numFmtId="0" fontId="9" fillId="0" borderId="0" xfId="0" applyFont="1"/>
    <xf numFmtId="2" fontId="10" fillId="0" borderId="0" xfId="0" applyNumberFormat="1" applyFont="1"/>
    <xf numFmtId="1" fontId="10" fillId="0" borderId="0" xfId="0" applyNumberFormat="1" applyFont="1"/>
    <xf numFmtId="2" fontId="10" fillId="0" borderId="3" xfId="0" applyNumberFormat="1" applyFont="1" applyBorder="1"/>
    <xf numFmtId="0" fontId="6" fillId="0" borderId="0" xfId="0" applyFont="1" applyBorder="1"/>
    <xf numFmtId="2" fontId="10" fillId="0" borderId="0" xfId="0" applyNumberFormat="1" applyFont="1" applyBorder="1"/>
    <xf numFmtId="0" fontId="6" fillId="0" borderId="0" xfId="0" applyFont="1" applyAlignment="1"/>
    <xf numFmtId="1" fontId="6" fillId="0" borderId="0" xfId="0" applyNumberFormat="1" applyFont="1"/>
    <xf numFmtId="2" fontId="10" fillId="0" borderId="4" xfId="0" applyNumberFormat="1" applyFont="1" applyBorder="1"/>
    <xf numFmtId="0" fontId="10" fillId="0" borderId="0" xfId="0" applyFont="1"/>
    <xf numFmtId="0" fontId="6" fillId="0" borderId="0" xfId="0" applyFont="1" applyAlignment="1">
      <alignment horizontal="right"/>
    </xf>
    <xf numFmtId="164" fontId="10" fillId="0" borderId="4" xfId="0" applyNumberFormat="1" applyFont="1" applyBorder="1"/>
    <xf numFmtId="2" fontId="6" fillId="0" borderId="0" xfId="0" applyNumberFormat="1" applyFont="1" applyAlignment="1">
      <alignment horizontal="center" vertical="top"/>
    </xf>
    <xf numFmtId="0" fontId="8" fillId="0" borderId="0" xfId="2" applyFont="1" applyBorder="1" applyAlignment="1">
      <alignment horizontal="center" vertical="top"/>
    </xf>
    <xf numFmtId="0" fontId="8" fillId="0" borderId="0" xfId="2" applyNumberFormat="1" applyFont="1" applyBorder="1" applyAlignment="1">
      <alignment vertical="top" wrapText="1"/>
    </xf>
    <xf numFmtId="2" fontId="12" fillId="0" borderId="0" xfId="2" applyNumberFormat="1" applyFont="1" applyAlignment="1">
      <alignment horizontal="center"/>
    </xf>
    <xf numFmtId="2" fontId="8" fillId="0" borderId="0" xfId="2" applyNumberFormat="1" applyFont="1" applyBorder="1" applyAlignment="1">
      <alignment horizontal="right" vertical="top"/>
    </xf>
    <xf numFmtId="2" fontId="8" fillId="0" borderId="0" xfId="2" applyNumberFormat="1" applyFont="1" applyBorder="1" applyAlignment="1">
      <alignment horizontal="center" vertical="top"/>
    </xf>
    <xf numFmtId="0" fontId="12" fillId="0" borderId="0" xfId="2" applyFont="1" applyBorder="1" applyAlignment="1">
      <alignment horizontal="center" vertical="top"/>
    </xf>
    <xf numFmtId="0" fontId="12" fillId="0" borderId="0" xfId="2" applyFont="1" applyAlignment="1">
      <alignment horizontal="center"/>
    </xf>
    <xf numFmtId="0" fontId="8" fillId="0" borderId="0" xfId="2" applyNumberFormat="1" applyFont="1" applyBorder="1" applyAlignment="1">
      <alignment vertical="top"/>
    </xf>
    <xf numFmtId="0" fontId="13" fillId="0" borderId="0" xfId="2" applyFont="1" applyAlignment="1">
      <alignment horizontal="center"/>
    </xf>
    <xf numFmtId="0" fontId="4" fillId="0" borderId="0" xfId="4" applyFont="1" applyAlignment="1" applyProtection="1">
      <alignment vertical="top"/>
    </xf>
    <xf numFmtId="0" fontId="0" fillId="0" borderId="1" xfId="0" applyFont="1" applyBorder="1" applyAlignment="1">
      <alignment horizontal="center" vertical="top"/>
    </xf>
    <xf numFmtId="0" fontId="0" fillId="0" borderId="1" xfId="0" applyFont="1" applyBorder="1" applyAlignment="1">
      <alignment horizontal="center" vertical="top" wrapText="1"/>
    </xf>
    <xf numFmtId="0" fontId="0" fillId="0" borderId="0" xfId="0" applyFont="1" applyAlignment="1">
      <alignment vertical="top" wrapText="1"/>
    </xf>
    <xf numFmtId="0" fontId="0" fillId="0" borderId="1" xfId="0" applyFont="1" applyBorder="1" applyAlignment="1">
      <alignment vertical="top"/>
    </xf>
    <xf numFmtId="21" fontId="0" fillId="0" borderId="1" xfId="0" applyNumberFormat="1" applyFont="1" applyBorder="1" applyAlignment="1">
      <alignment horizontal="left" vertical="top"/>
    </xf>
    <xf numFmtId="1" fontId="0" fillId="0" borderId="1" xfId="0" applyNumberFormat="1" applyFont="1" applyBorder="1" applyAlignment="1">
      <alignment vertical="top"/>
    </xf>
    <xf numFmtId="10" fontId="3" fillId="0" borderId="1" xfId="1" applyNumberFormat="1" applyFont="1" applyBorder="1" applyAlignment="1">
      <alignment vertical="top"/>
    </xf>
    <xf numFmtId="2" fontId="0" fillId="0" borderId="1" xfId="0" applyNumberFormat="1" applyFont="1" applyBorder="1" applyAlignment="1">
      <alignment vertical="top"/>
    </xf>
    <xf numFmtId="9" fontId="3" fillId="0" borderId="1" xfId="1" applyNumberFormat="1" applyFont="1" applyBorder="1" applyAlignment="1">
      <alignment vertical="top"/>
    </xf>
    <xf numFmtId="0" fontId="14" fillId="0" borderId="1" xfId="0" applyFont="1" applyBorder="1" applyAlignment="1">
      <alignment vertical="top"/>
    </xf>
    <xf numFmtId="0" fontId="0" fillId="0" borderId="0" xfId="0" applyFont="1" applyBorder="1" applyAlignment="1">
      <alignment horizontal="center" vertical="top"/>
    </xf>
    <xf numFmtId="0" fontId="0" fillId="0" borderId="0" xfId="0" applyFont="1" applyBorder="1" applyAlignment="1">
      <alignment vertical="top"/>
    </xf>
    <xf numFmtId="2" fontId="0" fillId="0" borderId="0" xfId="0" applyNumberFormat="1" applyFont="1" applyBorder="1" applyAlignment="1">
      <alignment vertical="top"/>
    </xf>
    <xf numFmtId="2" fontId="0" fillId="0" borderId="0" xfId="0" applyNumberFormat="1" applyFont="1" applyAlignment="1">
      <alignment vertical="top"/>
    </xf>
    <xf numFmtId="0" fontId="0" fillId="0" borderId="2" xfId="0" applyFont="1" applyBorder="1" applyAlignment="1">
      <alignment horizontal="center" vertical="top"/>
    </xf>
    <xf numFmtId="0" fontId="0" fillId="0" borderId="3" xfId="0" applyFont="1" applyBorder="1" applyAlignment="1">
      <alignment vertical="top" wrapText="1"/>
    </xf>
    <xf numFmtId="2" fontId="0" fillId="0" borderId="1" xfId="0" applyNumberFormat="1" applyFont="1" applyBorder="1" applyAlignment="1">
      <alignment horizontal="center" vertical="top" wrapText="1"/>
    </xf>
    <xf numFmtId="2" fontId="0" fillId="0" borderId="1" xfId="0" applyNumberFormat="1" applyFont="1" applyBorder="1" applyAlignment="1">
      <alignment horizontal="center" vertical="top"/>
    </xf>
    <xf numFmtId="0" fontId="0" fillId="0" borderId="9" xfId="0" applyFont="1" applyBorder="1" applyAlignment="1">
      <alignment horizontal="center" vertical="top"/>
    </xf>
    <xf numFmtId="2" fontId="0" fillId="0" borderId="7" xfId="0" applyNumberFormat="1" applyFont="1" applyBorder="1" applyAlignment="1">
      <alignment horizontal="center" vertical="top"/>
    </xf>
    <xf numFmtId="2" fontId="0" fillId="0" borderId="10" xfId="0" applyNumberFormat="1" applyFont="1" applyBorder="1" applyAlignment="1">
      <alignment horizontal="center" vertical="top"/>
    </xf>
    <xf numFmtId="1" fontId="0" fillId="0" borderId="9" xfId="0" applyNumberFormat="1" applyFont="1" applyBorder="1" applyAlignment="1">
      <alignment horizontal="center" vertical="top"/>
    </xf>
    <xf numFmtId="1" fontId="0" fillId="0" borderId="7" xfId="0" applyNumberFormat="1" applyFont="1" applyBorder="1" applyAlignment="1">
      <alignment horizontal="center" vertical="top"/>
    </xf>
    <xf numFmtId="1" fontId="0" fillId="0" borderId="10" xfId="0" applyNumberFormat="1" applyFont="1" applyBorder="1" applyAlignment="1">
      <alignment horizontal="center" vertical="top"/>
    </xf>
    <xf numFmtId="2" fontId="0" fillId="0" borderId="0" xfId="0" applyNumberFormat="1" applyFont="1" applyBorder="1" applyAlignment="1">
      <alignment horizontal="center" vertical="top"/>
    </xf>
    <xf numFmtId="1" fontId="0" fillId="0" borderId="0" xfId="0" applyNumberFormat="1" applyFont="1" applyBorder="1" applyAlignment="1">
      <alignment horizontal="center" vertical="top"/>
    </xf>
    <xf numFmtId="2" fontId="0" fillId="0" borderId="0" xfId="0" applyNumberFormat="1" applyFont="1" applyAlignment="1">
      <alignment horizontal="right" vertical="top"/>
    </xf>
    <xf numFmtId="1" fontId="0" fillId="0" borderId="0" xfId="0" applyNumberFormat="1" applyFont="1" applyAlignment="1">
      <alignment vertical="top"/>
    </xf>
    <xf numFmtId="2" fontId="0" fillId="0" borderId="0" xfId="0" applyNumberFormat="1" applyFont="1" applyAlignment="1">
      <alignment horizontal="center" vertical="top"/>
    </xf>
    <xf numFmtId="165" fontId="15" fillId="0" borderId="0" xfId="6" applyNumberFormat="1" applyFont="1" applyBorder="1" applyAlignment="1">
      <alignment vertical="top"/>
    </xf>
    <xf numFmtId="2" fontId="15" fillId="0" borderId="0" xfId="0" applyNumberFormat="1" applyFont="1" applyBorder="1" applyAlignment="1">
      <alignment horizontal="right" vertical="top" wrapText="1"/>
    </xf>
    <xf numFmtId="2" fontId="15" fillId="0" borderId="0" xfId="0" applyNumberFormat="1" applyFont="1" applyAlignment="1">
      <alignment horizontal="left" vertical="top"/>
    </xf>
    <xf numFmtId="0" fontId="15" fillId="0" borderId="0" xfId="0" applyFont="1" applyAlignment="1">
      <alignment vertical="top"/>
    </xf>
    <xf numFmtId="0" fontId="15" fillId="0" borderId="0" xfId="0" applyFont="1" applyAlignment="1">
      <alignment horizontal="right" vertical="top" wrapText="1"/>
    </xf>
    <xf numFmtId="0" fontId="15" fillId="0" borderId="0" xfId="0" applyFont="1" applyAlignment="1">
      <alignment horizontal="center" vertical="top"/>
    </xf>
    <xf numFmtId="2" fontId="15" fillId="0" borderId="0" xfId="0" applyNumberFormat="1" applyFont="1" applyAlignment="1">
      <alignment horizontal="right" vertical="top" wrapText="1"/>
    </xf>
    <xf numFmtId="2" fontId="15" fillId="0" borderId="0" xfId="0" applyNumberFormat="1" applyFont="1" applyBorder="1" applyAlignment="1">
      <alignment horizontal="right" vertical="top"/>
    </xf>
    <xf numFmtId="0" fontId="16" fillId="0" borderId="0" xfId="0" applyFont="1"/>
    <xf numFmtId="0" fontId="17" fillId="0" borderId="0" xfId="0" applyFont="1"/>
    <xf numFmtId="2" fontId="16" fillId="0" borderId="8" xfId="0" applyNumberFormat="1" applyFont="1" applyBorder="1"/>
    <xf numFmtId="2" fontId="16" fillId="0" borderId="11" xfId="0" applyNumberFormat="1" applyFont="1" applyBorder="1"/>
    <xf numFmtId="0" fontId="16" fillId="0" borderId="11" xfId="0" applyFont="1" applyBorder="1" applyAlignment="1">
      <alignment horizontal="center"/>
    </xf>
    <xf numFmtId="2" fontId="16" fillId="0" borderId="11" xfId="0" applyNumberFormat="1" applyFont="1" applyBorder="1" applyAlignment="1">
      <alignment horizontal="center"/>
    </xf>
    <xf numFmtId="1" fontId="18" fillId="0" borderId="0" xfId="0" applyNumberFormat="1" applyFont="1" applyAlignment="1">
      <alignment horizontal="center" vertical="top"/>
    </xf>
    <xf numFmtId="2" fontId="18" fillId="0" borderId="0" xfId="0" applyNumberFormat="1" applyFont="1" applyAlignment="1">
      <alignment horizontal="center" vertical="top"/>
    </xf>
    <xf numFmtId="2" fontId="18" fillId="0" borderId="13" xfId="0" applyNumberFormat="1" applyFont="1" applyBorder="1" applyAlignment="1">
      <alignment horizontal="center" vertical="top"/>
    </xf>
    <xf numFmtId="2" fontId="17" fillId="0" borderId="0" xfId="0" applyNumberFormat="1" applyFont="1"/>
    <xf numFmtId="2" fontId="17" fillId="0" borderId="0" xfId="0" applyNumberFormat="1" applyFont="1" applyBorder="1"/>
    <xf numFmtId="0" fontId="17" fillId="0" borderId="0" xfId="0" applyFont="1" applyAlignment="1">
      <alignment vertical="top"/>
    </xf>
    <xf numFmtId="0" fontId="17" fillId="0" borderId="1" xfId="0" applyFont="1" applyBorder="1"/>
    <xf numFmtId="0" fontId="17" fillId="0" borderId="3" xfId="0" applyFont="1" applyBorder="1"/>
    <xf numFmtId="0" fontId="17" fillId="0" borderId="0" xfId="0" applyFont="1" applyAlignment="1">
      <alignment horizontal="center" vertical="top"/>
    </xf>
    <xf numFmtId="0" fontId="15" fillId="0" borderId="0" xfId="0" applyNumberFormat="1" applyFont="1" applyBorder="1" applyAlignment="1">
      <alignment horizontal="left" vertical="top" wrapText="1"/>
    </xf>
    <xf numFmtId="2" fontId="18" fillId="0" borderId="0" xfId="0" applyNumberFormat="1" applyFont="1" applyBorder="1" applyAlignment="1">
      <alignment horizontal="center" vertical="top"/>
    </xf>
    <xf numFmtId="2" fontId="17" fillId="0" borderId="0" xfId="0" applyNumberFormat="1" applyFont="1" applyAlignment="1">
      <alignment horizontal="right"/>
    </xf>
    <xf numFmtId="0" fontId="17" fillId="0" borderId="0" xfId="0" applyFont="1" applyAlignment="1">
      <alignment horizontal="right"/>
    </xf>
    <xf numFmtId="2" fontId="17" fillId="0" borderId="0" xfId="0" applyNumberFormat="1" applyFont="1" applyAlignment="1">
      <alignment horizontal="left"/>
    </xf>
    <xf numFmtId="1" fontId="17" fillId="0" borderId="0" xfId="0" applyNumberFormat="1" applyFont="1" applyAlignment="1">
      <alignment horizontal="center"/>
    </xf>
    <xf numFmtId="2" fontId="17" fillId="0" borderId="0" xfId="0" applyNumberFormat="1" applyFont="1" applyAlignment="1">
      <alignment horizontal="center"/>
    </xf>
    <xf numFmtId="2" fontId="17" fillId="0" borderId="8" xfId="0" applyNumberFormat="1" applyFont="1" applyBorder="1"/>
    <xf numFmtId="0" fontId="17" fillId="0" borderId="0" xfId="0" applyFont="1" applyAlignment="1">
      <alignment horizontal="justify" vertical="top"/>
    </xf>
    <xf numFmtId="0" fontId="17" fillId="0" borderId="0" xfId="0" applyFont="1" applyBorder="1" applyAlignment="1">
      <alignment horizontal="center"/>
    </xf>
    <xf numFmtId="0" fontId="17" fillId="0" borderId="0" xfId="0" applyFont="1" applyBorder="1"/>
    <xf numFmtId="2" fontId="17" fillId="0" borderId="0" xfId="0" applyNumberFormat="1" applyFont="1" applyAlignment="1">
      <alignment vertical="top" wrapText="1"/>
    </xf>
    <xf numFmtId="0" fontId="18" fillId="0" borderId="0" xfId="0" applyFont="1" applyAlignment="1">
      <alignment vertical="top" wrapText="1"/>
    </xf>
    <xf numFmtId="0" fontId="17" fillId="0" borderId="0" xfId="0" applyFont="1" applyBorder="1" applyAlignment="1">
      <alignment horizontal="left" indent="5"/>
    </xf>
    <xf numFmtId="0" fontId="17" fillId="0" borderId="0" xfId="0" applyFont="1" applyAlignment="1">
      <alignment horizontal="left" vertical="top" wrapText="1"/>
    </xf>
    <xf numFmtId="0" fontId="17" fillId="0" borderId="0" xfId="0" applyFont="1" applyAlignment="1">
      <alignment horizontal="center"/>
    </xf>
    <xf numFmtId="0" fontId="18" fillId="0" borderId="0" xfId="0" applyFont="1" applyAlignment="1">
      <alignment horizontal="center" vertical="top"/>
    </xf>
    <xf numFmtId="2" fontId="15" fillId="0" borderId="0" xfId="0" applyNumberFormat="1" applyFont="1" applyAlignment="1">
      <alignment vertical="top" wrapText="1"/>
    </xf>
    <xf numFmtId="0" fontId="17" fillId="0" borderId="0" xfId="0" applyFont="1" applyAlignment="1">
      <alignment horizontal="left"/>
    </xf>
    <xf numFmtId="0" fontId="19" fillId="0" borderId="0" xfId="0" applyFont="1"/>
    <xf numFmtId="2" fontId="19" fillId="0" borderId="8" xfId="0" applyNumberFormat="1" applyFont="1" applyBorder="1"/>
    <xf numFmtId="0" fontId="19" fillId="0" borderId="0" xfId="0" applyFont="1" applyAlignment="1">
      <alignment horizontal="right"/>
    </xf>
    <xf numFmtId="0" fontId="21" fillId="0" borderId="0" xfId="0" applyFont="1"/>
    <xf numFmtId="0" fontId="17" fillId="0" borderId="0" xfId="0" applyFont="1" applyAlignment="1">
      <alignment horizontal="center"/>
    </xf>
    <xf numFmtId="0" fontId="17" fillId="0" borderId="0" xfId="0" applyFont="1" applyAlignment="1">
      <alignment horizontal="left"/>
    </xf>
    <xf numFmtId="2" fontId="17" fillId="0" borderId="0" xfId="0" applyNumberFormat="1" applyFont="1" applyAlignment="1">
      <alignment vertical="top"/>
    </xf>
    <xf numFmtId="2" fontId="17" fillId="0" borderId="0" xfId="0" applyNumberFormat="1" applyFont="1" applyAlignment="1">
      <alignment horizontal="center" vertical="top"/>
    </xf>
    <xf numFmtId="0" fontId="20" fillId="0" borderId="4" xfId="0" applyFont="1" applyBorder="1" applyAlignment="1">
      <alignment horizontal="right"/>
    </xf>
    <xf numFmtId="2" fontId="20" fillId="0" borderId="4" xfId="0" applyNumberFormat="1" applyFont="1" applyBorder="1"/>
    <xf numFmtId="0" fontId="17" fillId="0" borderId="0" xfId="0" applyFont="1" applyAlignment="1">
      <alignment horizontal="center"/>
    </xf>
    <xf numFmtId="2" fontId="22" fillId="0" borderId="0" xfId="0" applyNumberFormat="1" applyFont="1"/>
    <xf numFmtId="2" fontId="22" fillId="0" borderId="0" xfId="0" applyNumberFormat="1" applyFont="1" applyBorder="1"/>
    <xf numFmtId="0" fontId="22" fillId="0" borderId="0" xfId="0" applyFont="1"/>
    <xf numFmtId="0" fontId="23" fillId="0" borderId="0" xfId="0" applyFont="1" applyBorder="1" applyAlignment="1">
      <alignment vertical="center"/>
    </xf>
    <xf numFmtId="0" fontId="24" fillId="0" borderId="0" xfId="0" applyFont="1" applyBorder="1" applyAlignment="1">
      <alignment vertical="center"/>
    </xf>
    <xf numFmtId="0" fontId="1" fillId="0" borderId="0" xfId="0" applyFont="1"/>
    <xf numFmtId="0" fontId="22" fillId="0" borderId="0" xfId="0" applyFont="1" applyAlignment="1">
      <alignment vertical="top"/>
    </xf>
    <xf numFmtId="0" fontId="23" fillId="0" borderId="0" xfId="0" applyFont="1" applyAlignment="1">
      <alignment vertical="top" wrapText="1"/>
    </xf>
    <xf numFmtId="0" fontId="25" fillId="0" borderId="0" xfId="0" applyFont="1" applyAlignment="1">
      <alignment vertical="top" wrapText="1"/>
    </xf>
    <xf numFmtId="0" fontId="22" fillId="0" borderId="1" xfId="0" applyFont="1" applyBorder="1" applyAlignment="1">
      <alignment horizontal="center"/>
    </xf>
    <xf numFmtId="0" fontId="22" fillId="0" borderId="1" xfId="0" applyFont="1" applyBorder="1"/>
    <xf numFmtId="0" fontId="22" fillId="0" borderId="0" xfId="0" applyFont="1" applyAlignment="1">
      <alignment horizontal="center" vertical="top"/>
    </xf>
    <xf numFmtId="2" fontId="22" fillId="0" borderId="0" xfId="0" applyNumberFormat="1" applyFont="1" applyAlignment="1">
      <alignment horizontal="center"/>
    </xf>
    <xf numFmtId="0" fontId="22" fillId="0" borderId="0" xfId="0" applyFont="1" applyAlignment="1">
      <alignment horizontal="right"/>
    </xf>
    <xf numFmtId="1" fontId="22" fillId="0" borderId="0" xfId="0" applyNumberFormat="1" applyFont="1"/>
    <xf numFmtId="1" fontId="22" fillId="0" borderId="4" xfId="0" applyNumberFormat="1" applyFont="1" applyBorder="1"/>
    <xf numFmtId="164" fontId="22" fillId="0" borderId="4" xfId="0" applyNumberFormat="1" applyFont="1" applyBorder="1"/>
    <xf numFmtId="0" fontId="22" fillId="0" borderId="0" xfId="0" applyFont="1" applyAlignment="1">
      <alignment horizontal="center"/>
    </xf>
    <xf numFmtId="0" fontId="1" fillId="0" borderId="0" xfId="0" applyFont="1" applyAlignment="1">
      <alignment horizontal="center"/>
    </xf>
    <xf numFmtId="0" fontId="17" fillId="0" borderId="0" xfId="0" applyFont="1" applyAlignment="1">
      <alignment horizontal="center"/>
    </xf>
    <xf numFmtId="0" fontId="17" fillId="0" borderId="0" xfId="0" applyFont="1" applyAlignment="1">
      <alignment horizontal="center"/>
    </xf>
    <xf numFmtId="0" fontId="18" fillId="0" borderId="0" xfId="0" applyFont="1" applyAlignment="1">
      <alignment horizontal="left" vertical="top" wrapText="1"/>
    </xf>
    <xf numFmtId="0" fontId="17" fillId="0" borderId="0" xfId="0" applyFont="1" applyAlignment="1">
      <alignment horizontal="left" vertical="top" wrapText="1"/>
    </xf>
    <xf numFmtId="0" fontId="16" fillId="0" borderId="0" xfId="0" applyFont="1" applyAlignment="1">
      <alignment horizontal="center"/>
    </xf>
    <xf numFmtId="2" fontId="15" fillId="0" borderId="0" xfId="0" applyNumberFormat="1" applyFont="1" applyAlignment="1">
      <alignment vertical="top" wrapText="1"/>
    </xf>
    <xf numFmtId="0" fontId="17" fillId="0" borderId="0" xfId="0" applyFont="1" applyAlignment="1">
      <alignment horizontal="left"/>
    </xf>
    <xf numFmtId="0" fontId="17" fillId="0" borderId="0" xfId="0" applyFont="1" applyBorder="1" applyAlignment="1">
      <alignment horizontal="center" vertical="top"/>
    </xf>
    <xf numFmtId="0" fontId="17" fillId="0" borderId="0" xfId="0" applyFont="1" applyAlignment="1">
      <alignment horizontal="center"/>
    </xf>
    <xf numFmtId="2" fontId="16" fillId="0" borderId="0" xfId="0" applyNumberFormat="1" applyFont="1" applyBorder="1"/>
    <xf numFmtId="2" fontId="17" fillId="0" borderId="7" xfId="0" applyNumberFormat="1" applyFont="1" applyBorder="1"/>
    <xf numFmtId="0" fontId="17" fillId="0" borderId="7" xfId="0" applyFont="1" applyBorder="1"/>
    <xf numFmtId="2" fontId="0" fillId="0" borderId="2" xfId="0" applyNumberFormat="1" applyFont="1" applyBorder="1" applyAlignment="1">
      <alignment horizontal="center" vertical="top" wrapText="1"/>
    </xf>
    <xf numFmtId="0" fontId="0" fillId="0" borderId="3" xfId="0" applyFont="1" applyBorder="1" applyAlignment="1">
      <alignment horizontal="center" vertical="top" wrapText="1"/>
    </xf>
    <xf numFmtId="0" fontId="11" fillId="0" borderId="0" xfId="2" applyFont="1" applyBorder="1" applyAlignment="1">
      <alignment horizontal="center" vertical="top"/>
    </xf>
    <xf numFmtId="0" fontId="11" fillId="0" borderId="0" xfId="2" applyFont="1" applyAlignment="1">
      <alignment horizontal="center"/>
    </xf>
    <xf numFmtId="0" fontId="28" fillId="0" borderId="0" xfId="2" applyFont="1" applyAlignment="1">
      <alignment horizontal="center" vertical="center" wrapText="1"/>
    </xf>
    <xf numFmtId="0" fontId="28" fillId="0" borderId="7" xfId="2" applyFont="1" applyBorder="1" applyAlignment="1">
      <alignment horizontal="center" vertical="center" wrapText="1"/>
    </xf>
    <xf numFmtId="0" fontId="0" fillId="0" borderId="1" xfId="0" applyFont="1" applyBorder="1" applyAlignment="1">
      <alignment horizontal="center" vertical="top" wrapText="1"/>
    </xf>
    <xf numFmtId="0" fontId="27" fillId="0" borderId="0" xfId="2" applyFont="1" applyBorder="1" applyAlignment="1">
      <alignment horizontal="center" vertical="center" wrapText="1"/>
    </xf>
    <xf numFmtId="0" fontId="27" fillId="0" borderId="7" xfId="2" applyFont="1" applyBorder="1" applyAlignment="1">
      <alignment horizontal="center" vertical="center" wrapText="1"/>
    </xf>
    <xf numFmtId="0" fontId="17" fillId="0" borderId="2" xfId="0" applyFont="1" applyBorder="1" applyAlignment="1">
      <alignment horizontal="center"/>
    </xf>
    <xf numFmtId="0" fontId="17" fillId="0" borderId="8" xfId="0" applyFont="1" applyBorder="1" applyAlignment="1">
      <alignment horizontal="center"/>
    </xf>
    <xf numFmtId="0" fontId="17" fillId="0" borderId="3" xfId="0" applyFont="1" applyBorder="1" applyAlignment="1">
      <alignment horizontal="center"/>
    </xf>
    <xf numFmtId="0" fontId="17" fillId="0" borderId="5" xfId="0" applyFont="1" applyBorder="1" applyAlignment="1">
      <alignment horizontal="left" indent="5"/>
    </xf>
    <xf numFmtId="0" fontId="17" fillId="0" borderId="4" xfId="0" applyFont="1" applyBorder="1" applyAlignment="1">
      <alignment horizontal="left" indent="5"/>
    </xf>
    <xf numFmtId="0" fontId="17" fillId="0" borderId="6" xfId="0" applyFont="1" applyBorder="1" applyAlignment="1">
      <alignment horizontal="left" indent="5"/>
    </xf>
    <xf numFmtId="0" fontId="26" fillId="0" borderId="0" xfId="0" applyFont="1" applyAlignment="1">
      <alignment horizontal="center" vertical="top" wrapText="1"/>
    </xf>
    <xf numFmtId="0" fontId="17" fillId="0" borderId="0" xfId="0" applyFont="1" applyAlignment="1">
      <alignment horizontal="center"/>
    </xf>
    <xf numFmtId="0" fontId="29" fillId="0" borderId="0" xfId="0" applyFont="1" applyBorder="1" applyAlignment="1">
      <alignment horizontal="center" vertical="center"/>
    </xf>
    <xf numFmtId="0" fontId="18" fillId="0" borderId="0" xfId="0" applyFont="1" applyAlignment="1">
      <alignment horizontal="left" vertical="top" wrapText="1"/>
    </xf>
    <xf numFmtId="0" fontId="17" fillId="0" borderId="0" xfId="0" applyFont="1" applyAlignment="1">
      <alignment vertical="top" wrapText="1"/>
    </xf>
    <xf numFmtId="0" fontId="16" fillId="0" borderId="0" xfId="0" applyFont="1" applyAlignment="1">
      <alignment horizontal="center"/>
    </xf>
    <xf numFmtId="0" fontId="16" fillId="0" borderId="0" xfId="0" applyFont="1" applyAlignment="1">
      <alignment horizontal="left" vertical="top" wrapText="1"/>
    </xf>
    <xf numFmtId="0" fontId="19" fillId="0" borderId="0" xfId="0" applyFont="1" applyAlignment="1">
      <alignment horizontal="center"/>
    </xf>
    <xf numFmtId="0" fontId="18" fillId="0" borderId="0" xfId="0" applyFont="1" applyAlignment="1">
      <alignment horizontal="center" vertical="top"/>
    </xf>
    <xf numFmtId="2" fontId="15" fillId="0" borderId="0" xfId="0" applyNumberFormat="1" applyFont="1" applyAlignment="1">
      <alignment vertical="top" wrapText="1"/>
    </xf>
    <xf numFmtId="0" fontId="17" fillId="0" borderId="12" xfId="0" applyFont="1" applyBorder="1" applyAlignment="1">
      <alignment horizontal="center" vertical="top"/>
    </xf>
    <xf numFmtId="0" fontId="17" fillId="0" borderId="0" xfId="0" applyFont="1" applyAlignment="1">
      <alignment horizontal="left"/>
    </xf>
    <xf numFmtId="0" fontId="17" fillId="0" borderId="0" xfId="0" applyFont="1" applyBorder="1" applyAlignment="1">
      <alignment horizontal="center" vertical="top"/>
    </xf>
    <xf numFmtId="0" fontId="17" fillId="0" borderId="0" xfId="0" applyFont="1" applyAlignment="1">
      <alignment horizontal="left" vertical="top" wrapText="1"/>
    </xf>
    <xf numFmtId="0" fontId="17" fillId="0" borderId="0" xfId="0" applyFont="1" applyFill="1" applyBorder="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xf>
    <xf numFmtId="0" fontId="23" fillId="0" borderId="0" xfId="0" applyFont="1" applyBorder="1" applyAlignment="1">
      <alignment horizontal="center" vertical="center"/>
    </xf>
    <xf numFmtId="0" fontId="23" fillId="0" borderId="0" xfId="0" applyFont="1" applyAlignment="1">
      <alignment horizontal="center" vertical="top" wrapText="1"/>
    </xf>
    <xf numFmtId="0" fontId="22" fillId="0" borderId="1" xfId="0" applyFont="1" applyBorder="1" applyAlignment="1">
      <alignment horizontal="center"/>
    </xf>
    <xf numFmtId="0" fontId="22" fillId="0" borderId="2" xfId="0" applyFont="1" applyBorder="1" applyAlignment="1">
      <alignment horizontal="center"/>
    </xf>
    <xf numFmtId="0" fontId="22" fillId="0" borderId="3" xfId="0" applyFont="1" applyBorder="1" applyAlignment="1">
      <alignment horizontal="center"/>
    </xf>
    <xf numFmtId="0" fontId="30" fillId="0" borderId="0" xfId="0" applyFont="1" applyBorder="1" applyAlignment="1">
      <alignment horizontal="center" vertical="center"/>
    </xf>
  </cellXfs>
  <cellStyles count="7">
    <cellStyle name="Comma" xfId="6" builtinId="3"/>
    <cellStyle name="Hyperlink" xfId="4" builtinId="8"/>
    <cellStyle name="Normal" xfId="0" builtinId="0"/>
    <cellStyle name="Normal 2" xfId="2"/>
    <cellStyle name="Normal 3" xfId="5"/>
    <cellStyle name="Percent" xfId="1"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53</xdr:row>
      <xdr:rowOff>0</xdr:rowOff>
    </xdr:from>
    <xdr:to>
      <xdr:col>16</xdr:col>
      <xdr:colOff>171450</xdr:colOff>
      <xdr:row>58</xdr:row>
      <xdr:rowOff>41443</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3300" y="8696325"/>
          <a:ext cx="1809750" cy="8510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farooq%20college12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sheetName val="SCHEDULE B"/>
      <sheetName val="F R"/>
      <sheetName val="Carriage Rate (2)"/>
      <sheetName val="SUMMRY (2)"/>
      <sheetName val="NEW ESTIMAT"/>
      <sheetName val="ESTIMAT (2)"/>
      <sheetName val="Carriage Rate"/>
      <sheetName val="ESTIMAT"/>
      <sheetName val="face sheed"/>
      <sheetName val="SUMMRY"/>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2"/>
  <sheetViews>
    <sheetView workbookViewId="0">
      <selection activeCell="D4" sqref="D4:M6"/>
    </sheetView>
  </sheetViews>
  <sheetFormatPr defaultRowHeight="15" x14ac:dyDescent="0.25"/>
  <cols>
    <col min="1" max="1" width="4.7109375" style="3" customWidth="1"/>
    <col min="2" max="2" width="14.42578125" style="3" customWidth="1"/>
    <col min="3" max="3" width="7.7109375" style="3" customWidth="1"/>
    <col min="4" max="4" width="6.85546875" style="3" customWidth="1"/>
    <col min="5" max="5" width="8.5703125" style="3" customWidth="1"/>
    <col min="6" max="6" width="7" style="3" customWidth="1"/>
    <col min="7" max="7" width="10" style="3" bestFit="1" customWidth="1"/>
    <col min="8" max="8" width="7.140625" style="3" customWidth="1"/>
    <col min="9" max="9" width="10" style="3" customWidth="1"/>
    <col min="10" max="10" width="6.42578125" style="3" customWidth="1"/>
    <col min="11" max="11" width="8.85546875" style="3" customWidth="1"/>
    <col min="12" max="12" width="8" style="3" customWidth="1"/>
    <col min="13" max="13" width="8.42578125" style="3" customWidth="1"/>
    <col min="14" max="16384" width="9.140625" style="3"/>
  </cols>
  <sheetData>
    <row r="2" spans="1:17" ht="18.75" x14ac:dyDescent="0.3">
      <c r="A2" s="33"/>
      <c r="B2" s="34"/>
      <c r="C2" s="34"/>
      <c r="D2" s="158" t="s">
        <v>43</v>
      </c>
      <c r="E2" s="159"/>
      <c r="F2" s="159"/>
      <c r="G2" s="159"/>
      <c r="H2" s="159"/>
      <c r="I2" s="159"/>
      <c r="J2" s="159"/>
      <c r="K2" s="159"/>
      <c r="L2" s="35"/>
      <c r="M2" s="36"/>
      <c r="N2" s="37"/>
      <c r="O2" s="37"/>
    </row>
    <row r="3" spans="1:17" x14ac:dyDescent="0.2">
      <c r="A3" s="33"/>
      <c r="B3" s="34"/>
      <c r="C3" s="34"/>
      <c r="D3" s="38"/>
      <c r="E3" s="39"/>
      <c r="F3" s="39"/>
      <c r="G3" s="39"/>
      <c r="H3" s="39"/>
      <c r="I3" s="39"/>
      <c r="J3" s="39"/>
      <c r="K3" s="39"/>
      <c r="L3" s="35"/>
      <c r="M3" s="36"/>
      <c r="N3" s="37"/>
      <c r="O3" s="37"/>
    </row>
    <row r="4" spans="1:17" ht="15" customHeight="1" x14ac:dyDescent="0.2">
      <c r="A4" s="40" t="s">
        <v>44</v>
      </c>
      <c r="B4" s="34"/>
      <c r="C4" s="41"/>
      <c r="D4" s="160" t="str">
        <f>Estimate!D3</f>
        <v>M/R - S/R GGPS NEW STAR ORANGI 10 (COMPOUND WALL)</v>
      </c>
      <c r="E4" s="160"/>
      <c r="F4" s="160"/>
      <c r="G4" s="160"/>
      <c r="H4" s="160"/>
      <c r="I4" s="160"/>
      <c r="J4" s="160"/>
      <c r="K4" s="160"/>
      <c r="L4" s="160"/>
      <c r="M4" s="160"/>
      <c r="N4" s="41"/>
      <c r="O4" s="41"/>
      <c r="P4" s="41"/>
      <c r="Q4" s="41"/>
    </row>
    <row r="5" spans="1:17" x14ac:dyDescent="0.2">
      <c r="A5" s="42"/>
      <c r="C5" s="41"/>
      <c r="D5" s="160"/>
      <c r="E5" s="160"/>
      <c r="F5" s="160"/>
      <c r="G5" s="160"/>
      <c r="H5" s="160"/>
      <c r="I5" s="160"/>
      <c r="J5" s="160"/>
      <c r="K5" s="160"/>
      <c r="L5" s="160"/>
      <c r="M5" s="160"/>
      <c r="N5" s="41"/>
      <c r="O5" s="41"/>
      <c r="P5" s="41"/>
      <c r="Q5" s="41"/>
    </row>
    <row r="6" spans="1:17" ht="40.5" customHeight="1" x14ac:dyDescent="0.2">
      <c r="A6" s="42"/>
      <c r="C6" s="41"/>
      <c r="D6" s="161"/>
      <c r="E6" s="161"/>
      <c r="F6" s="161"/>
      <c r="G6" s="161"/>
      <c r="H6" s="161"/>
      <c r="I6" s="161"/>
      <c r="J6" s="161"/>
      <c r="K6" s="161"/>
      <c r="L6" s="161"/>
      <c r="M6" s="161"/>
      <c r="N6" s="41"/>
      <c r="O6" s="41"/>
      <c r="P6" s="41"/>
      <c r="Q6" s="41"/>
    </row>
    <row r="7" spans="1:17" ht="45" x14ac:dyDescent="0.25">
      <c r="A7" s="43" t="s">
        <v>45</v>
      </c>
      <c r="B7" s="44" t="s">
        <v>46</v>
      </c>
      <c r="C7" s="44" t="s">
        <v>47</v>
      </c>
      <c r="D7" s="162" t="s">
        <v>48</v>
      </c>
      <c r="E7" s="162"/>
      <c r="F7" s="162" t="s">
        <v>49</v>
      </c>
      <c r="G7" s="162"/>
      <c r="H7" s="162" t="s">
        <v>50</v>
      </c>
      <c r="I7" s="162"/>
      <c r="J7" s="162" t="s">
        <v>51</v>
      </c>
      <c r="K7" s="162"/>
      <c r="L7" s="44" t="s">
        <v>52</v>
      </c>
      <c r="M7" s="44" t="s">
        <v>53</v>
      </c>
      <c r="N7" s="45"/>
      <c r="O7" s="45"/>
      <c r="P7" s="45"/>
    </row>
    <row r="8" spans="1:17" x14ac:dyDescent="0.25">
      <c r="A8" s="46"/>
      <c r="B8" s="46"/>
      <c r="C8" s="46"/>
      <c r="D8" s="46"/>
      <c r="E8" s="46"/>
      <c r="F8" s="46"/>
      <c r="G8" s="46"/>
      <c r="H8" s="46"/>
      <c r="I8" s="46"/>
      <c r="J8" s="46"/>
      <c r="K8" s="46"/>
      <c r="L8" s="46"/>
      <c r="M8" s="46"/>
    </row>
    <row r="9" spans="1:17" ht="20.100000000000001" customHeight="1" x14ac:dyDescent="0.25">
      <c r="A9" s="43">
        <v>1</v>
      </c>
      <c r="B9" s="47">
        <v>4.4537037037037042E-2</v>
      </c>
      <c r="C9" s="48">
        <f>Estimate!B20</f>
        <v>214.5</v>
      </c>
      <c r="D9" s="49">
        <v>9.5000000000000001E-2</v>
      </c>
      <c r="E9" s="50">
        <f>C9*D9</f>
        <v>20.377500000000001</v>
      </c>
      <c r="F9" s="51">
        <v>0.48</v>
      </c>
      <c r="G9" s="50">
        <f>F9*C9</f>
        <v>102.96</v>
      </c>
      <c r="H9" s="49">
        <v>0</v>
      </c>
      <c r="I9" s="50">
        <f>H9*C9</f>
        <v>0</v>
      </c>
      <c r="J9" s="51">
        <v>0.96</v>
      </c>
      <c r="K9" s="50">
        <f>J9*C9</f>
        <v>205.92</v>
      </c>
      <c r="L9" s="50"/>
      <c r="M9" s="50"/>
    </row>
    <row r="10" spans="1:17" ht="20.100000000000001" customHeight="1" x14ac:dyDescent="0.25">
      <c r="A10" s="43">
        <v>2</v>
      </c>
      <c r="B10" s="46" t="s">
        <v>54</v>
      </c>
      <c r="C10" s="48">
        <f>Estimate!B34</f>
        <v>779.05</v>
      </c>
      <c r="D10" s="49">
        <v>0.17599999999999999</v>
      </c>
      <c r="E10" s="50">
        <f>C10*D10</f>
        <v>137.11279999999999</v>
      </c>
      <c r="F10" s="51">
        <v>0.44</v>
      </c>
      <c r="G10" s="50">
        <f>F10*C10</f>
        <v>342.78199999999998</v>
      </c>
      <c r="H10" s="51">
        <v>0.88</v>
      </c>
      <c r="I10" s="50">
        <f>H10*C10</f>
        <v>685.56399999999996</v>
      </c>
      <c r="J10" s="50"/>
      <c r="K10" s="50"/>
      <c r="L10" s="50"/>
      <c r="M10" s="50"/>
    </row>
    <row r="11" spans="1:17" ht="20.100000000000001" customHeight="1" x14ac:dyDescent="0.25">
      <c r="A11" s="43">
        <v>3</v>
      </c>
      <c r="B11" s="46" t="s">
        <v>55</v>
      </c>
      <c r="C11" s="48">
        <f>Estimate!B47</f>
        <v>328</v>
      </c>
      <c r="D11" s="49">
        <v>0.12</v>
      </c>
      <c r="E11" s="50">
        <f t="shared" ref="E11:E15" si="0">C11*D11</f>
        <v>39.36</v>
      </c>
      <c r="F11" s="51">
        <v>0.47</v>
      </c>
      <c r="G11" s="50">
        <f t="shared" ref="G11:G16" si="1">F11*C11</f>
        <v>154.16</v>
      </c>
      <c r="H11" s="51">
        <v>0.93</v>
      </c>
      <c r="I11" s="50">
        <f t="shared" ref="I11:I15" si="2">H11*C11</f>
        <v>305.04000000000002</v>
      </c>
      <c r="J11" s="50"/>
      <c r="K11" s="50"/>
      <c r="L11" s="50"/>
      <c r="M11" s="50"/>
    </row>
    <row r="12" spans="1:17" ht="20.100000000000001" customHeight="1" x14ac:dyDescent="0.25">
      <c r="A12" s="43">
        <v>4</v>
      </c>
      <c r="B12" s="52" t="s">
        <v>56</v>
      </c>
      <c r="C12" s="48">
        <f>Estimate!B61</f>
        <v>2901</v>
      </c>
      <c r="D12" s="49">
        <v>0.01</v>
      </c>
      <c r="E12" s="50">
        <f t="shared" si="0"/>
        <v>29.01</v>
      </c>
      <c r="F12" s="51">
        <v>0.05</v>
      </c>
      <c r="G12" s="50">
        <f t="shared" si="1"/>
        <v>145.05000000000001</v>
      </c>
      <c r="H12" s="51"/>
      <c r="I12" s="50">
        <f t="shared" si="2"/>
        <v>0</v>
      </c>
      <c r="J12" s="50"/>
      <c r="K12" s="50"/>
      <c r="L12" s="50"/>
      <c r="M12" s="50"/>
    </row>
    <row r="13" spans="1:17" ht="20.100000000000001" customHeight="1" x14ac:dyDescent="0.25">
      <c r="A13" s="43">
        <v>5</v>
      </c>
      <c r="B13" s="46" t="s">
        <v>57</v>
      </c>
      <c r="C13" s="48">
        <v>0</v>
      </c>
      <c r="D13" s="49">
        <v>0.03</v>
      </c>
      <c r="E13" s="50">
        <f t="shared" si="0"/>
        <v>0</v>
      </c>
      <c r="F13" s="51">
        <v>7.0000000000000007E-2</v>
      </c>
      <c r="G13" s="50">
        <f t="shared" si="1"/>
        <v>0</v>
      </c>
      <c r="H13" s="51">
        <v>0.15</v>
      </c>
      <c r="I13" s="50">
        <f t="shared" si="2"/>
        <v>0</v>
      </c>
      <c r="J13" s="50"/>
      <c r="K13" s="50"/>
      <c r="L13" s="50"/>
      <c r="M13" s="50"/>
    </row>
    <row r="14" spans="1:17" ht="20.100000000000001" customHeight="1" x14ac:dyDescent="0.25">
      <c r="A14" s="43">
        <v>6</v>
      </c>
      <c r="B14" s="46" t="s">
        <v>58</v>
      </c>
      <c r="C14" s="48">
        <f>Estimate!B54</f>
        <v>2901</v>
      </c>
      <c r="D14" s="49">
        <v>5.0000000000000001E-3</v>
      </c>
      <c r="E14" s="50">
        <f t="shared" si="0"/>
        <v>14.505000000000001</v>
      </c>
      <c r="F14" s="49">
        <v>2.4899999999999999E-2</v>
      </c>
      <c r="G14" s="50">
        <f t="shared" si="1"/>
        <v>72.234899999999996</v>
      </c>
      <c r="H14" s="51">
        <v>0.24</v>
      </c>
      <c r="I14" s="50">
        <f t="shared" si="2"/>
        <v>696.24</v>
      </c>
      <c r="J14" s="50"/>
      <c r="K14" s="50"/>
      <c r="L14" s="50"/>
      <c r="M14" s="50"/>
    </row>
    <row r="15" spans="1:17" ht="20.100000000000001" customHeight="1" x14ac:dyDescent="0.25">
      <c r="A15" s="43">
        <v>7</v>
      </c>
      <c r="B15" s="46" t="s">
        <v>59</v>
      </c>
      <c r="C15" s="48">
        <f>Estimate!B72</f>
        <v>370</v>
      </c>
      <c r="D15" s="49">
        <v>0.01</v>
      </c>
      <c r="E15" s="50">
        <f t="shared" si="0"/>
        <v>3.7</v>
      </c>
      <c r="F15" s="51">
        <v>0.12</v>
      </c>
      <c r="G15" s="50">
        <f t="shared" si="1"/>
        <v>44.4</v>
      </c>
      <c r="H15" s="51"/>
      <c r="I15" s="50">
        <f t="shared" si="2"/>
        <v>0</v>
      </c>
      <c r="J15" s="50"/>
      <c r="K15" s="50"/>
      <c r="L15" s="50"/>
      <c r="M15" s="50"/>
    </row>
    <row r="16" spans="1:17" ht="20.100000000000001" customHeight="1" x14ac:dyDescent="0.25">
      <c r="A16" s="43">
        <v>8</v>
      </c>
      <c r="B16" s="46" t="s">
        <v>60</v>
      </c>
      <c r="C16" s="48">
        <v>0</v>
      </c>
      <c r="D16" s="50"/>
      <c r="E16" s="50"/>
      <c r="F16" s="51"/>
      <c r="G16" s="50">
        <f t="shared" si="1"/>
        <v>0</v>
      </c>
      <c r="H16" s="50"/>
      <c r="I16" s="50"/>
      <c r="J16" s="50"/>
      <c r="K16" s="50"/>
      <c r="L16" s="50">
        <f>C16/1000</f>
        <v>0</v>
      </c>
      <c r="M16" s="50"/>
    </row>
    <row r="17" spans="1:16" ht="20.100000000000001" customHeight="1" x14ac:dyDescent="0.25">
      <c r="A17" s="43">
        <v>9</v>
      </c>
      <c r="B17" s="46" t="s">
        <v>61</v>
      </c>
      <c r="C17" s="50">
        <f>Estimate!B41</f>
        <v>29.214374999999997</v>
      </c>
      <c r="D17" s="50"/>
      <c r="E17" s="50"/>
      <c r="F17" s="50"/>
      <c r="G17" s="50"/>
      <c r="H17" s="50"/>
      <c r="I17" s="50"/>
      <c r="J17" s="50"/>
      <c r="K17" s="50"/>
      <c r="L17" s="50"/>
      <c r="M17" s="50">
        <f>C17/20</f>
        <v>1.4607187499999998</v>
      </c>
    </row>
    <row r="18" spans="1:16" ht="20.100000000000001" customHeight="1" x14ac:dyDescent="0.25">
      <c r="A18" s="43"/>
      <c r="B18" s="46"/>
      <c r="C18" s="50"/>
      <c r="D18" s="50"/>
      <c r="E18" s="50">
        <f>SUM(E8:E17)</f>
        <v>244.06529999999998</v>
      </c>
      <c r="F18" s="50"/>
      <c r="G18" s="50">
        <f>SUM(G8:G17)</f>
        <v>861.58690000000001</v>
      </c>
      <c r="H18" s="50"/>
      <c r="I18" s="50">
        <f>SUM(I8:I17)</f>
        <v>1686.8440000000001</v>
      </c>
      <c r="J18" s="50"/>
      <c r="K18" s="50">
        <f>SUM(K8:K17)</f>
        <v>205.92</v>
      </c>
      <c r="L18" s="50">
        <f>SUM(L8:L17)</f>
        <v>0</v>
      </c>
      <c r="M18" s="50">
        <f>SUM(M8:M17)</f>
        <v>1.4607187499999998</v>
      </c>
    </row>
    <row r="19" spans="1:16" x14ac:dyDescent="0.25">
      <c r="A19" s="53"/>
      <c r="B19" s="54"/>
      <c r="C19" s="55"/>
      <c r="D19" s="55"/>
      <c r="E19" s="55"/>
      <c r="F19" s="55"/>
      <c r="G19" s="55"/>
      <c r="H19" s="55"/>
      <c r="I19" s="55"/>
      <c r="J19" s="55"/>
      <c r="K19" s="55"/>
      <c r="L19" s="55"/>
      <c r="M19" s="55"/>
    </row>
    <row r="20" spans="1:16" x14ac:dyDescent="0.25">
      <c r="A20" s="4"/>
      <c r="C20" s="56"/>
      <c r="D20" s="56"/>
      <c r="E20" s="56"/>
      <c r="F20" s="56"/>
      <c r="G20" s="56"/>
      <c r="H20" s="56"/>
      <c r="I20" s="56"/>
      <c r="J20" s="56"/>
      <c r="K20" s="56"/>
      <c r="L20" s="56"/>
      <c r="M20" s="56"/>
    </row>
    <row r="21" spans="1:16" ht="20.100000000000001" customHeight="1" x14ac:dyDescent="0.25">
      <c r="A21" s="57"/>
      <c r="B21" s="58" t="s">
        <v>62</v>
      </c>
      <c r="C21" s="156" t="s">
        <v>47</v>
      </c>
      <c r="D21" s="157"/>
      <c r="E21" s="156" t="s">
        <v>63</v>
      </c>
      <c r="F21" s="157"/>
      <c r="G21" s="156" t="s">
        <v>64</v>
      </c>
      <c r="H21" s="157"/>
      <c r="I21" s="156" t="s">
        <v>65</v>
      </c>
      <c r="J21" s="157"/>
      <c r="K21" s="59" t="s">
        <v>66</v>
      </c>
      <c r="L21" s="59" t="s">
        <v>60</v>
      </c>
      <c r="M21" s="59" t="s">
        <v>53</v>
      </c>
      <c r="N21" s="45"/>
      <c r="O21" s="45"/>
      <c r="P21" s="45"/>
    </row>
    <row r="22" spans="1:16" ht="20.100000000000001" customHeight="1" x14ac:dyDescent="0.25">
      <c r="A22" s="43">
        <v>1</v>
      </c>
      <c r="B22" s="44" t="s">
        <v>67</v>
      </c>
      <c r="C22" s="59" t="s">
        <v>68</v>
      </c>
      <c r="D22" s="59"/>
      <c r="E22" s="44">
        <v>28</v>
      </c>
      <c r="F22" s="44"/>
      <c r="G22" s="44">
        <v>60</v>
      </c>
      <c r="H22" s="44"/>
      <c r="I22" s="44">
        <v>32</v>
      </c>
      <c r="J22" s="44"/>
      <c r="K22" s="44">
        <v>38</v>
      </c>
      <c r="L22" s="44">
        <v>39</v>
      </c>
      <c r="M22" s="44">
        <v>15</v>
      </c>
      <c r="N22" s="45"/>
      <c r="O22" s="45"/>
      <c r="P22" s="45"/>
    </row>
    <row r="23" spans="1:16" ht="20.100000000000001" customHeight="1" x14ac:dyDescent="0.25">
      <c r="A23" s="43"/>
      <c r="B23" s="44"/>
      <c r="C23" s="59"/>
      <c r="D23" s="59"/>
      <c r="E23" s="59"/>
      <c r="F23" s="59"/>
      <c r="G23" s="59"/>
      <c r="H23" s="59"/>
      <c r="I23" s="59"/>
      <c r="J23" s="59"/>
      <c r="K23" s="59"/>
      <c r="L23" s="59"/>
      <c r="M23" s="59"/>
      <c r="N23" s="45"/>
      <c r="O23" s="45"/>
      <c r="P23" s="45"/>
    </row>
    <row r="24" spans="1:16" ht="20.100000000000001" customHeight="1" x14ac:dyDescent="0.25">
      <c r="A24" s="43">
        <v>2</v>
      </c>
      <c r="B24" s="43" t="s">
        <v>69</v>
      </c>
      <c r="C24" s="60"/>
      <c r="D24" s="60"/>
      <c r="E24" s="44" t="s">
        <v>70</v>
      </c>
      <c r="F24" s="44"/>
      <c r="G24" s="44" t="s">
        <v>71</v>
      </c>
      <c r="H24" s="44"/>
      <c r="I24" s="44" t="s">
        <v>71</v>
      </c>
      <c r="J24" s="44"/>
      <c r="K24" s="44" t="s">
        <v>71</v>
      </c>
      <c r="L24" s="44" t="s">
        <v>71</v>
      </c>
      <c r="M24" s="44" t="s">
        <v>71</v>
      </c>
    </row>
    <row r="25" spans="1:16" ht="20.100000000000001" customHeight="1" x14ac:dyDescent="0.25">
      <c r="A25" s="43"/>
      <c r="B25" s="43"/>
      <c r="C25" s="60"/>
      <c r="D25" s="60"/>
      <c r="E25" s="60"/>
      <c r="F25" s="60"/>
      <c r="G25" s="60"/>
      <c r="H25" s="60"/>
      <c r="I25" s="60"/>
      <c r="J25" s="60"/>
      <c r="K25" s="60"/>
      <c r="L25" s="60"/>
      <c r="M25" s="60"/>
    </row>
    <row r="26" spans="1:16" ht="20.100000000000001" customHeight="1" x14ac:dyDescent="0.25">
      <c r="A26" s="43">
        <v>3</v>
      </c>
      <c r="B26" s="43" t="s">
        <v>72</v>
      </c>
      <c r="C26" s="60"/>
      <c r="D26" s="60"/>
      <c r="E26" s="60">
        <v>7.53</v>
      </c>
      <c r="F26" s="60"/>
      <c r="G26" s="60">
        <v>771.96</v>
      </c>
      <c r="H26" s="60"/>
      <c r="I26" s="60">
        <v>771.96</v>
      </c>
      <c r="J26" s="60"/>
      <c r="K26" s="60">
        <v>771.96</v>
      </c>
      <c r="L26" s="60"/>
      <c r="M26" s="60">
        <v>771.96</v>
      </c>
    </row>
    <row r="27" spans="1:16" ht="20.100000000000001" customHeight="1" x14ac:dyDescent="0.25">
      <c r="A27" s="43"/>
      <c r="B27" s="43"/>
      <c r="C27" s="60"/>
      <c r="D27" s="60"/>
      <c r="E27" s="60"/>
      <c r="F27" s="60"/>
      <c r="G27" s="60"/>
      <c r="H27" s="60"/>
      <c r="I27" s="60"/>
      <c r="J27" s="60"/>
      <c r="K27" s="60"/>
      <c r="L27" s="60"/>
      <c r="M27" s="60"/>
    </row>
    <row r="28" spans="1:16" ht="20.100000000000001" customHeight="1" x14ac:dyDescent="0.25">
      <c r="A28" s="43">
        <v>4</v>
      </c>
      <c r="B28" s="43" t="s">
        <v>73</v>
      </c>
      <c r="C28" s="60"/>
      <c r="D28" s="60"/>
      <c r="E28" s="44" t="s">
        <v>74</v>
      </c>
      <c r="F28" s="44"/>
      <c r="G28" s="44" t="s">
        <v>75</v>
      </c>
      <c r="H28" s="44"/>
      <c r="I28" s="44" t="s">
        <v>76</v>
      </c>
      <c r="J28" s="44"/>
      <c r="K28" s="44" t="s">
        <v>77</v>
      </c>
      <c r="L28" s="44"/>
      <c r="M28" s="44" t="s">
        <v>78</v>
      </c>
    </row>
    <row r="29" spans="1:16" ht="20.100000000000001" customHeight="1" x14ac:dyDescent="0.25">
      <c r="A29" s="43"/>
      <c r="B29" s="43"/>
      <c r="C29" s="60"/>
      <c r="D29" s="60"/>
      <c r="E29" s="60"/>
      <c r="F29" s="60"/>
      <c r="G29" s="60"/>
      <c r="H29" s="60"/>
      <c r="I29" s="60"/>
      <c r="J29" s="60"/>
      <c r="K29" s="60"/>
      <c r="L29" s="60"/>
      <c r="M29" s="60"/>
    </row>
    <row r="30" spans="1:16" ht="20.100000000000001" customHeight="1" x14ac:dyDescent="0.25">
      <c r="A30" s="43">
        <v>5</v>
      </c>
      <c r="B30" s="43" t="s">
        <v>79</v>
      </c>
      <c r="C30" s="60"/>
      <c r="D30" s="60"/>
      <c r="E30" s="60">
        <f>(26*0.6)+E26</f>
        <v>23.13</v>
      </c>
      <c r="F30" s="60"/>
      <c r="G30" s="60">
        <f>(54*32.56)+G26</f>
        <v>2530.2000000000003</v>
      </c>
      <c r="H30" s="60"/>
      <c r="I30" s="60">
        <f>(26*32.56)+I26</f>
        <v>1618.52</v>
      </c>
      <c r="J30" s="60"/>
      <c r="K30" s="60">
        <f>(32*32.56)+K26</f>
        <v>1813.88</v>
      </c>
      <c r="L30" s="60"/>
      <c r="M30" s="60">
        <f>(9*32.56)+M26</f>
        <v>1065</v>
      </c>
    </row>
    <row r="31" spans="1:16" ht="20.100000000000001" customHeight="1" x14ac:dyDescent="0.25">
      <c r="A31" s="43"/>
      <c r="B31" s="43"/>
      <c r="C31" s="60"/>
      <c r="D31" s="60"/>
      <c r="E31" s="60"/>
      <c r="F31" s="60"/>
      <c r="G31" s="60"/>
      <c r="H31" s="60"/>
      <c r="I31" s="60"/>
      <c r="J31" s="60"/>
      <c r="K31" s="60"/>
      <c r="L31" s="60"/>
      <c r="M31" s="60"/>
    </row>
    <row r="32" spans="1:16" ht="20.100000000000001" customHeight="1" x14ac:dyDescent="0.25">
      <c r="A32" s="4"/>
      <c r="B32" s="61" t="s">
        <v>80</v>
      </c>
      <c r="C32" s="62"/>
      <c r="D32" s="63"/>
      <c r="E32" s="64">
        <f>E30*E18</f>
        <v>5645.2303889999994</v>
      </c>
      <c r="F32" s="65"/>
      <c r="G32" s="65">
        <f>G30*G18/100</f>
        <v>21799.871743800002</v>
      </c>
      <c r="H32" s="65"/>
      <c r="I32" s="65">
        <f>I30*I18/100</f>
        <v>27301.907508800003</v>
      </c>
      <c r="J32" s="65"/>
      <c r="K32" s="65">
        <f>K30*K18/100</f>
        <v>3735.1416960000001</v>
      </c>
      <c r="L32" s="65">
        <f>L30*L18</f>
        <v>0</v>
      </c>
      <c r="M32" s="66">
        <f>M18*10.65</f>
        <v>15.556654687499998</v>
      </c>
    </row>
    <row r="33" spans="1:14" x14ac:dyDescent="0.25">
      <c r="A33" s="4"/>
      <c r="B33" s="53"/>
      <c r="C33" s="67"/>
      <c r="D33" s="67"/>
      <c r="E33" s="68"/>
      <c r="F33" s="68"/>
      <c r="G33" s="68"/>
      <c r="H33" s="68"/>
      <c r="I33" s="68"/>
      <c r="J33" s="68"/>
      <c r="K33" s="68"/>
      <c r="L33" s="68"/>
      <c r="M33" s="68"/>
    </row>
    <row r="34" spans="1:14" x14ac:dyDescent="0.25">
      <c r="A34" s="4"/>
      <c r="C34" s="56"/>
      <c r="D34" s="56"/>
      <c r="E34" s="56"/>
      <c r="F34" s="56"/>
      <c r="G34" s="56"/>
      <c r="H34" s="69" t="s">
        <v>81</v>
      </c>
      <c r="J34" s="56"/>
      <c r="K34" s="69"/>
      <c r="L34" s="56"/>
      <c r="M34" s="1">
        <f>SUM(E32:M32)</f>
        <v>58497.707992287498</v>
      </c>
    </row>
    <row r="35" spans="1:14" x14ac:dyDescent="0.25">
      <c r="A35" s="4"/>
      <c r="C35" s="56"/>
      <c r="D35" s="56"/>
      <c r="E35" s="56"/>
      <c r="F35" s="56"/>
      <c r="G35" s="56"/>
      <c r="H35" s="69"/>
      <c r="J35" s="56"/>
      <c r="K35" s="69"/>
      <c r="L35" s="56"/>
      <c r="M35" s="70"/>
    </row>
    <row r="36" spans="1:14" x14ac:dyDescent="0.25">
      <c r="A36" s="4"/>
      <c r="C36" s="56"/>
      <c r="D36" s="56"/>
      <c r="E36" s="56"/>
      <c r="F36" s="56"/>
      <c r="G36" s="56"/>
      <c r="H36" s="69"/>
      <c r="J36" s="56"/>
      <c r="K36" s="69"/>
      <c r="L36" s="56"/>
      <c r="M36" s="70"/>
    </row>
    <row r="37" spans="1:14" x14ac:dyDescent="0.25">
      <c r="C37" s="56"/>
      <c r="D37" s="56"/>
      <c r="E37" s="56"/>
      <c r="F37" s="56"/>
      <c r="G37" s="56"/>
      <c r="H37" s="56"/>
      <c r="I37" s="56"/>
      <c r="J37" s="56"/>
      <c r="K37" s="56"/>
      <c r="L37" s="56"/>
      <c r="M37" s="56"/>
    </row>
    <row r="38" spans="1:14" x14ac:dyDescent="0.25">
      <c r="C38" s="56"/>
      <c r="D38" s="56"/>
      <c r="E38" s="56"/>
      <c r="F38" s="56"/>
      <c r="G38" s="56"/>
      <c r="H38" s="56"/>
      <c r="I38" s="56"/>
      <c r="J38" s="56"/>
      <c r="K38" s="56"/>
      <c r="L38" s="56"/>
      <c r="M38" s="56"/>
    </row>
    <row r="39" spans="1:14" x14ac:dyDescent="0.25">
      <c r="C39" s="56"/>
      <c r="D39" s="56"/>
      <c r="E39" s="56"/>
      <c r="F39" s="56"/>
      <c r="G39" s="56"/>
      <c r="H39" s="56"/>
      <c r="I39" s="56"/>
      <c r="J39" s="56"/>
      <c r="K39" s="56"/>
      <c r="L39" s="56"/>
      <c r="M39" s="56"/>
    </row>
    <row r="40" spans="1:14" x14ac:dyDescent="0.25">
      <c r="C40" s="56"/>
      <c r="D40" s="56"/>
      <c r="E40" s="56"/>
      <c r="F40" s="56"/>
      <c r="G40" s="56"/>
      <c r="H40" s="56"/>
      <c r="I40" s="56"/>
      <c r="J40" s="56"/>
      <c r="K40" s="56"/>
      <c r="L40" s="56"/>
      <c r="M40" s="56"/>
    </row>
    <row r="41" spans="1:14" x14ac:dyDescent="0.25">
      <c r="B41" s="3" t="s">
        <v>37</v>
      </c>
      <c r="C41" s="56"/>
      <c r="D41" s="56"/>
      <c r="E41" s="56"/>
      <c r="F41" s="71" t="s">
        <v>38</v>
      </c>
      <c r="H41" s="56"/>
      <c r="I41" s="56"/>
      <c r="J41" s="56"/>
      <c r="K41" s="32" t="s">
        <v>39</v>
      </c>
      <c r="L41" s="56"/>
      <c r="M41" s="56"/>
    </row>
    <row r="42" spans="1:14" x14ac:dyDescent="0.25">
      <c r="C42" s="56"/>
      <c r="D42" s="56"/>
      <c r="E42" s="56"/>
      <c r="F42" s="71" t="s">
        <v>40</v>
      </c>
      <c r="H42" s="56"/>
      <c r="I42" s="56"/>
      <c r="J42" s="56"/>
      <c r="K42" s="32" t="s">
        <v>96</v>
      </c>
      <c r="L42" s="56"/>
      <c r="M42" s="56"/>
    </row>
    <row r="43" spans="1:14" x14ac:dyDescent="0.25">
      <c r="C43" s="56"/>
      <c r="D43" s="56"/>
      <c r="E43" s="56"/>
      <c r="F43" s="71" t="s">
        <v>41</v>
      </c>
      <c r="H43" s="56"/>
      <c r="I43" s="56"/>
      <c r="J43" s="56"/>
      <c r="K43" s="32" t="s">
        <v>42</v>
      </c>
      <c r="L43" s="56"/>
      <c r="M43" s="56"/>
    </row>
    <row r="44" spans="1:14" x14ac:dyDescent="0.25">
      <c r="C44" s="56"/>
      <c r="D44" s="56"/>
      <c r="E44" s="56"/>
      <c r="F44" s="56"/>
      <c r="G44" s="56"/>
      <c r="H44" s="56"/>
      <c r="I44" s="56"/>
      <c r="J44" s="56"/>
      <c r="K44" s="56"/>
      <c r="L44" s="56"/>
      <c r="M44" s="56"/>
      <c r="N44" s="3" t="s">
        <v>97</v>
      </c>
    </row>
    <row r="45" spans="1:14" x14ac:dyDescent="0.25">
      <c r="C45" s="56"/>
      <c r="D45" s="56"/>
      <c r="E45" s="56"/>
      <c r="F45" s="56"/>
      <c r="G45" s="56"/>
      <c r="H45" s="56"/>
      <c r="I45" s="56"/>
      <c r="J45" s="56"/>
      <c r="K45" s="56"/>
      <c r="L45" s="56"/>
      <c r="M45" s="56"/>
    </row>
    <row r="46" spans="1:14" x14ac:dyDescent="0.25">
      <c r="C46" s="56"/>
      <c r="D46" s="56"/>
      <c r="E46" s="56"/>
      <c r="F46" s="56"/>
      <c r="G46" s="56"/>
      <c r="H46" s="56"/>
      <c r="I46" s="56"/>
      <c r="J46" s="56"/>
      <c r="K46" s="56"/>
      <c r="L46" s="56"/>
      <c r="M46" s="56"/>
    </row>
    <row r="47" spans="1:14" x14ac:dyDescent="0.25">
      <c r="C47" s="56"/>
      <c r="D47" s="56"/>
      <c r="E47" s="56"/>
      <c r="F47" s="56"/>
      <c r="G47" s="56"/>
      <c r="H47" s="56"/>
      <c r="I47" s="56"/>
      <c r="J47" s="56"/>
      <c r="K47" s="56"/>
      <c r="L47" s="56"/>
      <c r="M47" s="56"/>
    </row>
    <row r="48" spans="1:14" x14ac:dyDescent="0.25">
      <c r="C48" s="56"/>
      <c r="D48" s="56"/>
      <c r="E48" s="56"/>
      <c r="F48" s="56"/>
      <c r="G48" s="56"/>
      <c r="H48" s="56"/>
      <c r="I48" s="56"/>
      <c r="J48" s="56"/>
      <c r="K48" s="56"/>
      <c r="L48" s="56"/>
      <c r="M48" s="56"/>
    </row>
    <row r="49" spans="3:13" x14ac:dyDescent="0.25">
      <c r="C49" s="56"/>
      <c r="D49" s="56"/>
      <c r="E49" s="56"/>
      <c r="F49" s="56"/>
      <c r="G49" s="56"/>
      <c r="H49" s="56"/>
      <c r="I49" s="56"/>
      <c r="J49" s="56"/>
      <c r="K49" s="56"/>
      <c r="L49" s="56"/>
      <c r="M49" s="56"/>
    </row>
    <row r="50" spans="3:13" x14ac:dyDescent="0.25">
      <c r="C50" s="56"/>
      <c r="D50" s="56"/>
      <c r="E50" s="56"/>
      <c r="F50" s="56"/>
      <c r="G50" s="56"/>
      <c r="H50" s="56"/>
      <c r="I50" s="56"/>
      <c r="J50" s="56"/>
      <c r="K50" s="56"/>
      <c r="L50" s="56"/>
      <c r="M50" s="56"/>
    </row>
    <row r="51" spans="3:13" x14ac:dyDescent="0.25">
      <c r="C51" s="56"/>
      <c r="D51" s="56"/>
      <c r="E51" s="56"/>
      <c r="F51" s="56"/>
      <c r="G51" s="56"/>
      <c r="H51" s="56"/>
      <c r="I51" s="56"/>
      <c r="J51" s="56"/>
      <c r="K51" s="56"/>
      <c r="L51" s="56"/>
      <c r="M51" s="56"/>
    </row>
    <row r="52" spans="3:13" x14ac:dyDescent="0.25">
      <c r="C52" s="56"/>
      <c r="D52" s="56"/>
      <c r="E52" s="56"/>
      <c r="F52" s="56"/>
      <c r="G52" s="56"/>
      <c r="H52" s="56"/>
      <c r="I52" s="56"/>
      <c r="J52" s="56"/>
      <c r="K52" s="56"/>
      <c r="L52" s="56"/>
      <c r="M52" s="56"/>
    </row>
  </sheetData>
  <mergeCells count="10">
    <mergeCell ref="C21:D21"/>
    <mergeCell ref="E21:F21"/>
    <mergeCell ref="G21:H21"/>
    <mergeCell ref="I21:J21"/>
    <mergeCell ref="D2:K2"/>
    <mergeCell ref="D4:M6"/>
    <mergeCell ref="D7:E7"/>
    <mergeCell ref="F7:G7"/>
    <mergeCell ref="H7:I7"/>
    <mergeCell ref="J7:K7"/>
  </mergeCells>
  <pageMargins left="0" right="0" top="0" bottom="0" header="0.3" footer="0.3"/>
  <pageSetup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workbookViewId="0">
      <selection activeCell="C30" sqref="C30"/>
    </sheetView>
  </sheetViews>
  <sheetFormatPr defaultRowHeight="12.75" x14ac:dyDescent="0.2"/>
  <cols>
    <col min="1" max="5" width="9.140625" style="5"/>
    <col min="6" max="6" width="12.5703125" style="5" customWidth="1"/>
    <col min="7" max="7" width="9.140625" style="5"/>
    <col min="8" max="8" width="16" style="5" customWidth="1"/>
    <col min="9" max="9" width="15.5703125" style="5" customWidth="1"/>
    <col min="10" max="10" width="9.140625" style="5"/>
    <col min="11" max="11" width="17.42578125" style="5" customWidth="1"/>
    <col min="12" max="16384" width="9.140625" style="5"/>
  </cols>
  <sheetData>
    <row r="1" spans="1:21" x14ac:dyDescent="0.2">
      <c r="A1" s="8"/>
      <c r="B1" s="9"/>
      <c r="D1" s="10"/>
      <c r="E1" s="2" t="s">
        <v>28</v>
      </c>
      <c r="F1" s="10"/>
      <c r="G1" s="10"/>
      <c r="H1" s="10"/>
      <c r="I1" s="10"/>
      <c r="J1" s="10"/>
      <c r="K1" s="10"/>
      <c r="L1" s="10"/>
      <c r="M1" s="10"/>
      <c r="N1" s="10"/>
      <c r="O1" s="10"/>
      <c r="P1" s="10"/>
      <c r="Q1" s="10"/>
      <c r="R1" s="11"/>
      <c r="S1" s="11"/>
      <c r="T1" s="12"/>
      <c r="U1" s="12"/>
    </row>
    <row r="2" spans="1:21" ht="3.75" customHeight="1" x14ac:dyDescent="0.2">
      <c r="A2" s="8"/>
      <c r="B2" s="9"/>
      <c r="D2" s="10"/>
      <c r="E2" s="10"/>
      <c r="F2" s="10"/>
      <c r="G2" s="10"/>
      <c r="H2" s="10"/>
      <c r="I2" s="10"/>
      <c r="J2" s="10"/>
      <c r="K2" s="10"/>
      <c r="L2" s="10"/>
      <c r="M2" s="10"/>
      <c r="N2" s="10"/>
      <c r="O2" s="10"/>
      <c r="P2" s="10"/>
      <c r="Q2" s="10"/>
      <c r="R2" s="11"/>
      <c r="S2" s="11"/>
      <c r="T2" s="12"/>
      <c r="U2" s="12"/>
    </row>
    <row r="3" spans="1:21" ht="15.75" customHeight="1" x14ac:dyDescent="0.2">
      <c r="A3" s="13"/>
      <c r="B3" s="163" t="str">
        <f>Estimate!D3</f>
        <v>M/R - S/R GGPS NEW STAR ORANGI 10 (COMPOUND WALL)</v>
      </c>
      <c r="C3" s="163"/>
      <c r="D3" s="163"/>
      <c r="E3" s="163"/>
      <c r="F3" s="163"/>
      <c r="G3" s="163"/>
      <c r="H3" s="163"/>
      <c r="I3" s="14"/>
      <c r="J3" s="15"/>
      <c r="K3" s="15"/>
      <c r="L3" s="15"/>
      <c r="M3" s="15"/>
      <c r="N3" s="15"/>
      <c r="O3" s="15"/>
      <c r="P3" s="15"/>
      <c r="Q3" s="15"/>
      <c r="R3" s="11"/>
      <c r="S3" s="11"/>
      <c r="T3" s="12"/>
      <c r="U3" s="12"/>
    </row>
    <row r="4" spans="1:21" ht="22.5" customHeight="1" x14ac:dyDescent="0.2">
      <c r="B4" s="164"/>
      <c r="C4" s="164"/>
      <c r="D4" s="164"/>
      <c r="E4" s="164"/>
      <c r="F4" s="164"/>
      <c r="G4" s="164"/>
      <c r="H4" s="164"/>
    </row>
    <row r="5" spans="1:21" x14ac:dyDescent="0.2">
      <c r="A5" s="16" t="s">
        <v>29</v>
      </c>
      <c r="B5" s="17" t="s">
        <v>30</v>
      </c>
      <c r="C5" s="18"/>
      <c r="D5" s="18"/>
      <c r="E5" s="18"/>
      <c r="F5" s="18"/>
      <c r="G5" s="19"/>
      <c r="H5" s="16" t="s">
        <v>6</v>
      </c>
    </row>
    <row r="6" spans="1:21" ht="11.25" customHeight="1" x14ac:dyDescent="0.2"/>
    <row r="7" spans="1:21" x14ac:dyDescent="0.2">
      <c r="A7" s="6" t="s">
        <v>31</v>
      </c>
      <c r="B7" s="20" t="s">
        <v>85</v>
      </c>
    </row>
    <row r="8" spans="1:21" x14ac:dyDescent="0.2">
      <c r="A8" s="6">
        <v>1</v>
      </c>
      <c r="B8" s="5" t="s">
        <v>32</v>
      </c>
      <c r="H8" s="21">
        <f>Estimate!R79</f>
        <v>776826.3121499999</v>
      </c>
    </row>
    <row r="9" spans="1:21" x14ac:dyDescent="0.2">
      <c r="A9" s="6">
        <v>2</v>
      </c>
      <c r="B9" s="5" t="s">
        <v>33</v>
      </c>
      <c r="H9" s="21">
        <v>0</v>
      </c>
    </row>
    <row r="10" spans="1:21" x14ac:dyDescent="0.2">
      <c r="A10" s="6">
        <v>3</v>
      </c>
      <c r="B10" s="5" t="s">
        <v>99</v>
      </c>
      <c r="H10" s="21">
        <v>0</v>
      </c>
      <c r="K10" s="22">
        <f>H8*20/100</f>
        <v>155365.26242999997</v>
      </c>
    </row>
    <row r="11" spans="1:21" x14ac:dyDescent="0.2">
      <c r="A11" s="6">
        <v>4</v>
      </c>
      <c r="B11" s="5" t="s">
        <v>34</v>
      </c>
      <c r="H11" s="21">
        <f>'Carriage New'!M34</f>
        <v>58497.707992287498</v>
      </c>
    </row>
    <row r="12" spans="1:21" ht="11.25" customHeight="1" x14ac:dyDescent="0.2">
      <c r="A12" s="6"/>
      <c r="H12" s="21"/>
    </row>
    <row r="13" spans="1:21" x14ac:dyDescent="0.2">
      <c r="A13" s="6"/>
      <c r="B13" s="17" t="s">
        <v>86</v>
      </c>
      <c r="C13" s="18"/>
      <c r="D13" s="18"/>
      <c r="E13" s="18"/>
      <c r="F13" s="18"/>
      <c r="G13" s="18"/>
      <c r="H13" s="23">
        <f>SUM(H8:H12)</f>
        <v>835324.02014228737</v>
      </c>
    </row>
    <row r="14" spans="1:21" ht="10.5" customHeight="1" x14ac:dyDescent="0.2">
      <c r="A14" s="6"/>
      <c r="H14" s="21"/>
    </row>
    <row r="15" spans="1:21" x14ac:dyDescent="0.2">
      <c r="A15" s="6" t="s">
        <v>35</v>
      </c>
      <c r="B15" s="20" t="s">
        <v>87</v>
      </c>
      <c r="H15" s="7"/>
    </row>
    <row r="16" spans="1:21" x14ac:dyDescent="0.2">
      <c r="A16" s="6">
        <v>1</v>
      </c>
      <c r="B16" s="5" t="s">
        <v>84</v>
      </c>
      <c r="H16" s="21">
        <f>Estimate!B34</f>
        <v>779.05</v>
      </c>
    </row>
    <row r="17" spans="1:8" ht="6" customHeight="1" x14ac:dyDescent="0.2">
      <c r="A17" s="6"/>
      <c r="H17" s="21"/>
    </row>
    <row r="18" spans="1:8" x14ac:dyDescent="0.2">
      <c r="A18" s="6">
        <v>2</v>
      </c>
      <c r="B18" s="5" t="s">
        <v>92</v>
      </c>
      <c r="H18" s="21">
        <f>H16*5/100</f>
        <v>38.952500000000001</v>
      </c>
    </row>
    <row r="19" spans="1:8" x14ac:dyDescent="0.2">
      <c r="A19" s="6"/>
      <c r="H19" s="21"/>
    </row>
    <row r="20" spans="1:8" x14ac:dyDescent="0.2">
      <c r="A20" s="6"/>
      <c r="B20" s="17" t="s">
        <v>88</v>
      </c>
      <c r="C20" s="18"/>
      <c r="D20" s="18"/>
      <c r="E20" s="18"/>
      <c r="F20" s="18"/>
      <c r="G20" s="18"/>
      <c r="H20" s="23">
        <f>SUM(H16:H18)</f>
        <v>818.00249999999994</v>
      </c>
    </row>
    <row r="21" spans="1:8" ht="9.75" customHeight="1" x14ac:dyDescent="0.2">
      <c r="A21" s="6"/>
      <c r="H21" s="21"/>
    </row>
    <row r="22" spans="1:8" x14ac:dyDescent="0.2">
      <c r="A22" s="6" t="s">
        <v>89</v>
      </c>
      <c r="B22" s="20" t="s">
        <v>90</v>
      </c>
      <c r="H22" s="7"/>
    </row>
    <row r="23" spans="1:8" x14ac:dyDescent="0.2">
      <c r="A23" s="6">
        <v>1</v>
      </c>
      <c r="B23" s="5" t="s">
        <v>91</v>
      </c>
      <c r="H23" s="21">
        <f>Estimate!R41</f>
        <v>146122</v>
      </c>
    </row>
    <row r="24" spans="1:8" ht="4.5" customHeight="1" x14ac:dyDescent="0.2">
      <c r="A24" s="6"/>
      <c r="H24" s="7"/>
    </row>
    <row r="25" spans="1:8" x14ac:dyDescent="0.2">
      <c r="A25" s="6">
        <v>2</v>
      </c>
      <c r="B25" s="5" t="s">
        <v>98</v>
      </c>
      <c r="H25" s="21">
        <f>H23*10/100</f>
        <v>14612.2</v>
      </c>
    </row>
    <row r="26" spans="1:8" ht="9.75" customHeight="1" x14ac:dyDescent="0.2">
      <c r="A26" s="6"/>
      <c r="H26" s="21"/>
    </row>
    <row r="27" spans="1:8" x14ac:dyDescent="0.2">
      <c r="A27" s="6"/>
      <c r="B27" s="17" t="s">
        <v>93</v>
      </c>
      <c r="C27" s="18"/>
      <c r="D27" s="18"/>
      <c r="E27" s="18"/>
      <c r="F27" s="18"/>
      <c r="G27" s="18"/>
      <c r="H27" s="23">
        <f>SUM(H23:H25)</f>
        <v>160734.20000000001</v>
      </c>
    </row>
    <row r="28" spans="1:8" ht="9.75" customHeight="1" x14ac:dyDescent="0.2">
      <c r="A28" s="6"/>
      <c r="B28" s="24"/>
      <c r="C28" s="24"/>
      <c r="D28" s="24"/>
      <c r="E28" s="24"/>
      <c r="F28" s="24"/>
      <c r="G28" s="24"/>
      <c r="H28" s="25"/>
    </row>
    <row r="29" spans="1:8" x14ac:dyDescent="0.2">
      <c r="H29" s="21"/>
    </row>
    <row r="30" spans="1:8" ht="13.5" thickBot="1" x14ac:dyDescent="0.25">
      <c r="E30" s="26" t="s">
        <v>108</v>
      </c>
      <c r="F30" s="26"/>
      <c r="G30" s="27"/>
      <c r="H30" s="28">
        <f>H13+H20+H27</f>
        <v>996876.22264228738</v>
      </c>
    </row>
    <row r="31" spans="1:8" x14ac:dyDescent="0.2">
      <c r="H31" s="29"/>
    </row>
    <row r="32" spans="1:8" ht="13.5" thickBot="1" x14ac:dyDescent="0.25">
      <c r="G32" s="30" t="s">
        <v>36</v>
      </c>
      <c r="H32" s="31">
        <f>H30/1000000</f>
        <v>0.99687622264228737</v>
      </c>
    </row>
    <row r="37" spans="1:8" x14ac:dyDescent="0.2">
      <c r="A37" s="81"/>
      <c r="B37" s="81"/>
      <c r="C37" s="81"/>
      <c r="D37" s="81"/>
      <c r="E37" s="81"/>
      <c r="F37" s="81"/>
      <c r="G37" s="81"/>
      <c r="H37" s="81"/>
    </row>
    <row r="38" spans="1:8" x14ac:dyDescent="0.2">
      <c r="A38" s="81"/>
      <c r="B38" s="81"/>
      <c r="C38" s="81"/>
      <c r="D38" s="81"/>
      <c r="E38" s="81"/>
      <c r="F38" s="81"/>
      <c r="G38" s="81"/>
      <c r="H38" s="81"/>
    </row>
    <row r="39" spans="1:8" x14ac:dyDescent="0.2">
      <c r="A39" s="81"/>
      <c r="B39" s="81"/>
      <c r="C39" s="81"/>
      <c r="D39" s="81"/>
      <c r="E39" s="81"/>
      <c r="F39" s="81"/>
      <c r="G39" s="81"/>
      <c r="H39" s="81"/>
    </row>
    <row r="40" spans="1:8" x14ac:dyDescent="0.2">
      <c r="A40" s="81"/>
      <c r="B40" s="81"/>
      <c r="C40" s="81"/>
      <c r="D40" s="81"/>
      <c r="E40" s="81"/>
      <c r="F40" s="81"/>
      <c r="G40" s="81"/>
      <c r="H40" s="81"/>
    </row>
    <row r="41" spans="1:8" x14ac:dyDescent="0.2">
      <c r="A41" s="81"/>
      <c r="B41" s="81"/>
      <c r="C41" s="81"/>
      <c r="D41" s="81"/>
      <c r="E41" s="81"/>
      <c r="F41" s="81"/>
      <c r="G41" s="81"/>
      <c r="H41" s="81"/>
    </row>
    <row r="42" spans="1:8" x14ac:dyDescent="0.2">
      <c r="A42" s="91" t="s">
        <v>37</v>
      </c>
      <c r="B42" s="120"/>
      <c r="C42" s="120"/>
      <c r="D42" s="121" t="s">
        <v>38</v>
      </c>
      <c r="E42" s="81"/>
      <c r="F42" s="120"/>
      <c r="G42" s="121" t="s">
        <v>39</v>
      </c>
      <c r="H42" s="81"/>
    </row>
    <row r="43" spans="1:8" x14ac:dyDescent="0.2">
      <c r="A43" s="91"/>
      <c r="B43" s="120"/>
      <c r="C43" s="120"/>
      <c r="D43" s="121" t="s">
        <v>40</v>
      </c>
      <c r="E43" s="81"/>
      <c r="F43" s="120"/>
      <c r="G43" s="121" t="s">
        <v>95</v>
      </c>
      <c r="H43" s="81"/>
    </row>
    <row r="44" spans="1:8" x14ac:dyDescent="0.2">
      <c r="A44" s="91"/>
      <c r="B44" s="120"/>
      <c r="C44" s="120"/>
      <c r="D44" s="121" t="s">
        <v>41</v>
      </c>
      <c r="E44" s="81"/>
      <c r="F44" s="120"/>
      <c r="G44" s="121" t="s">
        <v>42</v>
      </c>
      <c r="H44" s="81"/>
    </row>
    <row r="45" spans="1:8" x14ac:dyDescent="0.2">
      <c r="A45" s="81"/>
      <c r="B45" s="81"/>
      <c r="C45" s="81"/>
      <c r="D45" s="81"/>
      <c r="E45" s="81"/>
      <c r="F45" s="81"/>
      <c r="G45" s="81"/>
      <c r="H45" s="81"/>
    </row>
  </sheetData>
  <mergeCells count="1">
    <mergeCell ref="B3:H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view="pageBreakPreview" zoomScaleSheetLayoutView="100" workbookViewId="0">
      <selection activeCell="B22" sqref="B22:Q25"/>
    </sheetView>
  </sheetViews>
  <sheetFormatPr defaultRowHeight="12.75" x14ac:dyDescent="0.2"/>
  <cols>
    <col min="1" max="1" width="2.7109375" style="81" customWidth="1"/>
    <col min="2" max="2" width="13.5703125" style="81" customWidth="1"/>
    <col min="3" max="3" width="3.7109375" style="81" customWidth="1"/>
    <col min="4" max="4" width="2.7109375" style="81" customWidth="1"/>
    <col min="5" max="5" width="7" style="81" customWidth="1"/>
    <col min="6" max="6" width="2.140625" style="81" customWidth="1"/>
    <col min="7" max="7" width="9.140625" style="81" customWidth="1"/>
    <col min="8" max="8" width="2.42578125" style="81" customWidth="1"/>
    <col min="9" max="9" width="7.140625" style="81" customWidth="1"/>
    <col min="10" max="10" width="2.5703125" style="81" customWidth="1"/>
    <col min="11" max="11" width="6.5703125" style="81" customWidth="1"/>
    <col min="12" max="12" width="2.5703125" style="81" customWidth="1"/>
    <col min="13" max="13" width="5.5703125" style="81" bestFit="1" customWidth="1"/>
    <col min="14" max="14" width="2.5703125" style="81" customWidth="1"/>
    <col min="15" max="15" width="5.28515625" style="81" customWidth="1"/>
    <col min="16" max="16" width="2" style="81" customWidth="1"/>
    <col min="17" max="17" width="9.7109375" style="81" customWidth="1"/>
    <col min="18" max="18" width="12.42578125" style="81" customWidth="1"/>
    <col min="19" max="19" width="12.140625" style="81" customWidth="1"/>
    <col min="20" max="20" width="15.5703125" style="81" customWidth="1"/>
    <col min="21" max="21" width="9.140625" style="81"/>
    <col min="22" max="22" width="11.5703125" style="81" bestFit="1" customWidth="1"/>
    <col min="23" max="16384" width="9.140625" style="81"/>
  </cols>
  <sheetData>
    <row r="1" spans="1:18" ht="15.75" customHeight="1" x14ac:dyDescent="0.2">
      <c r="A1" s="89"/>
      <c r="B1" s="90"/>
      <c r="F1" s="173" t="s">
        <v>0</v>
      </c>
      <c r="G1" s="173"/>
      <c r="H1" s="173"/>
      <c r="I1" s="173"/>
      <c r="J1" s="173"/>
      <c r="K1" s="173"/>
      <c r="L1" s="173"/>
      <c r="M1" s="173"/>
      <c r="N1" s="173"/>
      <c r="O1" s="173"/>
      <c r="P1" s="173"/>
    </row>
    <row r="2" spans="1:18" ht="10.5" customHeight="1" x14ac:dyDescent="0.2"/>
    <row r="3" spans="1:18" ht="34.5" customHeight="1" x14ac:dyDescent="0.2">
      <c r="B3" s="91" t="s">
        <v>12</v>
      </c>
      <c r="D3" s="171" t="s">
        <v>142</v>
      </c>
      <c r="E3" s="171"/>
      <c r="F3" s="171"/>
      <c r="G3" s="171"/>
      <c r="H3" s="171"/>
      <c r="I3" s="171"/>
      <c r="J3" s="171"/>
      <c r="K3" s="171"/>
      <c r="L3" s="171"/>
      <c r="M3" s="171"/>
      <c r="N3" s="171"/>
      <c r="O3" s="171"/>
      <c r="P3" s="171"/>
      <c r="Q3" s="171"/>
      <c r="R3" s="171"/>
    </row>
    <row r="4" spans="1:18" ht="11.25" customHeight="1" x14ac:dyDescent="0.2"/>
    <row r="5" spans="1:18" ht="13.5" thickBot="1" x14ac:dyDescent="0.25">
      <c r="A5" s="92" t="s">
        <v>1</v>
      </c>
      <c r="B5" s="165" t="s">
        <v>2</v>
      </c>
      <c r="C5" s="166"/>
      <c r="D5" s="167"/>
      <c r="E5" s="165" t="s">
        <v>3</v>
      </c>
      <c r="F5" s="167"/>
      <c r="G5" s="165"/>
      <c r="H5" s="167"/>
      <c r="I5" s="92" t="s">
        <v>4</v>
      </c>
      <c r="J5" s="168" t="s">
        <v>5</v>
      </c>
      <c r="K5" s="169"/>
      <c r="L5" s="169"/>
      <c r="M5" s="169"/>
      <c r="N5" s="169"/>
      <c r="O5" s="169"/>
      <c r="P5" s="170"/>
      <c r="Q5" s="93" t="s">
        <v>6</v>
      </c>
    </row>
    <row r="6" spans="1:18" x14ac:dyDescent="0.2">
      <c r="A6" s="105"/>
      <c r="B6" s="104"/>
      <c r="C6" s="104"/>
      <c r="D6" s="104"/>
      <c r="E6" s="104"/>
      <c r="F6" s="104"/>
      <c r="G6" s="104"/>
      <c r="H6" s="104"/>
      <c r="I6" s="105"/>
      <c r="J6" s="108"/>
      <c r="K6" s="108"/>
      <c r="L6" s="108"/>
      <c r="M6" s="108"/>
      <c r="N6" s="108"/>
      <c r="O6" s="108"/>
      <c r="P6" s="108"/>
      <c r="Q6" s="105"/>
    </row>
    <row r="7" spans="1:18" ht="12" customHeight="1" x14ac:dyDescent="0.2">
      <c r="A7" s="94">
        <v>1</v>
      </c>
      <c r="B7" s="174" t="s">
        <v>101</v>
      </c>
      <c r="C7" s="174"/>
      <c r="D7" s="174"/>
      <c r="E7" s="174"/>
      <c r="F7" s="174"/>
      <c r="G7" s="174"/>
      <c r="H7" s="174"/>
      <c r="I7" s="174"/>
      <c r="J7" s="174"/>
      <c r="K7" s="174"/>
      <c r="L7" s="174"/>
      <c r="M7" s="107"/>
      <c r="N7" s="107"/>
      <c r="O7" s="107"/>
      <c r="P7" s="107"/>
      <c r="Q7" s="107"/>
    </row>
    <row r="8" spans="1:18" ht="12" customHeight="1" x14ac:dyDescent="0.2">
      <c r="A8" s="94"/>
      <c r="B8" s="174"/>
      <c r="C8" s="174"/>
      <c r="D8" s="174"/>
      <c r="E8" s="174"/>
      <c r="F8" s="174"/>
      <c r="G8" s="174"/>
      <c r="H8" s="174"/>
      <c r="I8" s="174"/>
      <c r="J8" s="174"/>
      <c r="K8" s="174"/>
      <c r="L8" s="174"/>
      <c r="M8" s="107"/>
      <c r="N8" s="107"/>
      <c r="O8" s="107"/>
      <c r="P8" s="107"/>
      <c r="Q8" s="107"/>
    </row>
    <row r="9" spans="1:18" ht="12" customHeight="1" x14ac:dyDescent="0.2">
      <c r="A9" s="94"/>
      <c r="B9" s="174"/>
      <c r="C9" s="174"/>
      <c r="D9" s="174"/>
      <c r="E9" s="174"/>
      <c r="F9" s="174"/>
      <c r="G9" s="174"/>
      <c r="H9" s="174"/>
      <c r="I9" s="174"/>
      <c r="J9" s="174"/>
      <c r="K9" s="174"/>
      <c r="L9" s="174"/>
      <c r="M9" s="107"/>
      <c r="N9" s="107"/>
      <c r="O9" s="107"/>
      <c r="P9" s="107"/>
      <c r="Q9" s="107"/>
    </row>
    <row r="10" spans="1:18" ht="18" customHeight="1" x14ac:dyDescent="0.2">
      <c r="A10" s="94"/>
      <c r="B10" s="174"/>
      <c r="C10" s="174"/>
      <c r="D10" s="174"/>
      <c r="E10" s="174"/>
      <c r="F10" s="174"/>
      <c r="G10" s="174"/>
      <c r="H10" s="174"/>
      <c r="I10" s="174"/>
      <c r="J10" s="174"/>
      <c r="K10" s="174"/>
      <c r="L10" s="174"/>
      <c r="M10" s="107"/>
      <c r="N10" s="107"/>
      <c r="O10" s="107"/>
      <c r="P10" s="107"/>
      <c r="Q10" s="107"/>
    </row>
    <row r="11" spans="1:18" x14ac:dyDescent="0.2">
      <c r="B11" s="95" t="s">
        <v>109</v>
      </c>
      <c r="C11" s="111">
        <v>1</v>
      </c>
      <c r="D11" s="111" t="s">
        <v>7</v>
      </c>
      <c r="E11" s="87">
        <v>118</v>
      </c>
      <c r="F11" s="111" t="s">
        <v>7</v>
      </c>
      <c r="G11" s="87">
        <v>3</v>
      </c>
      <c r="H11" s="111" t="s">
        <v>7</v>
      </c>
      <c r="I11" s="87">
        <v>2</v>
      </c>
      <c r="J11" s="111"/>
      <c r="K11" s="87"/>
      <c r="L11" s="87"/>
      <c r="M11" s="87"/>
      <c r="N11" s="87"/>
      <c r="O11" s="77"/>
      <c r="P11" s="111" t="s">
        <v>8</v>
      </c>
      <c r="Q11" s="96">
        <f>PRODUCT(C11:O11)</f>
        <v>708</v>
      </c>
      <c r="R11" s="72"/>
    </row>
    <row r="12" spans="1:18" x14ac:dyDescent="0.2">
      <c r="B12" s="95" t="s">
        <v>110</v>
      </c>
      <c r="C12" s="111">
        <v>3</v>
      </c>
      <c r="D12" s="111" t="s">
        <v>7</v>
      </c>
      <c r="E12" s="87">
        <v>5</v>
      </c>
      <c r="F12" s="111" t="s">
        <v>7</v>
      </c>
      <c r="G12" s="87">
        <v>5</v>
      </c>
      <c r="H12" s="111" t="s">
        <v>7</v>
      </c>
      <c r="I12" s="87">
        <v>3</v>
      </c>
      <c r="J12" s="111"/>
      <c r="K12" s="87"/>
      <c r="L12" s="87"/>
      <c r="M12" s="87"/>
      <c r="N12" s="87"/>
      <c r="O12" s="77"/>
      <c r="P12" s="111" t="s">
        <v>8</v>
      </c>
      <c r="Q12" s="96">
        <f t="shared" ref="Q12" si="0">PRODUCT(C12:O12)</f>
        <v>225</v>
      </c>
      <c r="R12" s="72"/>
    </row>
    <row r="13" spans="1:18" ht="13.5" thickBot="1" x14ac:dyDescent="0.25">
      <c r="B13" s="95"/>
      <c r="C13" s="111"/>
      <c r="D13" s="111"/>
      <c r="E13" s="86"/>
      <c r="F13" s="111"/>
      <c r="G13" s="87"/>
      <c r="H13" s="111"/>
      <c r="I13" s="87"/>
      <c r="J13" s="111"/>
      <c r="K13" s="87"/>
      <c r="L13" s="87"/>
      <c r="M13" s="87"/>
      <c r="N13" s="87"/>
      <c r="O13" s="179" t="s">
        <v>72</v>
      </c>
      <c r="P13" s="179"/>
      <c r="Q13" s="88">
        <f>SUM(Q11:Q12)</f>
        <v>933</v>
      </c>
      <c r="R13" s="72"/>
    </row>
    <row r="14" spans="1:18" ht="13.5" thickTop="1" x14ac:dyDescent="0.2">
      <c r="B14" s="73">
        <f>Q13</f>
        <v>933</v>
      </c>
      <c r="C14" s="74"/>
      <c r="D14" s="75"/>
      <c r="E14" s="76"/>
      <c r="F14" s="180">
        <v>3176.25</v>
      </c>
      <c r="G14" s="180"/>
      <c r="H14" s="77"/>
      <c r="J14" s="78"/>
      <c r="K14" s="78" t="s">
        <v>102</v>
      </c>
      <c r="L14" s="77"/>
      <c r="M14" s="77"/>
      <c r="N14" s="77"/>
      <c r="O14" s="77"/>
      <c r="P14" s="77"/>
      <c r="Q14" s="79" t="s">
        <v>103</v>
      </c>
      <c r="R14" s="89">
        <f>B14*F14/1000</f>
        <v>2963.4412499999999</v>
      </c>
    </row>
    <row r="15" spans="1:18" x14ac:dyDescent="0.2">
      <c r="B15" s="73"/>
      <c r="C15" s="74"/>
      <c r="D15" s="75"/>
      <c r="E15" s="76"/>
      <c r="F15" s="112"/>
      <c r="G15" s="112"/>
      <c r="H15" s="77"/>
      <c r="J15" s="78"/>
      <c r="K15" s="78"/>
      <c r="L15" s="77"/>
      <c r="M15" s="77"/>
      <c r="N15" s="77"/>
      <c r="O15" s="77"/>
      <c r="P15" s="77"/>
      <c r="Q15" s="79"/>
      <c r="R15" s="89"/>
    </row>
    <row r="16" spans="1:18" x14ac:dyDescent="0.2">
      <c r="A16" s="110">
        <v>2</v>
      </c>
      <c r="B16" s="182" t="s">
        <v>14</v>
      </c>
      <c r="C16" s="182"/>
      <c r="D16" s="182"/>
      <c r="E16" s="182"/>
      <c r="F16" s="182"/>
      <c r="G16" s="182"/>
      <c r="H16" s="182"/>
      <c r="I16" s="182"/>
      <c r="J16" s="182"/>
      <c r="K16" s="182"/>
    </row>
    <row r="17" spans="1:19" x14ac:dyDescent="0.2">
      <c r="A17" s="110"/>
      <c r="B17" s="81" t="s">
        <v>109</v>
      </c>
      <c r="C17" s="110">
        <v>1</v>
      </c>
      <c r="D17" s="110" t="s">
        <v>7</v>
      </c>
      <c r="E17" s="101">
        <v>118</v>
      </c>
      <c r="F17" s="110" t="s">
        <v>7</v>
      </c>
      <c r="G17" s="101">
        <v>3</v>
      </c>
      <c r="H17" s="110" t="s">
        <v>7</v>
      </c>
      <c r="I17" s="101">
        <v>0.5</v>
      </c>
      <c r="J17" s="110"/>
      <c r="K17" s="101"/>
      <c r="L17" s="110"/>
      <c r="M17" s="99"/>
      <c r="N17" s="99"/>
      <c r="O17" s="99"/>
      <c r="P17" s="110" t="s">
        <v>8</v>
      </c>
      <c r="Q17" s="89">
        <f t="shared" ref="Q17:Q18" si="1">PRODUCT(C17:M17)</f>
        <v>177</v>
      </c>
    </row>
    <row r="18" spans="1:19" x14ac:dyDescent="0.2">
      <c r="A18" s="110"/>
      <c r="B18" s="81" t="s">
        <v>110</v>
      </c>
      <c r="C18" s="110">
        <v>3</v>
      </c>
      <c r="D18" s="110" t="s">
        <v>7</v>
      </c>
      <c r="E18" s="101">
        <v>5</v>
      </c>
      <c r="F18" s="110" t="s">
        <v>7</v>
      </c>
      <c r="G18" s="101">
        <v>5</v>
      </c>
      <c r="H18" s="110" t="s">
        <v>7</v>
      </c>
      <c r="I18" s="101">
        <v>0.5</v>
      </c>
      <c r="J18" s="110"/>
      <c r="K18" s="101"/>
      <c r="L18" s="110"/>
      <c r="M18" s="99"/>
      <c r="N18" s="99"/>
      <c r="O18" s="99"/>
      <c r="P18" s="110" t="s">
        <v>8</v>
      </c>
      <c r="Q18" s="89">
        <f t="shared" si="1"/>
        <v>37.5</v>
      </c>
    </row>
    <row r="19" spans="1:19" x14ac:dyDescent="0.2">
      <c r="A19" s="110"/>
      <c r="B19" s="103"/>
      <c r="C19" s="103"/>
      <c r="D19" s="103"/>
      <c r="E19" s="103"/>
      <c r="F19" s="103"/>
      <c r="G19" s="183"/>
      <c r="H19" s="183"/>
      <c r="I19" s="183"/>
      <c r="O19" s="172" t="s">
        <v>72</v>
      </c>
      <c r="P19" s="172"/>
      <c r="Q19" s="102">
        <f>SUM(Q17:Q18)</f>
        <v>214.5</v>
      </c>
    </row>
    <row r="20" spans="1:19" x14ac:dyDescent="0.2">
      <c r="B20" s="89">
        <f>Q19</f>
        <v>214.5</v>
      </c>
      <c r="E20" s="113"/>
      <c r="G20" s="99">
        <v>9416.2800000000007</v>
      </c>
      <c r="J20" s="110" t="s">
        <v>13</v>
      </c>
      <c r="Q20" s="99"/>
      <c r="R20" s="89">
        <f>B20*G20/100</f>
        <v>20197.920600000001</v>
      </c>
      <c r="S20" s="89"/>
    </row>
    <row r="21" spans="1:19" x14ac:dyDescent="0.2">
      <c r="B21" s="73"/>
      <c r="C21" s="74"/>
      <c r="D21" s="75"/>
      <c r="E21" s="76"/>
      <c r="F21" s="112"/>
      <c r="G21" s="112"/>
      <c r="H21" s="77"/>
      <c r="J21" s="78"/>
      <c r="K21" s="78"/>
      <c r="L21" s="77"/>
      <c r="M21" s="77"/>
      <c r="N21" s="77"/>
      <c r="O21" s="77"/>
      <c r="P21" s="77"/>
      <c r="Q21" s="79"/>
      <c r="R21" s="89"/>
    </row>
    <row r="22" spans="1:19" ht="15" customHeight="1" x14ac:dyDescent="0.2">
      <c r="A22" s="110">
        <v>3</v>
      </c>
      <c r="B22" s="184" t="s">
        <v>15</v>
      </c>
      <c r="C22" s="184"/>
      <c r="D22" s="184"/>
      <c r="E22" s="184"/>
      <c r="F22" s="184"/>
      <c r="G22" s="184"/>
      <c r="H22" s="184"/>
      <c r="I22" s="184"/>
      <c r="J22" s="184"/>
      <c r="K22" s="184"/>
      <c r="L22" s="184"/>
      <c r="M22" s="184"/>
      <c r="N22" s="184"/>
      <c r="O22" s="184"/>
      <c r="P22" s="184"/>
      <c r="Q22" s="184"/>
    </row>
    <row r="23" spans="1:19" x14ac:dyDescent="0.2">
      <c r="A23" s="110"/>
      <c r="B23" s="184"/>
      <c r="C23" s="184"/>
      <c r="D23" s="184"/>
      <c r="E23" s="184"/>
      <c r="F23" s="184"/>
      <c r="G23" s="184"/>
      <c r="H23" s="184"/>
      <c r="I23" s="184"/>
      <c r="J23" s="184"/>
      <c r="K23" s="184"/>
      <c r="L23" s="184"/>
      <c r="M23" s="184"/>
      <c r="N23" s="184"/>
      <c r="O23" s="184"/>
      <c r="P23" s="184"/>
      <c r="Q23" s="184"/>
    </row>
    <row r="24" spans="1:19" x14ac:dyDescent="0.2">
      <c r="A24" s="110"/>
      <c r="B24" s="184"/>
      <c r="C24" s="184"/>
      <c r="D24" s="184"/>
      <c r="E24" s="184"/>
      <c r="F24" s="184"/>
      <c r="G24" s="184"/>
      <c r="H24" s="184"/>
      <c r="I24" s="184"/>
      <c r="J24" s="184"/>
      <c r="K24" s="184"/>
      <c r="L24" s="184"/>
      <c r="M24" s="184"/>
      <c r="N24" s="184"/>
      <c r="O24" s="184"/>
      <c r="P24" s="184"/>
      <c r="Q24" s="184"/>
    </row>
    <row r="25" spans="1:19" ht="32.25" customHeight="1" x14ac:dyDescent="0.2">
      <c r="A25" s="110"/>
      <c r="B25" s="184"/>
      <c r="C25" s="184"/>
      <c r="D25" s="184"/>
      <c r="E25" s="184"/>
      <c r="F25" s="184"/>
      <c r="G25" s="184"/>
      <c r="H25" s="184"/>
      <c r="I25" s="184"/>
      <c r="J25" s="184"/>
      <c r="K25" s="184"/>
      <c r="L25" s="184"/>
      <c r="M25" s="184"/>
      <c r="N25" s="184"/>
      <c r="O25" s="184"/>
      <c r="P25" s="184"/>
      <c r="Q25" s="184"/>
    </row>
    <row r="26" spans="1:19" x14ac:dyDescent="0.2">
      <c r="A26" s="110"/>
      <c r="B26" s="81" t="s">
        <v>105</v>
      </c>
      <c r="C26" s="110">
        <v>10</v>
      </c>
      <c r="D26" s="110" t="s">
        <v>7</v>
      </c>
      <c r="E26" s="101">
        <v>3</v>
      </c>
      <c r="F26" s="110" t="s">
        <v>7</v>
      </c>
      <c r="G26" s="101">
        <v>3</v>
      </c>
      <c r="H26" s="110" t="s">
        <v>7</v>
      </c>
      <c r="I26" s="101">
        <v>1.5</v>
      </c>
      <c r="J26" s="110"/>
      <c r="K26" s="101"/>
      <c r="L26" s="110"/>
      <c r="M26" s="99"/>
      <c r="N26" s="99"/>
      <c r="O26" s="99"/>
      <c r="P26" s="110" t="s">
        <v>8</v>
      </c>
      <c r="Q26" s="89">
        <f t="shared" ref="Q26:Q32" si="2">PRODUCT(C26:M26)</f>
        <v>135</v>
      </c>
    </row>
    <row r="27" spans="1:19" x14ac:dyDescent="0.2">
      <c r="A27" s="110"/>
      <c r="B27" s="81" t="s">
        <v>106</v>
      </c>
      <c r="C27" s="110">
        <v>10</v>
      </c>
      <c r="D27" s="110" t="s">
        <v>7</v>
      </c>
      <c r="E27" s="101">
        <v>1.5</v>
      </c>
      <c r="F27" s="110" t="s">
        <v>7</v>
      </c>
      <c r="G27" s="101">
        <v>1</v>
      </c>
      <c r="H27" s="110" t="s">
        <v>7</v>
      </c>
      <c r="I27" s="101">
        <v>2</v>
      </c>
      <c r="J27" s="110"/>
      <c r="K27" s="101"/>
      <c r="L27" s="110"/>
      <c r="M27" s="99"/>
      <c r="N27" s="99"/>
      <c r="O27" s="99"/>
      <c r="P27" s="110" t="s">
        <v>8</v>
      </c>
      <c r="Q27" s="89">
        <f t="shared" si="2"/>
        <v>30</v>
      </c>
    </row>
    <row r="28" spans="1:19" x14ac:dyDescent="0.2">
      <c r="A28" s="110"/>
      <c r="B28" s="81" t="s">
        <v>111</v>
      </c>
      <c r="C28" s="110">
        <v>3</v>
      </c>
      <c r="D28" s="110" t="s">
        <v>7</v>
      </c>
      <c r="E28" s="101">
        <v>4</v>
      </c>
      <c r="F28" s="110" t="s">
        <v>7</v>
      </c>
      <c r="G28" s="101">
        <v>4</v>
      </c>
      <c r="H28" s="110" t="s">
        <v>7</v>
      </c>
      <c r="I28" s="101">
        <v>2</v>
      </c>
      <c r="J28" s="110"/>
      <c r="K28" s="101"/>
      <c r="L28" s="110"/>
      <c r="M28" s="99"/>
      <c r="N28" s="99"/>
      <c r="O28" s="99"/>
      <c r="P28" s="110" t="s">
        <v>8</v>
      </c>
      <c r="Q28" s="89">
        <f t="shared" si="2"/>
        <v>96</v>
      </c>
    </row>
    <row r="29" spans="1:19" x14ac:dyDescent="0.2">
      <c r="A29" s="110"/>
      <c r="B29" s="81" t="s">
        <v>112</v>
      </c>
      <c r="C29" s="110">
        <v>1</v>
      </c>
      <c r="D29" s="110" t="s">
        <v>7</v>
      </c>
      <c r="E29" s="101">
        <v>118</v>
      </c>
      <c r="F29" s="110" t="s">
        <v>7</v>
      </c>
      <c r="G29" s="101">
        <v>0.67</v>
      </c>
      <c r="H29" s="110" t="s">
        <v>7</v>
      </c>
      <c r="I29" s="101">
        <v>2.5</v>
      </c>
      <c r="J29" s="110"/>
      <c r="K29" s="101"/>
      <c r="L29" s="110"/>
      <c r="M29" s="99"/>
      <c r="N29" s="99"/>
      <c r="O29" s="99"/>
      <c r="P29" s="110" t="s">
        <v>8</v>
      </c>
      <c r="Q29" s="89">
        <f t="shared" ref="Q29" si="3">PRODUCT(C29:M29)</f>
        <v>197.65</v>
      </c>
    </row>
    <row r="30" spans="1:19" x14ac:dyDescent="0.2">
      <c r="A30" s="110"/>
      <c r="B30" s="81" t="s">
        <v>113</v>
      </c>
      <c r="C30" s="110">
        <v>3</v>
      </c>
      <c r="D30" s="110" t="s">
        <v>7</v>
      </c>
      <c r="E30" s="101">
        <v>2</v>
      </c>
      <c r="F30" s="110" t="s">
        <v>7</v>
      </c>
      <c r="G30" s="101">
        <v>2</v>
      </c>
      <c r="H30" s="110" t="s">
        <v>7</v>
      </c>
      <c r="I30" s="101">
        <v>12</v>
      </c>
      <c r="J30" s="110"/>
      <c r="K30" s="101"/>
      <c r="L30" s="110"/>
      <c r="M30" s="99"/>
      <c r="N30" s="99"/>
      <c r="O30" s="99"/>
      <c r="P30" s="110" t="s">
        <v>8</v>
      </c>
      <c r="Q30" s="89">
        <f t="shared" si="2"/>
        <v>144</v>
      </c>
    </row>
    <row r="31" spans="1:19" x14ac:dyDescent="0.2">
      <c r="A31" s="110"/>
      <c r="B31" s="81" t="s">
        <v>106</v>
      </c>
      <c r="C31" s="110">
        <v>1</v>
      </c>
      <c r="D31" s="110" t="s">
        <v>7</v>
      </c>
      <c r="E31" s="101">
        <v>24</v>
      </c>
      <c r="F31" s="110" t="s">
        <v>7</v>
      </c>
      <c r="G31" s="101">
        <v>2</v>
      </c>
      <c r="H31" s="110" t="s">
        <v>7</v>
      </c>
      <c r="I31" s="101">
        <v>2</v>
      </c>
      <c r="J31" s="110"/>
      <c r="K31" s="101"/>
      <c r="L31" s="110"/>
      <c r="M31" s="99"/>
      <c r="N31" s="99"/>
      <c r="O31" s="99"/>
      <c r="P31" s="110" t="s">
        <v>8</v>
      </c>
      <c r="Q31" s="89">
        <f t="shared" si="2"/>
        <v>96</v>
      </c>
    </row>
    <row r="32" spans="1:19" x14ac:dyDescent="0.2">
      <c r="A32" s="110"/>
      <c r="B32" s="81" t="s">
        <v>110</v>
      </c>
      <c r="C32" s="110">
        <v>10</v>
      </c>
      <c r="D32" s="110" t="s">
        <v>7</v>
      </c>
      <c r="E32" s="101">
        <v>1.5</v>
      </c>
      <c r="F32" s="110" t="s">
        <v>7</v>
      </c>
      <c r="G32" s="101">
        <v>0.67</v>
      </c>
      <c r="H32" s="110" t="s">
        <v>7</v>
      </c>
      <c r="I32" s="101">
        <v>8</v>
      </c>
      <c r="J32" s="110"/>
      <c r="K32" s="101"/>
      <c r="L32" s="110"/>
      <c r="M32" s="99"/>
      <c r="N32" s="99"/>
      <c r="O32" s="99"/>
      <c r="P32" s="110" t="s">
        <v>8</v>
      </c>
      <c r="Q32" s="89">
        <f t="shared" si="2"/>
        <v>80.400000000000006</v>
      </c>
    </row>
    <row r="33" spans="1:20" x14ac:dyDescent="0.2">
      <c r="A33" s="110"/>
      <c r="P33" s="80"/>
      <c r="Q33" s="82">
        <f>SUM(Q26:Q32)</f>
        <v>779.05</v>
      </c>
      <c r="R33" s="80"/>
    </row>
    <row r="34" spans="1:20" x14ac:dyDescent="0.2">
      <c r="A34" s="104"/>
      <c r="B34" s="89">
        <f>Q33</f>
        <v>779.05</v>
      </c>
      <c r="E34" s="113"/>
      <c r="G34" s="99">
        <v>337</v>
      </c>
      <c r="J34" s="110" t="s">
        <v>17</v>
      </c>
      <c r="Q34" s="99"/>
      <c r="R34" s="89">
        <f>B34*G34</f>
        <v>262539.84999999998</v>
      </c>
      <c r="S34" s="105"/>
      <c r="T34" s="105"/>
    </row>
    <row r="35" spans="1:20" x14ac:dyDescent="0.2">
      <c r="A35" s="110"/>
      <c r="B35" s="109"/>
      <c r="C35" s="109"/>
      <c r="D35" s="109"/>
      <c r="E35" s="109"/>
      <c r="F35" s="109"/>
      <c r="G35" s="109"/>
      <c r="H35" s="109"/>
      <c r="I35" s="109"/>
      <c r="J35" s="109"/>
      <c r="K35" s="109"/>
      <c r="L35" s="109"/>
      <c r="M35" s="109"/>
      <c r="N35" s="109"/>
      <c r="O35" s="109"/>
      <c r="Q35" s="98"/>
      <c r="R35" s="89"/>
    </row>
    <row r="36" spans="1:20" x14ac:dyDescent="0.2">
      <c r="A36" s="104">
        <v>4</v>
      </c>
      <c r="B36" s="185" t="s">
        <v>16</v>
      </c>
      <c r="C36" s="185"/>
      <c r="D36" s="185"/>
      <c r="E36" s="185"/>
      <c r="F36" s="185"/>
      <c r="G36" s="185"/>
      <c r="H36" s="185"/>
      <c r="I36" s="185"/>
      <c r="J36" s="185"/>
      <c r="K36" s="185"/>
      <c r="L36" s="185"/>
      <c r="M36" s="185"/>
      <c r="N36" s="185"/>
      <c r="O36" s="185"/>
      <c r="P36" s="185"/>
      <c r="Q36" s="105"/>
      <c r="R36" s="105"/>
      <c r="S36" s="105"/>
      <c r="T36" s="105"/>
    </row>
    <row r="37" spans="1:20" x14ac:dyDescent="0.2">
      <c r="A37" s="104"/>
      <c r="B37" s="185"/>
      <c r="C37" s="185"/>
      <c r="D37" s="185"/>
      <c r="E37" s="185"/>
      <c r="F37" s="185"/>
      <c r="G37" s="185"/>
      <c r="H37" s="185"/>
      <c r="I37" s="185"/>
      <c r="J37" s="185"/>
      <c r="K37" s="185"/>
      <c r="L37" s="185"/>
      <c r="M37" s="185"/>
      <c r="N37" s="185"/>
      <c r="O37" s="185"/>
      <c r="P37" s="185"/>
      <c r="Q37" s="105"/>
      <c r="R37" s="105"/>
      <c r="S37" s="105"/>
      <c r="T37" s="105"/>
    </row>
    <row r="38" spans="1:20" x14ac:dyDescent="0.2">
      <c r="A38" s="104"/>
      <c r="B38" s="185"/>
      <c r="C38" s="185"/>
      <c r="D38" s="185"/>
      <c r="E38" s="185"/>
      <c r="F38" s="185"/>
      <c r="G38" s="185"/>
      <c r="H38" s="185"/>
      <c r="I38" s="185"/>
      <c r="J38" s="185"/>
      <c r="K38" s="185"/>
      <c r="L38" s="185"/>
      <c r="M38" s="185"/>
      <c r="N38" s="185"/>
      <c r="O38" s="185"/>
      <c r="P38" s="185"/>
      <c r="Q38" s="105"/>
      <c r="R38" s="105"/>
      <c r="S38" s="105"/>
      <c r="T38" s="105"/>
    </row>
    <row r="39" spans="1:20" ht="13.5" thickBot="1" x14ac:dyDescent="0.25">
      <c r="A39" s="110"/>
      <c r="B39" s="89" t="s">
        <v>83</v>
      </c>
      <c r="D39" s="89"/>
      <c r="G39" s="83">
        <f>B34</f>
        <v>779.05</v>
      </c>
      <c r="H39" s="84" t="s">
        <v>7</v>
      </c>
      <c r="I39" s="85">
        <v>4.2</v>
      </c>
      <c r="Q39" s="89">
        <f>G39*I39/G40</f>
        <v>29.214374999999997</v>
      </c>
    </row>
    <row r="40" spans="1:20" x14ac:dyDescent="0.2">
      <c r="A40" s="110"/>
      <c r="B40" s="103"/>
      <c r="C40" s="103"/>
      <c r="D40" s="103"/>
      <c r="E40" s="103"/>
      <c r="F40" s="103"/>
      <c r="G40" s="181">
        <v>112</v>
      </c>
      <c r="H40" s="181"/>
      <c r="I40" s="181"/>
      <c r="O40" s="172" t="s">
        <v>72</v>
      </c>
      <c r="P40" s="172"/>
      <c r="Q40" s="102">
        <f>SUM(Q39)</f>
        <v>29.214374999999997</v>
      </c>
    </row>
    <row r="41" spans="1:20" x14ac:dyDescent="0.2">
      <c r="A41" s="110"/>
      <c r="B41" s="89">
        <f>Q40</f>
        <v>29.214374999999997</v>
      </c>
      <c r="G41" s="89">
        <v>5001.7</v>
      </c>
      <c r="I41" s="81" t="s">
        <v>82</v>
      </c>
      <c r="Q41" s="98" t="s">
        <v>19</v>
      </c>
      <c r="R41" s="89">
        <f>ROUND(SUM(B41*G41),)</f>
        <v>146122</v>
      </c>
    </row>
    <row r="42" spans="1:20" x14ac:dyDescent="0.2">
      <c r="B42" s="73"/>
      <c r="C42" s="74"/>
      <c r="D42" s="75"/>
      <c r="E42" s="76"/>
      <c r="F42" s="112"/>
      <c r="G42" s="112"/>
      <c r="H42" s="77"/>
      <c r="J42" s="78"/>
      <c r="K42" s="78"/>
      <c r="L42" s="77"/>
      <c r="M42" s="77"/>
      <c r="N42" s="77"/>
      <c r="O42" s="77"/>
      <c r="P42" s="77"/>
      <c r="Q42" s="79"/>
      <c r="R42" s="89"/>
    </row>
    <row r="43" spans="1:20" x14ac:dyDescent="0.2">
      <c r="A43" s="118">
        <v>5</v>
      </c>
      <c r="B43" s="175" t="s">
        <v>21</v>
      </c>
      <c r="C43" s="175"/>
      <c r="D43" s="175"/>
      <c r="E43" s="175"/>
      <c r="F43" s="175"/>
      <c r="G43" s="175"/>
      <c r="H43" s="175"/>
      <c r="I43" s="175"/>
      <c r="J43" s="175"/>
      <c r="K43" s="175"/>
      <c r="L43" s="175"/>
      <c r="M43" s="175"/>
      <c r="N43" s="175"/>
      <c r="O43" s="175"/>
      <c r="P43" s="175"/>
    </row>
    <row r="44" spans="1:20" x14ac:dyDescent="0.2">
      <c r="A44" s="118"/>
      <c r="B44" s="175"/>
      <c r="C44" s="175"/>
      <c r="D44" s="175"/>
      <c r="E44" s="175"/>
      <c r="F44" s="175"/>
      <c r="G44" s="175"/>
      <c r="H44" s="175"/>
      <c r="I44" s="175"/>
      <c r="J44" s="175"/>
      <c r="K44" s="175"/>
      <c r="L44" s="175"/>
      <c r="M44" s="175"/>
      <c r="N44" s="175"/>
      <c r="O44" s="175"/>
      <c r="P44" s="175"/>
    </row>
    <row r="45" spans="1:20" x14ac:dyDescent="0.2">
      <c r="A45" s="118"/>
      <c r="B45" s="81" t="s">
        <v>114</v>
      </c>
      <c r="C45" s="118">
        <v>1</v>
      </c>
      <c r="D45" s="118" t="s">
        <v>7</v>
      </c>
      <c r="E45" s="100">
        <v>82</v>
      </c>
      <c r="F45" s="118" t="s">
        <v>7</v>
      </c>
      <c r="G45" s="101">
        <v>0.5</v>
      </c>
      <c r="H45" s="118" t="s">
        <v>7</v>
      </c>
      <c r="I45" s="101">
        <v>8</v>
      </c>
      <c r="J45" s="118"/>
      <c r="K45" s="101"/>
      <c r="L45" s="118"/>
      <c r="M45" s="99"/>
      <c r="N45" s="99"/>
      <c r="O45" s="99"/>
      <c r="P45" s="118" t="s">
        <v>8</v>
      </c>
      <c r="Q45" s="89">
        <f t="shared" ref="Q45" si="4">PRODUCT(C45:M45)</f>
        <v>328</v>
      </c>
    </row>
    <row r="46" spans="1:20" x14ac:dyDescent="0.2">
      <c r="A46" s="118"/>
      <c r="O46" s="176" t="s">
        <v>72</v>
      </c>
      <c r="P46" s="176"/>
      <c r="Q46" s="82">
        <f>SUM(Q45:Q45)</f>
        <v>328</v>
      </c>
      <c r="R46" s="80"/>
    </row>
    <row r="47" spans="1:20" x14ac:dyDescent="0.2">
      <c r="A47" s="118"/>
      <c r="B47" s="89">
        <f>Q46</f>
        <v>328</v>
      </c>
      <c r="G47" s="89">
        <v>15771.01</v>
      </c>
      <c r="I47" s="81" t="s">
        <v>13</v>
      </c>
      <c r="Q47" s="98" t="s">
        <v>19</v>
      </c>
      <c r="R47" s="89">
        <f>ROUND(SUM(B47*G47/100),)</f>
        <v>51729</v>
      </c>
    </row>
    <row r="48" spans="1:20" x14ac:dyDescent="0.2">
      <c r="A48" s="118"/>
      <c r="B48" s="89"/>
      <c r="G48" s="89"/>
      <c r="Q48" s="98"/>
      <c r="R48" s="89"/>
    </row>
    <row r="49" spans="1:18" x14ac:dyDescent="0.2">
      <c r="A49" s="118">
        <v>6</v>
      </c>
      <c r="B49" s="91" t="s">
        <v>121</v>
      </c>
      <c r="C49" s="91"/>
      <c r="D49" s="91"/>
      <c r="E49" s="91"/>
      <c r="F49" s="91"/>
      <c r="G49" s="91"/>
      <c r="I49" s="106"/>
    </row>
    <row r="50" spans="1:18" x14ac:dyDescent="0.2">
      <c r="A50" s="118"/>
      <c r="B50" s="81" t="s">
        <v>116</v>
      </c>
      <c r="C50" s="118">
        <v>1</v>
      </c>
      <c r="D50" s="118" t="s">
        <v>7</v>
      </c>
      <c r="E50" s="101">
        <v>2</v>
      </c>
      <c r="F50" s="118" t="s">
        <v>11</v>
      </c>
      <c r="G50" s="99">
        <v>100</v>
      </c>
      <c r="H50" s="118" t="s">
        <v>10</v>
      </c>
      <c r="I50" s="99">
        <v>13</v>
      </c>
      <c r="J50" s="118" t="s">
        <v>9</v>
      </c>
      <c r="K50" s="99">
        <v>10</v>
      </c>
      <c r="L50" s="118"/>
      <c r="M50" s="99"/>
      <c r="P50" s="118" t="s">
        <v>8</v>
      </c>
      <c r="Q50" s="97">
        <f>C50*E50*(G50+I50)*K50</f>
        <v>2260</v>
      </c>
    </row>
    <row r="51" spans="1:18" x14ac:dyDescent="0.2">
      <c r="A51" s="118"/>
      <c r="B51" s="81" t="s">
        <v>115</v>
      </c>
      <c r="C51" s="81">
        <v>1</v>
      </c>
      <c r="D51" s="81" t="s">
        <v>7</v>
      </c>
      <c r="E51" s="100">
        <v>2</v>
      </c>
      <c r="F51" s="81" t="s">
        <v>7</v>
      </c>
      <c r="G51" s="89">
        <v>27</v>
      </c>
      <c r="H51" s="81" t="s">
        <v>7</v>
      </c>
      <c r="I51" s="101">
        <v>3.5</v>
      </c>
      <c r="M51" s="116"/>
      <c r="P51" s="118" t="s">
        <v>8</v>
      </c>
      <c r="Q51" s="89">
        <f>C51*E51*G51*I51</f>
        <v>189</v>
      </c>
    </row>
    <row r="52" spans="1:18" x14ac:dyDescent="0.2">
      <c r="A52" s="118"/>
      <c r="B52" s="81" t="s">
        <v>117</v>
      </c>
      <c r="C52" s="118">
        <v>1</v>
      </c>
      <c r="D52" s="118" t="s">
        <v>7</v>
      </c>
      <c r="E52" s="101">
        <v>2</v>
      </c>
      <c r="F52" s="118" t="s">
        <v>11</v>
      </c>
      <c r="G52" s="99">
        <v>100</v>
      </c>
      <c r="H52" s="118" t="s">
        <v>10</v>
      </c>
      <c r="I52" s="99">
        <v>13</v>
      </c>
      <c r="J52" s="118" t="s">
        <v>9</v>
      </c>
      <c r="K52" s="99">
        <v>2</v>
      </c>
      <c r="L52" s="118"/>
      <c r="M52" s="99"/>
      <c r="P52" s="118" t="s">
        <v>8</v>
      </c>
      <c r="Q52" s="97">
        <f>C52*E52*(G52+I52)*K52</f>
        <v>452</v>
      </c>
    </row>
    <row r="53" spans="1:18" ht="15" customHeight="1" x14ac:dyDescent="0.2">
      <c r="A53" s="118"/>
      <c r="O53" s="172" t="s">
        <v>72</v>
      </c>
      <c r="P53" s="172"/>
      <c r="Q53" s="102">
        <f>SUM(Q50:Q52)</f>
        <v>2901</v>
      </c>
      <c r="R53" s="114"/>
    </row>
    <row r="54" spans="1:18" x14ac:dyDescent="0.2">
      <c r="A54" s="118"/>
      <c r="B54" s="89">
        <f>Q53</f>
        <v>2901</v>
      </c>
      <c r="G54" s="89">
        <v>2122.7199999999998</v>
      </c>
      <c r="I54" s="81" t="s">
        <v>18</v>
      </c>
      <c r="Q54" s="98" t="s">
        <v>19</v>
      </c>
      <c r="R54" s="89">
        <f>B54*G54/100</f>
        <v>61580.107199999999</v>
      </c>
    </row>
    <row r="55" spans="1:18" x14ac:dyDescent="0.2">
      <c r="A55" s="118"/>
      <c r="B55" s="89"/>
      <c r="G55" s="89"/>
      <c r="Q55" s="98"/>
      <c r="R55" s="89"/>
    </row>
    <row r="56" spans="1:18" x14ac:dyDescent="0.2">
      <c r="A56" s="118">
        <v>7</v>
      </c>
      <c r="B56" s="91" t="s">
        <v>94</v>
      </c>
      <c r="C56" s="91"/>
      <c r="D56" s="91"/>
      <c r="E56" s="91"/>
      <c r="F56" s="91"/>
      <c r="G56" s="91"/>
    </row>
    <row r="57" spans="1:18" x14ac:dyDescent="0.2">
      <c r="A57" s="118"/>
      <c r="C57" s="119"/>
      <c r="D57" s="118"/>
      <c r="E57" s="99"/>
      <c r="F57" s="118"/>
      <c r="G57" s="99"/>
      <c r="H57" s="118"/>
      <c r="I57" s="99"/>
      <c r="J57" s="118"/>
      <c r="K57" s="99"/>
      <c r="P57" s="118"/>
      <c r="Q57" s="89"/>
    </row>
    <row r="58" spans="1:18" x14ac:dyDescent="0.2">
      <c r="A58" s="118"/>
      <c r="B58" s="81" t="s">
        <v>118</v>
      </c>
      <c r="C58" s="118"/>
      <c r="D58" s="118"/>
      <c r="E58" s="101"/>
      <c r="F58" s="118"/>
      <c r="G58" s="99"/>
      <c r="H58" s="118"/>
      <c r="I58" s="99"/>
      <c r="J58" s="118"/>
      <c r="K58" s="99"/>
      <c r="L58" s="118"/>
      <c r="M58" s="99"/>
      <c r="P58" s="118"/>
      <c r="Q58" s="97">
        <f>B54</f>
        <v>2901</v>
      </c>
    </row>
    <row r="59" spans="1:18" x14ac:dyDescent="0.2">
      <c r="A59" s="118"/>
      <c r="C59" s="119"/>
      <c r="D59" s="118"/>
      <c r="E59" s="99"/>
      <c r="F59" s="118"/>
      <c r="G59" s="99"/>
      <c r="H59" s="118"/>
      <c r="I59" s="99"/>
      <c r="J59" s="118"/>
      <c r="K59" s="99"/>
      <c r="P59" s="118"/>
      <c r="Q59" s="89"/>
    </row>
    <row r="60" spans="1:18" x14ac:dyDescent="0.2">
      <c r="A60" s="118"/>
      <c r="C60" s="118"/>
      <c r="D60" s="118"/>
      <c r="E60" s="101"/>
      <c r="F60" s="118"/>
      <c r="G60" s="101"/>
      <c r="H60" s="118"/>
      <c r="I60" s="101"/>
      <c r="J60" s="118"/>
      <c r="M60" s="99"/>
      <c r="N60" s="99"/>
      <c r="O60" s="172" t="s">
        <v>72</v>
      </c>
      <c r="P60" s="172"/>
      <c r="Q60" s="102">
        <f>SUM(Q56:Q59)</f>
        <v>2901</v>
      </c>
    </row>
    <row r="61" spans="1:18" x14ac:dyDescent="0.2">
      <c r="A61" s="118"/>
      <c r="B61" s="89">
        <f>Q60</f>
        <v>2901</v>
      </c>
      <c r="G61" s="89">
        <v>3015.76</v>
      </c>
      <c r="I61" s="81" t="s">
        <v>18</v>
      </c>
      <c r="Q61" s="98" t="s">
        <v>19</v>
      </c>
      <c r="R61" s="89">
        <f>B61*G61/100</f>
        <v>87487.1976</v>
      </c>
    </row>
    <row r="62" spans="1:18" x14ac:dyDescent="0.2">
      <c r="A62" s="118"/>
      <c r="B62" s="89"/>
      <c r="G62" s="89"/>
      <c r="Q62" s="98"/>
      <c r="R62" s="89"/>
    </row>
    <row r="63" spans="1:18" x14ac:dyDescent="0.2">
      <c r="A63" s="81">
        <v>8</v>
      </c>
      <c r="B63" s="177" t="s">
        <v>20</v>
      </c>
      <c r="C63" s="177"/>
      <c r="D63" s="177"/>
      <c r="E63" s="177"/>
      <c r="F63" s="177"/>
      <c r="G63" s="177"/>
      <c r="H63" s="177"/>
      <c r="I63" s="177"/>
      <c r="J63" s="177"/>
      <c r="K63" s="177"/>
      <c r="L63" s="177"/>
      <c r="M63" s="177"/>
      <c r="N63" s="177"/>
    </row>
    <row r="64" spans="1:18" x14ac:dyDescent="0.2">
      <c r="B64" s="177"/>
      <c r="C64" s="177"/>
      <c r="D64" s="177"/>
      <c r="E64" s="177"/>
      <c r="F64" s="177"/>
      <c r="G64" s="177"/>
      <c r="H64" s="177"/>
      <c r="I64" s="177"/>
      <c r="J64" s="177"/>
      <c r="K64" s="177"/>
      <c r="L64" s="177"/>
      <c r="M64" s="177"/>
      <c r="N64" s="177"/>
      <c r="Q64" s="90"/>
      <c r="R64" s="105"/>
    </row>
    <row r="65" spans="1:19" x14ac:dyDescent="0.2">
      <c r="B65" s="177"/>
      <c r="C65" s="177"/>
      <c r="D65" s="177"/>
      <c r="E65" s="177"/>
      <c r="F65" s="177"/>
      <c r="G65" s="177"/>
      <c r="H65" s="177"/>
      <c r="I65" s="177"/>
      <c r="J65" s="177"/>
      <c r="K65" s="177"/>
      <c r="L65" s="177"/>
      <c r="M65" s="177"/>
      <c r="N65" s="177"/>
      <c r="Q65" s="90"/>
      <c r="R65" s="105"/>
    </row>
    <row r="66" spans="1:19" ht="26.25" customHeight="1" x14ac:dyDescent="0.2">
      <c r="B66" s="177"/>
      <c r="C66" s="177"/>
      <c r="D66" s="177"/>
      <c r="E66" s="177"/>
      <c r="F66" s="177"/>
      <c r="G66" s="177"/>
      <c r="H66" s="177"/>
      <c r="I66" s="177"/>
      <c r="J66" s="177"/>
      <c r="K66" s="177"/>
      <c r="L66" s="177"/>
      <c r="M66" s="177"/>
      <c r="N66" s="177"/>
      <c r="Q66" s="90"/>
      <c r="R66" s="105"/>
    </row>
    <row r="67" spans="1:19" x14ac:dyDescent="0.2">
      <c r="P67" s="118"/>
      <c r="Q67" s="89"/>
    </row>
    <row r="68" spans="1:19" x14ac:dyDescent="0.2">
      <c r="B68" s="81" t="s">
        <v>114</v>
      </c>
      <c r="C68" s="118">
        <v>1</v>
      </c>
      <c r="D68" s="118" t="s">
        <v>11</v>
      </c>
      <c r="E68" s="99">
        <v>100</v>
      </c>
      <c r="F68" s="118" t="s">
        <v>10</v>
      </c>
      <c r="G68" s="99">
        <v>85</v>
      </c>
      <c r="H68" s="118" t="s">
        <v>9</v>
      </c>
      <c r="I68" s="99">
        <v>1</v>
      </c>
      <c r="L68" s="118"/>
      <c r="M68" s="99"/>
      <c r="P68" s="118" t="s">
        <v>8</v>
      </c>
      <c r="Q68" s="97">
        <f>C68*(E68+G68)*I68</f>
        <v>185</v>
      </c>
    </row>
    <row r="69" spans="1:19" x14ac:dyDescent="0.2">
      <c r="B69" s="81" t="s">
        <v>119</v>
      </c>
      <c r="C69" s="118">
        <v>1</v>
      </c>
      <c r="D69" s="118" t="s">
        <v>11</v>
      </c>
      <c r="E69" s="99">
        <v>100</v>
      </c>
      <c r="F69" s="118" t="s">
        <v>10</v>
      </c>
      <c r="G69" s="99">
        <v>85</v>
      </c>
      <c r="H69" s="118" t="s">
        <v>9</v>
      </c>
      <c r="I69" s="99">
        <v>1</v>
      </c>
      <c r="L69" s="118"/>
      <c r="M69" s="99"/>
      <c r="P69" s="118" t="s">
        <v>8</v>
      </c>
      <c r="Q69" s="97">
        <f>C69*(E69+G69)*I69</f>
        <v>185</v>
      </c>
    </row>
    <row r="70" spans="1:19" x14ac:dyDescent="0.2">
      <c r="A70" s="118"/>
      <c r="P70" s="80"/>
      <c r="Q70" s="82">
        <f>SUM(Q68:Q69)</f>
        <v>370</v>
      </c>
      <c r="R70" s="80"/>
    </row>
    <row r="72" spans="1:19" x14ac:dyDescent="0.2">
      <c r="B72" s="89">
        <f>Q70</f>
        <v>370</v>
      </c>
      <c r="G72" s="89">
        <v>30509.77</v>
      </c>
      <c r="I72" s="81" t="s">
        <v>18</v>
      </c>
      <c r="Q72" s="98" t="s">
        <v>19</v>
      </c>
      <c r="R72" s="89">
        <f>B72*G72/100</f>
        <v>112886.149</v>
      </c>
      <c r="S72" s="89"/>
    </row>
    <row r="73" spans="1:19" x14ac:dyDescent="0.2">
      <c r="A73" s="118"/>
      <c r="B73" s="89"/>
      <c r="G73" s="89"/>
      <c r="Q73" s="98"/>
      <c r="R73" s="89"/>
    </row>
    <row r="74" spans="1:19" customFormat="1" ht="15" x14ac:dyDescent="0.25">
      <c r="A74" s="118">
        <v>9</v>
      </c>
      <c r="B74" s="81" t="s">
        <v>107</v>
      </c>
      <c r="C74" s="81"/>
      <c r="D74" s="81"/>
      <c r="E74" s="81"/>
      <c r="F74" s="81"/>
      <c r="G74" s="81"/>
      <c r="H74" s="81"/>
      <c r="I74" s="81"/>
      <c r="J74" s="81"/>
      <c r="K74" s="81"/>
      <c r="L74" s="81"/>
      <c r="M74" s="81"/>
      <c r="N74" s="81"/>
      <c r="O74" s="81"/>
      <c r="P74" s="81"/>
      <c r="Q74" s="81"/>
      <c r="R74" s="81"/>
      <c r="S74" s="81"/>
    </row>
    <row r="75" spans="1:19" customFormat="1" ht="15" x14ac:dyDescent="0.25">
      <c r="A75" s="118"/>
      <c r="B75" s="81" t="s">
        <v>120</v>
      </c>
      <c r="C75" s="118"/>
      <c r="D75" s="118"/>
      <c r="E75" s="101"/>
      <c r="F75" s="118"/>
      <c r="G75" s="101"/>
      <c r="H75" s="118"/>
      <c r="I75" s="101"/>
      <c r="J75" s="118"/>
      <c r="K75" s="101"/>
      <c r="L75" s="118"/>
      <c r="M75" s="99"/>
      <c r="N75" s="99"/>
      <c r="O75" s="99"/>
      <c r="P75" s="118" t="s">
        <v>8</v>
      </c>
      <c r="Q75" s="89">
        <f>B54</f>
        <v>2901</v>
      </c>
      <c r="R75" s="81"/>
      <c r="S75" s="81"/>
    </row>
    <row r="76" spans="1:19" customFormat="1" ht="15" x14ac:dyDescent="0.25">
      <c r="A76" s="118"/>
      <c r="B76" s="117"/>
      <c r="C76" s="81"/>
      <c r="D76" s="81"/>
      <c r="E76" s="81"/>
      <c r="F76" s="81"/>
      <c r="G76" s="81"/>
      <c r="H76" s="81"/>
      <c r="I76" s="81"/>
      <c r="J76" s="81"/>
      <c r="K76" s="81"/>
      <c r="L76" s="81"/>
      <c r="M76" s="118"/>
      <c r="N76" s="81"/>
      <c r="O76" s="178" t="s">
        <v>72</v>
      </c>
      <c r="P76" s="178"/>
      <c r="Q76" s="115">
        <f>SUM(Q75:Q75)</f>
        <v>2901</v>
      </c>
      <c r="R76" s="114"/>
      <c r="S76" s="81"/>
    </row>
    <row r="77" spans="1:19" customFormat="1" ht="15" x14ac:dyDescent="0.25">
      <c r="A77" s="118"/>
      <c r="B77" s="89">
        <f>Q76</f>
        <v>2901</v>
      </c>
      <c r="C77" s="81"/>
      <c r="D77" s="81"/>
      <c r="E77" s="81"/>
      <c r="F77" s="81"/>
      <c r="G77" s="89">
        <v>1079.6500000000001</v>
      </c>
      <c r="H77" s="81"/>
      <c r="I77" s="81" t="s">
        <v>18</v>
      </c>
      <c r="J77" s="81"/>
      <c r="K77" s="81"/>
      <c r="L77" s="81"/>
      <c r="M77" s="81"/>
      <c r="N77" s="81"/>
      <c r="O77" s="81"/>
      <c r="P77" s="81"/>
      <c r="Q77" s="98" t="s">
        <v>19</v>
      </c>
      <c r="R77" s="89">
        <f>B77*G77/100</f>
        <v>31320.646500000003</v>
      </c>
      <c r="S77" s="81"/>
    </row>
    <row r="78" spans="1:19" x14ac:dyDescent="0.2">
      <c r="A78" s="118"/>
      <c r="B78" s="89"/>
      <c r="G78" s="89"/>
      <c r="Q78" s="98"/>
      <c r="R78" s="89"/>
    </row>
    <row r="79" spans="1:19" ht="13.5" thickBot="1" x14ac:dyDescent="0.25">
      <c r="A79" s="118"/>
      <c r="B79" s="89"/>
      <c r="G79" s="89"/>
      <c r="Q79" s="122" t="s">
        <v>100</v>
      </c>
      <c r="R79" s="123">
        <f>SUM(R12:R78)</f>
        <v>776826.3121499999</v>
      </c>
      <c r="S79" s="123">
        <f>SUM(S12:S78)</f>
        <v>0</v>
      </c>
    </row>
    <row r="80" spans="1:19" x14ac:dyDescent="0.2">
      <c r="A80" s="118"/>
      <c r="B80" s="89"/>
      <c r="G80" s="89"/>
      <c r="Q80" s="98"/>
      <c r="R80" s="89"/>
    </row>
    <row r="81" spans="1:18" x14ac:dyDescent="0.2">
      <c r="A81" s="118"/>
      <c r="B81" s="89"/>
      <c r="G81" s="89"/>
      <c r="Q81" s="98"/>
      <c r="R81" s="89"/>
    </row>
    <row r="82" spans="1:18" x14ac:dyDescent="0.2">
      <c r="A82" s="118"/>
      <c r="B82" s="89"/>
      <c r="G82" s="89"/>
      <c r="Q82" s="98"/>
      <c r="R82" s="89"/>
    </row>
    <row r="83" spans="1:18" x14ac:dyDescent="0.2">
      <c r="A83" s="118"/>
      <c r="B83" s="89"/>
      <c r="G83" s="89"/>
      <c r="Q83" s="98"/>
      <c r="R83" s="89"/>
    </row>
    <row r="84" spans="1:18" x14ac:dyDescent="0.2">
      <c r="A84" s="118"/>
      <c r="B84" s="89"/>
      <c r="G84" s="89"/>
      <c r="Q84" s="98"/>
      <c r="R84" s="89"/>
    </row>
    <row r="85" spans="1:18" x14ac:dyDescent="0.2">
      <c r="A85" s="144"/>
      <c r="B85" s="89"/>
      <c r="G85" s="89"/>
      <c r="Q85" s="98"/>
      <c r="R85" s="89"/>
    </row>
    <row r="86" spans="1:18" x14ac:dyDescent="0.2">
      <c r="A86" s="144"/>
      <c r="B86" s="89"/>
      <c r="G86" s="89"/>
      <c r="Q86" s="98"/>
      <c r="R86" s="89"/>
    </row>
    <row r="87" spans="1:18" x14ac:dyDescent="0.2">
      <c r="A87" s="144"/>
      <c r="B87" s="89"/>
      <c r="G87" s="89"/>
      <c r="Q87" s="98"/>
      <c r="R87" s="89"/>
    </row>
    <row r="88" spans="1:18" x14ac:dyDescent="0.2">
      <c r="A88" s="144"/>
      <c r="B88" s="89"/>
      <c r="G88" s="89"/>
      <c r="Q88" s="98"/>
      <c r="R88" s="89"/>
    </row>
    <row r="89" spans="1:18" x14ac:dyDescent="0.2">
      <c r="A89" s="144"/>
      <c r="B89" s="89"/>
      <c r="G89" s="89"/>
      <c r="Q89" s="98"/>
      <c r="R89" s="89"/>
    </row>
    <row r="90" spans="1:18" x14ac:dyDescent="0.2">
      <c r="A90" s="144"/>
      <c r="B90" s="89"/>
      <c r="G90" s="89"/>
      <c r="Q90" s="98"/>
      <c r="R90" s="89"/>
    </row>
    <row r="91" spans="1:18" x14ac:dyDescent="0.2">
      <c r="A91" s="144"/>
      <c r="B91" s="89"/>
      <c r="G91" s="89"/>
      <c r="Q91" s="98"/>
      <c r="R91" s="89"/>
    </row>
    <row r="92" spans="1:18" x14ac:dyDescent="0.2">
      <c r="A92" s="144"/>
      <c r="B92" s="89"/>
      <c r="G92" s="89"/>
      <c r="Q92" s="98"/>
      <c r="R92" s="89"/>
    </row>
    <row r="93" spans="1:18" x14ac:dyDescent="0.2">
      <c r="A93" s="118"/>
      <c r="B93" s="81" t="s">
        <v>22</v>
      </c>
      <c r="E93" s="172" t="s">
        <v>23</v>
      </c>
      <c r="F93" s="172"/>
      <c r="G93" s="172"/>
      <c r="H93" s="172"/>
      <c r="I93" s="172"/>
      <c r="J93" s="172"/>
      <c r="L93" s="172" t="s">
        <v>26</v>
      </c>
      <c r="M93" s="172"/>
      <c r="N93" s="172"/>
      <c r="O93" s="172"/>
      <c r="P93" s="172"/>
      <c r="Q93" s="172"/>
      <c r="R93" s="172"/>
    </row>
    <row r="94" spans="1:18" x14ac:dyDescent="0.2">
      <c r="A94" s="118"/>
      <c r="E94" s="172" t="s">
        <v>24</v>
      </c>
      <c r="F94" s="172"/>
      <c r="G94" s="172"/>
      <c r="H94" s="172"/>
      <c r="I94" s="172"/>
      <c r="J94" s="172"/>
      <c r="L94" s="172" t="s">
        <v>27</v>
      </c>
      <c r="M94" s="172"/>
      <c r="N94" s="172"/>
      <c r="O94" s="172"/>
      <c r="P94" s="172"/>
      <c r="Q94" s="172"/>
      <c r="R94" s="172"/>
    </row>
    <row r="95" spans="1:18" x14ac:dyDescent="0.2">
      <c r="A95" s="118"/>
      <c r="E95" s="172" t="s">
        <v>25</v>
      </c>
      <c r="F95" s="172"/>
      <c r="G95" s="172"/>
      <c r="H95" s="172"/>
      <c r="I95" s="172"/>
      <c r="J95" s="172"/>
      <c r="L95" s="172" t="s">
        <v>25</v>
      </c>
      <c r="M95" s="172"/>
      <c r="N95" s="172"/>
      <c r="O95" s="172"/>
      <c r="P95" s="172"/>
      <c r="Q95" s="172"/>
      <c r="R95" s="172"/>
    </row>
    <row r="96" spans="1:18" x14ac:dyDescent="0.2">
      <c r="A96" s="118"/>
      <c r="B96" s="89"/>
      <c r="G96" s="89"/>
      <c r="Q96" s="98"/>
      <c r="R96" s="89"/>
    </row>
    <row r="97" spans="1:18" x14ac:dyDescent="0.2">
      <c r="A97" s="118"/>
      <c r="B97" s="89"/>
      <c r="G97" s="89"/>
      <c r="Q97" s="98"/>
      <c r="R97" s="89"/>
    </row>
    <row r="98" spans="1:18" x14ac:dyDescent="0.2">
      <c r="A98" s="118"/>
      <c r="B98" s="89"/>
      <c r="G98" s="89"/>
      <c r="Q98" s="98"/>
      <c r="R98" s="89"/>
    </row>
    <row r="99" spans="1:18" x14ac:dyDescent="0.2">
      <c r="A99" s="118"/>
      <c r="B99" s="89"/>
      <c r="G99" s="89"/>
      <c r="Q99" s="98"/>
      <c r="R99" s="89"/>
    </row>
    <row r="100" spans="1:18" x14ac:dyDescent="0.2">
      <c r="A100" s="118"/>
      <c r="B100" s="89"/>
      <c r="G100" s="89"/>
      <c r="Q100" s="98"/>
      <c r="R100" s="89"/>
    </row>
    <row r="101" spans="1:18" x14ac:dyDescent="0.2">
      <c r="A101" s="118"/>
      <c r="B101" s="89"/>
      <c r="G101" s="89"/>
      <c r="Q101" s="98"/>
      <c r="R101" s="89"/>
    </row>
    <row r="102" spans="1:18" x14ac:dyDescent="0.2">
      <c r="A102" s="118"/>
      <c r="B102" s="89"/>
      <c r="G102" s="89"/>
      <c r="Q102" s="98"/>
      <c r="R102" s="89"/>
    </row>
    <row r="103" spans="1:18" x14ac:dyDescent="0.2">
      <c r="A103" s="118"/>
      <c r="B103" s="89"/>
      <c r="G103" s="89"/>
      <c r="Q103" s="98"/>
      <c r="R103" s="89"/>
    </row>
    <row r="104" spans="1:18" x14ac:dyDescent="0.2">
      <c r="A104" s="118"/>
      <c r="B104" s="89"/>
      <c r="G104" s="89"/>
      <c r="Q104" s="98"/>
      <c r="R104" s="89"/>
    </row>
    <row r="105" spans="1:18" x14ac:dyDescent="0.2">
      <c r="A105" s="118"/>
      <c r="B105" s="89"/>
      <c r="G105" s="89"/>
      <c r="Q105" s="98"/>
      <c r="R105" s="89"/>
    </row>
    <row r="106" spans="1:18" x14ac:dyDescent="0.2">
      <c r="A106" s="118"/>
      <c r="B106" s="89"/>
      <c r="G106" s="89"/>
      <c r="Q106" s="98"/>
      <c r="R106" s="89"/>
    </row>
    <row r="107" spans="1:18" x14ac:dyDescent="0.2">
      <c r="A107" s="118"/>
      <c r="B107" s="89"/>
      <c r="G107" s="89"/>
      <c r="Q107" s="98"/>
      <c r="R107" s="89"/>
    </row>
    <row r="108" spans="1:18" x14ac:dyDescent="0.2">
      <c r="A108" s="118"/>
      <c r="B108" s="89"/>
      <c r="G108" s="89"/>
      <c r="Q108" s="98"/>
      <c r="R108" s="89"/>
    </row>
    <row r="109" spans="1:18" x14ac:dyDescent="0.2">
      <c r="A109" s="118"/>
      <c r="B109" s="89"/>
      <c r="G109" s="89"/>
      <c r="Q109" s="98"/>
      <c r="R109" s="89"/>
    </row>
    <row r="110" spans="1:18" x14ac:dyDescent="0.2">
      <c r="A110" s="118"/>
      <c r="B110" s="89"/>
      <c r="G110" s="89"/>
      <c r="Q110" s="98"/>
      <c r="R110" s="89"/>
    </row>
    <row r="111" spans="1:18" x14ac:dyDescent="0.2">
      <c r="A111" s="118"/>
      <c r="B111" s="89"/>
      <c r="G111" s="89"/>
      <c r="Q111" s="98"/>
      <c r="R111" s="89"/>
    </row>
    <row r="112" spans="1:18" x14ac:dyDescent="0.2">
      <c r="A112" s="118"/>
      <c r="B112" s="89"/>
      <c r="G112" s="89"/>
      <c r="Q112" s="98"/>
      <c r="R112" s="89"/>
    </row>
    <row r="113" spans="1:18" x14ac:dyDescent="0.2">
      <c r="A113" s="118"/>
      <c r="B113" s="89"/>
      <c r="G113" s="89"/>
      <c r="Q113" s="98"/>
      <c r="R113" s="89"/>
    </row>
    <row r="114" spans="1:18" x14ac:dyDescent="0.2">
      <c r="A114" s="118"/>
      <c r="B114" s="89"/>
      <c r="G114" s="89"/>
      <c r="Q114" s="98"/>
      <c r="R114" s="89"/>
    </row>
    <row r="115" spans="1:18" x14ac:dyDescent="0.2">
      <c r="A115" s="118"/>
      <c r="B115" s="89"/>
      <c r="G115" s="89"/>
      <c r="Q115" s="98"/>
      <c r="R115" s="89"/>
    </row>
    <row r="116" spans="1:18" x14ac:dyDescent="0.2">
      <c r="A116" s="124"/>
      <c r="B116" s="89"/>
      <c r="G116" s="89"/>
      <c r="Q116" s="98"/>
      <c r="R116" s="89"/>
    </row>
  </sheetData>
  <mergeCells count="28">
    <mergeCell ref="G40:I40"/>
    <mergeCell ref="L93:R93"/>
    <mergeCell ref="B16:K16"/>
    <mergeCell ref="G19:I19"/>
    <mergeCell ref="O19:P19"/>
    <mergeCell ref="B22:Q25"/>
    <mergeCell ref="B36:P38"/>
    <mergeCell ref="E94:J94"/>
    <mergeCell ref="L94:R94"/>
    <mergeCell ref="E95:J95"/>
    <mergeCell ref="L95:R95"/>
    <mergeCell ref="F1:P1"/>
    <mergeCell ref="B7:L10"/>
    <mergeCell ref="O40:P40"/>
    <mergeCell ref="B43:P44"/>
    <mergeCell ref="O46:P46"/>
    <mergeCell ref="O53:P53"/>
    <mergeCell ref="O60:P60"/>
    <mergeCell ref="B63:N66"/>
    <mergeCell ref="O76:P76"/>
    <mergeCell ref="E93:J93"/>
    <mergeCell ref="O13:P13"/>
    <mergeCell ref="F14:G14"/>
    <mergeCell ref="B5:D5"/>
    <mergeCell ref="E5:F5"/>
    <mergeCell ref="G5:H5"/>
    <mergeCell ref="J5:P5"/>
    <mergeCell ref="D3:R3"/>
  </mergeCells>
  <pageMargins left="0.16" right="0.16" top="0.4" bottom="0.37" header="0.3" footer="0.3"/>
  <pageSetup orientation="portrait" verticalDpi="300" r:id="rId1"/>
  <headerFooter scaleWithDoc="0"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workbookViewId="0">
      <selection activeCell="F14" sqref="F14"/>
    </sheetView>
  </sheetViews>
  <sheetFormatPr defaultRowHeight="15" x14ac:dyDescent="0.25"/>
  <cols>
    <col min="1" max="1" width="4.7109375" style="130" customWidth="1"/>
    <col min="2" max="2" width="7.28515625" style="130" customWidth="1"/>
    <col min="3" max="3" width="5.85546875" style="130" customWidth="1"/>
    <col min="4" max="4" width="13.85546875" style="130" customWidth="1"/>
    <col min="5" max="5" width="7.140625" style="130" customWidth="1"/>
    <col min="6" max="6" width="11" style="130" customWidth="1"/>
    <col min="7" max="7" width="10.42578125" style="130" customWidth="1"/>
    <col min="8" max="8" width="12.28515625" style="130" customWidth="1"/>
    <col min="9" max="9" width="4" style="130" customWidth="1"/>
    <col min="10" max="10" width="9.140625" style="130"/>
    <col min="11" max="11" width="3.28515625" style="130" customWidth="1"/>
    <col min="12" max="16384" width="9.140625" style="130"/>
  </cols>
  <sheetData>
    <row r="1" spans="1:13" ht="18.75" x14ac:dyDescent="0.25">
      <c r="A1" s="125"/>
      <c r="B1" s="126"/>
      <c r="C1" s="127"/>
      <c r="D1" s="127"/>
      <c r="E1" s="127"/>
      <c r="F1" s="188" t="s">
        <v>0</v>
      </c>
      <c r="G1" s="188"/>
      <c r="H1" s="128"/>
      <c r="I1" s="128"/>
      <c r="J1" s="128"/>
      <c r="K1" s="128"/>
      <c r="L1" s="128"/>
      <c r="M1" s="129"/>
    </row>
    <row r="2" spans="1:13" x14ac:dyDescent="0.25">
      <c r="A2" s="127"/>
      <c r="B2" s="127"/>
      <c r="C2" s="127"/>
      <c r="D2" s="127"/>
      <c r="E2" s="127"/>
      <c r="F2" s="127"/>
      <c r="G2" s="127"/>
      <c r="H2" s="127"/>
      <c r="I2" s="127"/>
      <c r="J2" s="127"/>
      <c r="K2" s="127"/>
      <c r="L2" s="127"/>
    </row>
    <row r="3" spans="1:13" ht="35.25" customHeight="1" x14ac:dyDescent="0.25">
      <c r="A3" s="131" t="s">
        <v>12</v>
      </c>
      <c r="B3" s="131"/>
      <c r="C3" s="127"/>
      <c r="D3" s="189"/>
      <c r="E3" s="189"/>
      <c r="F3" s="189"/>
      <c r="G3" s="189"/>
      <c r="H3" s="189"/>
      <c r="I3" s="189"/>
      <c r="J3" s="189"/>
      <c r="K3" s="189"/>
      <c r="L3" s="132"/>
      <c r="M3" s="133"/>
    </row>
    <row r="4" spans="1:13" x14ac:dyDescent="0.25">
      <c r="A4" s="127"/>
      <c r="B4" s="127"/>
      <c r="C4" s="127"/>
      <c r="D4" s="127"/>
      <c r="E4" s="127"/>
      <c r="F4" s="127"/>
      <c r="G4" s="127"/>
      <c r="H4" s="127"/>
      <c r="I4" s="127"/>
      <c r="J4" s="127"/>
      <c r="K4" s="127"/>
      <c r="L4" s="127"/>
    </row>
    <row r="5" spans="1:13" x14ac:dyDescent="0.25">
      <c r="A5" s="134" t="s">
        <v>122</v>
      </c>
      <c r="B5" s="190" t="s">
        <v>123</v>
      </c>
      <c r="C5" s="190"/>
      <c r="D5" s="190"/>
      <c r="E5" s="135"/>
      <c r="F5" s="134" t="s">
        <v>124</v>
      </c>
      <c r="G5" s="134" t="s">
        <v>4</v>
      </c>
      <c r="H5" s="134" t="s">
        <v>125</v>
      </c>
      <c r="I5" s="135"/>
      <c r="J5" s="191" t="s">
        <v>126</v>
      </c>
      <c r="K5" s="192"/>
      <c r="L5" s="127"/>
    </row>
    <row r="6" spans="1:13" x14ac:dyDescent="0.25">
      <c r="A6" s="127"/>
      <c r="B6" s="127"/>
      <c r="C6" s="127"/>
      <c r="D6" s="127"/>
      <c r="E6" s="127"/>
      <c r="F6" s="127"/>
      <c r="G6" s="127"/>
      <c r="H6" s="127"/>
      <c r="I6" s="127"/>
      <c r="J6" s="127"/>
      <c r="K6" s="127"/>
      <c r="L6" s="127"/>
    </row>
    <row r="7" spans="1:13" ht="39" customHeight="1" x14ac:dyDescent="0.25">
      <c r="A7" s="136">
        <v>1</v>
      </c>
      <c r="B7" s="186" t="s">
        <v>127</v>
      </c>
      <c r="C7" s="187"/>
      <c r="D7" s="187"/>
      <c r="E7" s="187"/>
      <c r="F7" s="187"/>
      <c r="G7" s="187"/>
      <c r="H7" s="187"/>
      <c r="I7" s="127"/>
      <c r="J7" s="127"/>
      <c r="K7" s="127"/>
      <c r="L7" s="127"/>
    </row>
    <row r="8" spans="1:13" x14ac:dyDescent="0.25">
      <c r="A8" s="127"/>
      <c r="B8" s="127"/>
      <c r="C8" s="127"/>
      <c r="D8" s="127"/>
      <c r="E8" s="127"/>
      <c r="F8" s="127"/>
      <c r="G8" s="127"/>
      <c r="H8" s="127"/>
      <c r="I8" s="127"/>
      <c r="J8" s="127"/>
      <c r="K8" s="127"/>
      <c r="L8" s="127"/>
    </row>
    <row r="9" spans="1:13" x14ac:dyDescent="0.25">
      <c r="A9" s="127"/>
      <c r="B9" s="127"/>
      <c r="C9" s="127"/>
      <c r="D9" s="127"/>
      <c r="E9" s="127"/>
      <c r="F9" s="137">
        <v>40</v>
      </c>
      <c r="G9" s="125">
        <v>414</v>
      </c>
      <c r="H9" s="138" t="s">
        <v>104</v>
      </c>
      <c r="I9" s="127"/>
      <c r="J9" s="127">
        <f>F9*G9</f>
        <v>16560</v>
      </c>
      <c r="K9" s="127"/>
      <c r="L9" s="127"/>
    </row>
    <row r="10" spans="1:13" x14ac:dyDescent="0.25">
      <c r="A10" s="127"/>
      <c r="B10" s="127"/>
      <c r="C10" s="127"/>
      <c r="D10" s="127"/>
      <c r="E10" s="127"/>
      <c r="F10" s="127"/>
      <c r="G10" s="127"/>
      <c r="H10" s="127"/>
      <c r="I10" s="127"/>
      <c r="J10" s="127"/>
      <c r="K10" s="127"/>
      <c r="L10" s="127"/>
    </row>
    <row r="11" spans="1:13" ht="39" customHeight="1" x14ac:dyDescent="0.25">
      <c r="A11" s="136">
        <v>2</v>
      </c>
      <c r="B11" s="186" t="s">
        <v>128</v>
      </c>
      <c r="C11" s="187"/>
      <c r="D11" s="187"/>
      <c r="E11" s="187"/>
      <c r="F11" s="187"/>
      <c r="G11" s="187"/>
      <c r="H11" s="187"/>
      <c r="I11" s="127"/>
      <c r="J11" s="127"/>
      <c r="K11" s="127"/>
      <c r="L11" s="127"/>
    </row>
    <row r="12" spans="1:13" x14ac:dyDescent="0.25">
      <c r="A12" s="127"/>
      <c r="B12" s="127"/>
      <c r="C12" s="127"/>
      <c r="D12" s="127"/>
      <c r="E12" s="127"/>
      <c r="F12" s="127"/>
      <c r="G12" s="127"/>
      <c r="H12" s="127"/>
      <c r="I12" s="127"/>
      <c r="J12" s="127"/>
      <c r="K12" s="127"/>
      <c r="L12" s="127"/>
    </row>
    <row r="13" spans="1:13" x14ac:dyDescent="0.25">
      <c r="A13" s="127"/>
      <c r="B13" s="127"/>
      <c r="C13" s="127"/>
      <c r="D13" s="127"/>
      <c r="E13" s="127"/>
      <c r="F13" s="137">
        <v>15</v>
      </c>
      <c r="G13" s="125">
        <v>724</v>
      </c>
      <c r="H13" s="138" t="s">
        <v>104</v>
      </c>
      <c r="I13" s="127"/>
      <c r="J13" s="127">
        <f>F13*G13</f>
        <v>10860</v>
      </c>
      <c r="K13" s="127"/>
      <c r="L13" s="127"/>
    </row>
    <row r="14" spans="1:13" x14ac:dyDescent="0.25">
      <c r="A14" s="127"/>
      <c r="B14" s="127"/>
      <c r="C14" s="127"/>
      <c r="D14" s="127"/>
      <c r="E14" s="127"/>
      <c r="F14" s="127"/>
      <c r="G14" s="127"/>
      <c r="H14" s="127"/>
      <c r="I14" s="127"/>
      <c r="J14" s="127"/>
      <c r="K14" s="127"/>
      <c r="L14" s="127"/>
    </row>
    <row r="15" spans="1:13" ht="26.25" customHeight="1" x14ac:dyDescent="0.25">
      <c r="A15" s="136">
        <v>3</v>
      </c>
      <c r="B15" s="186" t="s">
        <v>129</v>
      </c>
      <c r="C15" s="187"/>
      <c r="D15" s="187"/>
      <c r="E15" s="187"/>
      <c r="F15" s="187"/>
      <c r="G15" s="187"/>
      <c r="H15" s="187"/>
      <c r="I15" s="127"/>
      <c r="J15" s="127"/>
      <c r="K15" s="127"/>
      <c r="L15" s="127"/>
    </row>
    <row r="16" spans="1:13" x14ac:dyDescent="0.25">
      <c r="A16" s="127"/>
      <c r="B16" s="127"/>
      <c r="C16" s="127"/>
      <c r="D16" s="127"/>
      <c r="E16" s="127"/>
      <c r="F16" s="127"/>
      <c r="G16" s="127"/>
      <c r="H16" s="127"/>
      <c r="I16" s="127"/>
      <c r="J16" s="127"/>
      <c r="K16" s="127"/>
      <c r="L16" s="127"/>
    </row>
    <row r="17" spans="1:12" x14ac:dyDescent="0.25">
      <c r="A17" s="127"/>
      <c r="B17" s="127"/>
      <c r="C17" s="127"/>
      <c r="D17" s="127"/>
      <c r="E17" s="127"/>
      <c r="F17" s="137">
        <v>20</v>
      </c>
      <c r="G17" s="125">
        <v>363.35</v>
      </c>
      <c r="H17" s="138" t="s">
        <v>104</v>
      </c>
      <c r="I17" s="127"/>
      <c r="J17" s="139">
        <f>F17*G17</f>
        <v>7267</v>
      </c>
      <c r="K17" s="127"/>
      <c r="L17" s="127"/>
    </row>
    <row r="18" spans="1:12" x14ac:dyDescent="0.25">
      <c r="A18" s="127"/>
      <c r="B18" s="127"/>
      <c r="C18" s="127"/>
      <c r="D18" s="127"/>
      <c r="E18" s="127"/>
      <c r="F18" s="127"/>
      <c r="G18" s="127"/>
      <c r="H18" s="127"/>
      <c r="I18" s="127"/>
      <c r="J18" s="127"/>
      <c r="K18" s="127"/>
      <c r="L18" s="127"/>
    </row>
    <row r="19" spans="1:12" x14ac:dyDescent="0.25">
      <c r="A19" s="136">
        <v>4</v>
      </c>
      <c r="B19" s="186" t="s">
        <v>130</v>
      </c>
      <c r="C19" s="187"/>
      <c r="D19" s="187"/>
      <c r="E19" s="187"/>
      <c r="F19" s="187"/>
      <c r="G19" s="187"/>
      <c r="H19" s="187"/>
      <c r="I19" s="127"/>
      <c r="J19" s="127"/>
      <c r="K19" s="127"/>
      <c r="L19" s="127"/>
    </row>
    <row r="20" spans="1:12" x14ac:dyDescent="0.25">
      <c r="A20" s="127"/>
      <c r="B20" s="127"/>
      <c r="C20" s="127"/>
      <c r="D20" s="127"/>
      <c r="E20" s="127"/>
      <c r="F20" s="127"/>
      <c r="G20" s="127"/>
      <c r="H20" s="127"/>
      <c r="I20" s="127"/>
      <c r="J20" s="127"/>
      <c r="K20" s="127"/>
      <c r="L20" s="127"/>
    </row>
    <row r="21" spans="1:12" x14ac:dyDescent="0.25">
      <c r="A21" s="127"/>
      <c r="B21" s="127"/>
      <c r="C21" s="127"/>
      <c r="D21" s="127"/>
      <c r="E21" s="127"/>
      <c r="F21" s="137">
        <v>22</v>
      </c>
      <c r="G21" s="125">
        <v>647</v>
      </c>
      <c r="H21" s="138" t="s">
        <v>104</v>
      </c>
      <c r="I21" s="127"/>
      <c r="J21" s="139">
        <f>F21*G21</f>
        <v>14234</v>
      </c>
      <c r="K21" s="127"/>
      <c r="L21" s="127"/>
    </row>
    <row r="22" spans="1:12" x14ac:dyDescent="0.25">
      <c r="A22" s="127"/>
      <c r="B22" s="127"/>
      <c r="C22" s="127"/>
      <c r="D22" s="127"/>
      <c r="E22" s="127"/>
      <c r="F22" s="127"/>
      <c r="G22" s="127"/>
      <c r="H22" s="127"/>
      <c r="I22" s="127"/>
      <c r="J22" s="127"/>
      <c r="K22" s="127"/>
      <c r="L22" s="127"/>
    </row>
    <row r="23" spans="1:12" x14ac:dyDescent="0.25">
      <c r="A23" s="136">
        <v>5</v>
      </c>
      <c r="B23" s="186" t="s">
        <v>131</v>
      </c>
      <c r="C23" s="187"/>
      <c r="D23" s="187"/>
      <c r="E23" s="187"/>
      <c r="F23" s="187"/>
      <c r="G23" s="187"/>
      <c r="H23" s="187"/>
      <c r="I23" s="127"/>
      <c r="J23" s="127"/>
      <c r="K23" s="127"/>
      <c r="L23" s="127"/>
    </row>
    <row r="24" spans="1:12" x14ac:dyDescent="0.25">
      <c r="A24" s="127"/>
      <c r="B24" s="127"/>
      <c r="C24" s="127"/>
      <c r="D24" s="127"/>
      <c r="E24" s="127"/>
      <c r="F24" s="127"/>
      <c r="G24" s="127"/>
      <c r="H24" s="127"/>
      <c r="I24" s="127"/>
      <c r="J24" s="127"/>
      <c r="K24" s="127"/>
      <c r="L24" s="127"/>
    </row>
    <row r="25" spans="1:12" x14ac:dyDescent="0.25">
      <c r="A25" s="127"/>
      <c r="B25" s="127"/>
      <c r="C25" s="127"/>
      <c r="D25" s="127"/>
      <c r="E25" s="127"/>
      <c r="F25" s="137">
        <v>40</v>
      </c>
      <c r="G25" s="125">
        <v>338.9</v>
      </c>
      <c r="H25" s="138" t="s">
        <v>104</v>
      </c>
      <c r="I25" s="127"/>
      <c r="J25" s="139">
        <f>F25*G25</f>
        <v>13556</v>
      </c>
      <c r="K25" s="127"/>
      <c r="L25" s="127"/>
    </row>
    <row r="26" spans="1:12" x14ac:dyDescent="0.25">
      <c r="A26" s="127"/>
      <c r="B26" s="127"/>
      <c r="C26" s="127"/>
      <c r="D26" s="127"/>
      <c r="E26" s="127"/>
      <c r="F26" s="127"/>
      <c r="G26" s="127"/>
      <c r="H26" s="127"/>
      <c r="I26" s="127"/>
      <c r="J26" s="127"/>
      <c r="K26" s="127"/>
      <c r="L26" s="127"/>
    </row>
    <row r="27" spans="1:12" x14ac:dyDescent="0.25">
      <c r="A27" s="136">
        <v>6</v>
      </c>
      <c r="B27" s="186" t="s">
        <v>132</v>
      </c>
      <c r="C27" s="187"/>
      <c r="D27" s="187"/>
      <c r="E27" s="187"/>
      <c r="F27" s="187"/>
      <c r="G27" s="187"/>
      <c r="H27" s="187"/>
      <c r="I27" s="127"/>
      <c r="J27" s="127"/>
      <c r="K27" s="127"/>
      <c r="L27" s="127"/>
    </row>
    <row r="28" spans="1:12" x14ac:dyDescent="0.25">
      <c r="A28" s="127"/>
      <c r="B28" s="127"/>
      <c r="C28" s="127"/>
      <c r="D28" s="127"/>
      <c r="E28" s="127"/>
      <c r="F28" s="127"/>
      <c r="G28" s="127"/>
      <c r="H28" s="127"/>
      <c r="I28" s="127"/>
      <c r="J28" s="127"/>
      <c r="K28" s="127"/>
      <c r="L28" s="127"/>
    </row>
    <row r="29" spans="1:12" x14ac:dyDescent="0.25">
      <c r="A29" s="127"/>
      <c r="B29" s="127"/>
      <c r="C29" s="127"/>
      <c r="D29" s="127"/>
      <c r="E29" s="127"/>
      <c r="F29" s="137">
        <v>40</v>
      </c>
      <c r="G29" s="125">
        <v>102</v>
      </c>
      <c r="H29" s="138" t="s">
        <v>104</v>
      </c>
      <c r="I29" s="127"/>
      <c r="J29" s="139">
        <f>F29*G29</f>
        <v>4080</v>
      </c>
      <c r="K29" s="127"/>
      <c r="L29" s="127"/>
    </row>
    <row r="30" spans="1:12" x14ac:dyDescent="0.25">
      <c r="A30" s="127"/>
      <c r="B30" s="127"/>
      <c r="C30" s="127"/>
      <c r="D30" s="127"/>
      <c r="E30" s="127"/>
      <c r="F30" s="127"/>
      <c r="G30" s="127"/>
      <c r="H30" s="127"/>
      <c r="I30" s="127"/>
      <c r="J30" s="127"/>
      <c r="K30" s="127"/>
      <c r="L30" s="127"/>
    </row>
    <row r="31" spans="1:12" x14ac:dyDescent="0.25">
      <c r="A31" s="136">
        <v>7</v>
      </c>
      <c r="B31" s="186" t="s">
        <v>133</v>
      </c>
      <c r="C31" s="187"/>
      <c r="D31" s="187"/>
      <c r="E31" s="187"/>
      <c r="F31" s="187"/>
      <c r="G31" s="187"/>
      <c r="H31" s="187"/>
      <c r="I31" s="127"/>
      <c r="J31" s="127"/>
      <c r="K31" s="127"/>
      <c r="L31" s="127"/>
    </row>
    <row r="32" spans="1:12" x14ac:dyDescent="0.25">
      <c r="A32" s="127"/>
      <c r="B32" s="127"/>
      <c r="C32" s="127"/>
      <c r="D32" s="127"/>
      <c r="E32" s="127"/>
      <c r="F32" s="127"/>
      <c r="G32" s="127"/>
      <c r="H32" s="127"/>
      <c r="I32" s="127"/>
      <c r="J32" s="127"/>
      <c r="K32" s="127"/>
      <c r="L32" s="127"/>
    </row>
    <row r="33" spans="1:12" x14ac:dyDescent="0.25">
      <c r="A33" s="127"/>
      <c r="B33" s="127"/>
      <c r="C33" s="127"/>
      <c r="D33" s="127"/>
      <c r="E33" s="127"/>
      <c r="F33" s="137">
        <v>18</v>
      </c>
      <c r="G33" s="125">
        <v>347</v>
      </c>
      <c r="H33" s="138" t="s">
        <v>134</v>
      </c>
      <c r="I33" s="127"/>
      <c r="J33" s="139">
        <f>F33*G33</f>
        <v>6246</v>
      </c>
      <c r="K33" s="127"/>
      <c r="L33" s="127"/>
    </row>
    <row r="34" spans="1:12" x14ac:dyDescent="0.25">
      <c r="A34" s="127"/>
      <c r="B34" s="127"/>
      <c r="C34" s="127"/>
      <c r="D34" s="127"/>
      <c r="E34" s="127"/>
      <c r="F34" s="127"/>
      <c r="G34" s="127"/>
      <c r="H34" s="127"/>
      <c r="I34" s="127"/>
      <c r="J34" s="127"/>
      <c r="K34" s="127"/>
      <c r="L34" s="127"/>
    </row>
    <row r="35" spans="1:12" x14ac:dyDescent="0.25">
      <c r="A35" s="136">
        <v>8</v>
      </c>
      <c r="B35" s="186" t="s">
        <v>135</v>
      </c>
      <c r="C35" s="187"/>
      <c r="D35" s="187"/>
      <c r="E35" s="187"/>
      <c r="F35" s="187"/>
      <c r="G35" s="187"/>
      <c r="H35" s="187"/>
      <c r="I35" s="127"/>
      <c r="J35" s="127"/>
      <c r="K35" s="127"/>
      <c r="L35" s="127"/>
    </row>
    <row r="36" spans="1:12" x14ac:dyDescent="0.25">
      <c r="A36" s="127"/>
      <c r="B36" s="127"/>
      <c r="C36" s="127"/>
      <c r="D36" s="127"/>
      <c r="E36" s="127"/>
      <c r="F36" s="127"/>
      <c r="G36" s="127"/>
      <c r="H36" s="127"/>
      <c r="I36" s="127"/>
      <c r="J36" s="127"/>
      <c r="K36" s="127"/>
      <c r="L36" s="127"/>
    </row>
    <row r="37" spans="1:12" x14ac:dyDescent="0.25">
      <c r="A37" s="127"/>
      <c r="B37" s="127"/>
      <c r="C37" s="127"/>
      <c r="D37" s="127"/>
      <c r="E37" s="127"/>
      <c r="F37" s="137">
        <v>30</v>
      </c>
      <c r="G37" s="125">
        <v>128.55000000000001</v>
      </c>
      <c r="H37" s="138" t="s">
        <v>104</v>
      </c>
      <c r="I37" s="127"/>
      <c r="J37" s="139">
        <f>F37*G37</f>
        <v>3856.5000000000005</v>
      </c>
      <c r="K37" s="127"/>
      <c r="L37" s="127"/>
    </row>
    <row r="38" spans="1:12" x14ac:dyDescent="0.25">
      <c r="A38" s="127"/>
      <c r="B38" s="127"/>
      <c r="C38" s="127"/>
      <c r="D38" s="127"/>
      <c r="E38" s="127"/>
      <c r="F38" s="127"/>
      <c r="G38" s="127"/>
      <c r="H38" s="127"/>
      <c r="I38" s="127"/>
      <c r="J38" s="127"/>
      <c r="K38" s="127"/>
      <c r="L38" s="127"/>
    </row>
    <row r="39" spans="1:12" x14ac:dyDescent="0.25">
      <c r="A39" s="136">
        <v>9</v>
      </c>
      <c r="B39" s="186" t="s">
        <v>136</v>
      </c>
      <c r="C39" s="187"/>
      <c r="D39" s="187"/>
      <c r="E39" s="187"/>
      <c r="F39" s="187"/>
      <c r="G39" s="187"/>
      <c r="H39" s="187"/>
      <c r="I39" s="127"/>
      <c r="J39" s="127"/>
      <c r="K39" s="127"/>
      <c r="L39" s="127"/>
    </row>
    <row r="40" spans="1:12" x14ac:dyDescent="0.25">
      <c r="A40" s="127"/>
      <c r="B40" s="127"/>
      <c r="C40" s="127"/>
      <c r="D40" s="127"/>
      <c r="E40" s="127"/>
      <c r="F40" s="127"/>
      <c r="G40" s="127"/>
      <c r="H40" s="127"/>
      <c r="I40" s="127"/>
      <c r="J40" s="127"/>
      <c r="K40" s="127"/>
      <c r="L40" s="127"/>
    </row>
    <row r="41" spans="1:12" x14ac:dyDescent="0.25">
      <c r="A41" s="127"/>
      <c r="B41" s="127"/>
      <c r="C41" s="127"/>
      <c r="D41" s="127"/>
      <c r="E41" s="127"/>
      <c r="F41" s="137">
        <v>4</v>
      </c>
      <c r="G41" s="125">
        <v>260.92</v>
      </c>
      <c r="H41" s="138" t="s">
        <v>104</v>
      </c>
      <c r="I41" s="127"/>
      <c r="J41" s="139">
        <f>F41*G41</f>
        <v>1043.68</v>
      </c>
      <c r="K41" s="127"/>
      <c r="L41" s="127"/>
    </row>
    <row r="42" spans="1:12" x14ac:dyDescent="0.25">
      <c r="A42" s="127"/>
      <c r="B42" s="127"/>
      <c r="C42" s="127"/>
      <c r="D42" s="127"/>
      <c r="E42" s="127"/>
      <c r="F42" s="127"/>
      <c r="G42" s="127"/>
      <c r="H42" s="127"/>
      <c r="I42" s="127"/>
      <c r="J42" s="127"/>
      <c r="K42" s="127"/>
      <c r="L42" s="127"/>
    </row>
    <row r="43" spans="1:12" x14ac:dyDescent="0.25">
      <c r="A43" s="127"/>
      <c r="B43" s="127"/>
      <c r="C43" s="127"/>
      <c r="D43" s="127"/>
      <c r="E43" s="127"/>
      <c r="F43" s="127"/>
      <c r="G43" s="127"/>
      <c r="H43" s="127"/>
      <c r="I43" s="127"/>
      <c r="J43" s="127"/>
      <c r="K43" s="127"/>
      <c r="L43" s="127"/>
    </row>
    <row r="44" spans="1:12" x14ac:dyDescent="0.25">
      <c r="A44" s="136">
        <v>10</v>
      </c>
      <c r="B44" s="186" t="s">
        <v>137</v>
      </c>
      <c r="C44" s="187"/>
      <c r="D44" s="187"/>
      <c r="E44" s="187"/>
      <c r="F44" s="187"/>
      <c r="G44" s="187"/>
      <c r="H44" s="187"/>
      <c r="I44" s="127"/>
      <c r="J44" s="127"/>
      <c r="K44" s="127"/>
      <c r="L44" s="127"/>
    </row>
    <row r="45" spans="1:12" x14ac:dyDescent="0.25">
      <c r="A45" s="127"/>
      <c r="B45" s="127"/>
      <c r="C45" s="127"/>
      <c r="D45" s="127"/>
      <c r="E45" s="127"/>
      <c r="F45" s="127"/>
      <c r="G45" s="127"/>
      <c r="H45" s="127"/>
      <c r="I45" s="127"/>
      <c r="J45" s="127"/>
      <c r="K45" s="127"/>
      <c r="L45" s="127"/>
    </row>
    <row r="46" spans="1:12" x14ac:dyDescent="0.25">
      <c r="A46" s="127"/>
      <c r="B46" s="127"/>
      <c r="C46" s="127"/>
      <c r="D46" s="127"/>
      <c r="E46" s="127"/>
      <c r="F46" s="137">
        <v>1</v>
      </c>
      <c r="G46" s="125">
        <v>318.33999999999997</v>
      </c>
      <c r="H46" s="138" t="s">
        <v>138</v>
      </c>
      <c r="I46" s="127"/>
      <c r="J46" s="139">
        <f>F46*G46</f>
        <v>318.33999999999997</v>
      </c>
      <c r="K46" s="127"/>
      <c r="L46" s="127"/>
    </row>
    <row r="47" spans="1:12" x14ac:dyDescent="0.25">
      <c r="A47" s="127"/>
      <c r="B47" s="127"/>
      <c r="C47" s="127"/>
      <c r="D47" s="127"/>
      <c r="E47" s="127"/>
      <c r="F47" s="127"/>
      <c r="G47" s="127"/>
      <c r="H47" s="127"/>
      <c r="I47" s="127"/>
      <c r="J47" s="127"/>
      <c r="K47" s="127"/>
      <c r="L47" s="127"/>
    </row>
    <row r="48" spans="1:12" x14ac:dyDescent="0.25">
      <c r="A48" s="136">
        <v>11</v>
      </c>
      <c r="B48" s="186" t="s">
        <v>139</v>
      </c>
      <c r="C48" s="187"/>
      <c r="D48" s="187"/>
      <c r="E48" s="187"/>
      <c r="F48" s="187"/>
      <c r="G48" s="187"/>
      <c r="H48" s="187"/>
      <c r="I48" s="127"/>
      <c r="J48" s="127"/>
      <c r="K48" s="127"/>
      <c r="L48" s="127"/>
    </row>
    <row r="49" spans="1:12" x14ac:dyDescent="0.25">
      <c r="A49" s="127"/>
      <c r="B49" s="127"/>
      <c r="C49" s="127"/>
      <c r="D49" s="127"/>
      <c r="E49" s="127"/>
      <c r="F49" s="127"/>
      <c r="G49" s="127"/>
      <c r="H49" s="127"/>
      <c r="I49" s="127"/>
      <c r="J49" s="127"/>
      <c r="K49" s="127"/>
      <c r="L49" s="127"/>
    </row>
    <row r="50" spans="1:12" x14ac:dyDescent="0.25">
      <c r="A50" s="127"/>
      <c r="B50" s="127"/>
      <c r="C50" s="127"/>
      <c r="D50" s="127"/>
      <c r="E50" s="127"/>
      <c r="F50" s="137">
        <v>1</v>
      </c>
      <c r="G50" s="125">
        <v>22000</v>
      </c>
      <c r="H50" s="138" t="s">
        <v>138</v>
      </c>
      <c r="I50" s="127"/>
      <c r="J50" s="139">
        <f>F50*G50</f>
        <v>22000</v>
      </c>
      <c r="K50" s="127"/>
      <c r="L50" s="127"/>
    </row>
    <row r="51" spans="1:12" x14ac:dyDescent="0.25">
      <c r="A51" s="127"/>
      <c r="B51" s="127"/>
      <c r="C51" s="127"/>
      <c r="D51" s="127"/>
      <c r="E51" s="127"/>
      <c r="F51" s="127"/>
      <c r="G51" s="127"/>
      <c r="H51" s="127"/>
      <c r="I51" s="127"/>
      <c r="J51" s="127"/>
      <c r="K51" s="127"/>
      <c r="L51" s="127"/>
    </row>
    <row r="52" spans="1:12" ht="15.75" thickBot="1" x14ac:dyDescent="0.3">
      <c r="A52" s="127"/>
      <c r="B52" s="127"/>
      <c r="C52" s="127"/>
      <c r="D52" s="127"/>
      <c r="E52" s="127"/>
      <c r="F52" s="127"/>
      <c r="G52" s="127"/>
      <c r="H52" s="127"/>
      <c r="I52" s="127" t="s">
        <v>72</v>
      </c>
      <c r="J52" s="140">
        <f>SUM(J9:J51)</f>
        <v>100021.51999999999</v>
      </c>
      <c r="K52" s="127"/>
      <c r="L52" s="127"/>
    </row>
    <row r="53" spans="1:12" x14ac:dyDescent="0.25">
      <c r="A53" s="127"/>
      <c r="B53" s="127"/>
      <c r="C53" s="127"/>
      <c r="D53" s="127"/>
      <c r="E53" s="127"/>
      <c r="F53" s="127"/>
      <c r="G53" s="127"/>
      <c r="H53" s="127"/>
      <c r="I53" s="127"/>
      <c r="J53" s="127"/>
      <c r="K53" s="127"/>
      <c r="L53" s="127"/>
    </row>
    <row r="54" spans="1:12" ht="15.75" thickBot="1" x14ac:dyDescent="0.3">
      <c r="A54" s="127"/>
      <c r="B54" s="127"/>
      <c r="C54" s="127"/>
      <c r="D54" s="127"/>
      <c r="E54" s="127"/>
      <c r="F54" s="127"/>
      <c r="G54" s="127"/>
      <c r="H54" s="127"/>
      <c r="I54" s="127" t="s">
        <v>140</v>
      </c>
      <c r="J54" s="141">
        <f>J52/100000</f>
        <v>1.0002152</v>
      </c>
      <c r="K54" s="127"/>
      <c r="L54" s="127"/>
    </row>
    <row r="55" spans="1:12" x14ac:dyDescent="0.25">
      <c r="A55" s="127"/>
      <c r="B55" s="127" t="s">
        <v>37</v>
      </c>
      <c r="C55" s="127"/>
      <c r="D55" s="127"/>
      <c r="E55" s="127"/>
      <c r="F55" s="127"/>
      <c r="G55" s="127"/>
      <c r="H55" s="127"/>
      <c r="I55" s="127"/>
      <c r="J55" s="127"/>
      <c r="K55" s="127"/>
      <c r="L55" s="127"/>
    </row>
    <row r="56" spans="1:12" x14ac:dyDescent="0.25">
      <c r="A56" s="127"/>
      <c r="B56" s="127"/>
      <c r="C56" s="127"/>
      <c r="D56" s="127"/>
      <c r="E56" s="127"/>
      <c r="F56" s="127"/>
      <c r="G56" s="127"/>
      <c r="H56" s="127"/>
      <c r="I56" s="127"/>
      <c r="J56" s="127"/>
      <c r="K56" s="127"/>
      <c r="L56" s="127"/>
    </row>
    <row r="57" spans="1:12" x14ac:dyDescent="0.25">
      <c r="A57" s="127"/>
      <c r="B57" s="127"/>
      <c r="C57" s="127"/>
      <c r="D57" s="127"/>
      <c r="E57" s="127"/>
      <c r="F57" s="127"/>
      <c r="G57" s="127"/>
      <c r="H57" s="127"/>
      <c r="I57" s="127"/>
      <c r="J57" s="127"/>
      <c r="K57" s="127"/>
      <c r="L57" s="127"/>
    </row>
    <row r="58" spans="1:12" x14ac:dyDescent="0.25">
      <c r="A58" s="127"/>
      <c r="B58" s="127"/>
      <c r="C58" s="127"/>
      <c r="D58" s="127"/>
      <c r="E58" s="127"/>
      <c r="F58" s="127"/>
      <c r="G58" s="127"/>
      <c r="H58" s="127"/>
      <c r="I58" s="127"/>
      <c r="J58" s="127"/>
      <c r="K58" s="127"/>
      <c r="L58" s="127"/>
    </row>
    <row r="59" spans="1:12" x14ac:dyDescent="0.25">
      <c r="A59" s="127"/>
      <c r="B59" s="127"/>
      <c r="C59" s="127"/>
      <c r="D59" s="127"/>
      <c r="E59" s="127"/>
      <c r="F59" s="127"/>
      <c r="G59" s="127"/>
      <c r="H59" s="127"/>
      <c r="I59" s="127"/>
      <c r="J59" s="127"/>
      <c r="K59" s="127"/>
      <c r="L59" s="127"/>
    </row>
    <row r="60" spans="1:12" x14ac:dyDescent="0.25">
      <c r="A60" s="127"/>
      <c r="B60" s="127"/>
      <c r="C60" s="127"/>
      <c r="D60" s="127"/>
      <c r="E60" s="142" t="s">
        <v>38</v>
      </c>
      <c r="F60" s="127"/>
      <c r="G60" s="127"/>
      <c r="H60" s="127"/>
      <c r="I60" s="127"/>
      <c r="J60" s="127"/>
      <c r="K60" s="127"/>
      <c r="L60" s="127"/>
    </row>
    <row r="61" spans="1:12" x14ac:dyDescent="0.25">
      <c r="A61" s="127"/>
      <c r="B61" s="127"/>
      <c r="C61" s="127"/>
      <c r="D61" s="127"/>
      <c r="E61" s="142" t="s">
        <v>141</v>
      </c>
      <c r="F61" s="127"/>
      <c r="G61" s="127"/>
      <c r="H61" s="127"/>
      <c r="I61" s="127"/>
      <c r="J61" s="127"/>
      <c r="K61" s="127"/>
      <c r="L61" s="127"/>
    </row>
    <row r="62" spans="1:12" x14ac:dyDescent="0.25">
      <c r="A62" s="127"/>
      <c r="B62" s="127"/>
      <c r="C62" s="127"/>
      <c r="D62" s="127"/>
      <c r="E62" s="142" t="s">
        <v>41</v>
      </c>
      <c r="F62" s="127"/>
      <c r="G62" s="127"/>
      <c r="H62" s="127"/>
      <c r="I62" s="127"/>
      <c r="J62" s="127"/>
      <c r="K62" s="127"/>
      <c r="L62" s="127"/>
    </row>
    <row r="63" spans="1:12" x14ac:dyDescent="0.25">
      <c r="I63" s="143" t="s">
        <v>39</v>
      </c>
    </row>
    <row r="64" spans="1:12" x14ac:dyDescent="0.25">
      <c r="I64" s="143" t="s">
        <v>96</v>
      </c>
    </row>
    <row r="65" spans="9:9" x14ac:dyDescent="0.25">
      <c r="I65" s="143" t="s">
        <v>41</v>
      </c>
    </row>
  </sheetData>
  <mergeCells count="15">
    <mergeCell ref="B39:H39"/>
    <mergeCell ref="B44:H44"/>
    <mergeCell ref="B48:H48"/>
    <mergeCell ref="B15:H15"/>
    <mergeCell ref="B19:H19"/>
    <mergeCell ref="B23:H23"/>
    <mergeCell ref="B27:H27"/>
    <mergeCell ref="B31:H31"/>
    <mergeCell ref="B35:H35"/>
    <mergeCell ref="B11:H11"/>
    <mergeCell ref="F1:G1"/>
    <mergeCell ref="D3:K3"/>
    <mergeCell ref="B5:D5"/>
    <mergeCell ref="J5:K5"/>
    <mergeCell ref="B7: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9"/>
  <sheetViews>
    <sheetView tabSelected="1" view="pageBreakPreview" topLeftCell="A70" zoomScaleSheetLayoutView="100" workbookViewId="0">
      <selection activeCell="R63" sqref="R63"/>
    </sheetView>
  </sheetViews>
  <sheetFormatPr defaultRowHeight="12.75" x14ac:dyDescent="0.2"/>
  <cols>
    <col min="1" max="1" width="2.7109375" style="81" customWidth="1"/>
    <col min="2" max="2" width="13.5703125" style="81" customWidth="1"/>
    <col min="3" max="3" width="3.7109375" style="81" customWidth="1"/>
    <col min="4" max="4" width="2.7109375" style="81" customWidth="1"/>
    <col min="5" max="5" width="7" style="81" customWidth="1"/>
    <col min="6" max="6" width="2.140625" style="81" customWidth="1"/>
    <col min="7" max="7" width="9.140625" style="81" customWidth="1"/>
    <col min="8" max="8" width="2.42578125" style="81" customWidth="1"/>
    <col min="9" max="9" width="7.140625" style="81" customWidth="1"/>
    <col min="10" max="10" width="2.5703125" style="81" customWidth="1"/>
    <col min="11" max="11" width="6.5703125" style="81" customWidth="1"/>
    <col min="12" max="12" width="2.5703125" style="81" customWidth="1"/>
    <col min="13" max="13" width="5.5703125" style="81" bestFit="1" customWidth="1"/>
    <col min="14" max="14" width="2.5703125" style="81" customWidth="1"/>
    <col min="15" max="15" width="5.28515625" style="81" customWidth="1"/>
    <col min="16" max="16" width="2" style="81" customWidth="1"/>
    <col min="17" max="17" width="9.7109375" style="81" customWidth="1"/>
    <col min="18" max="18" width="12.42578125" style="81" customWidth="1"/>
    <col min="19" max="19" width="12.140625" style="81" customWidth="1"/>
    <col min="20" max="20" width="15.5703125" style="81" customWidth="1"/>
    <col min="21" max="21" width="9.140625" style="81"/>
    <col min="22" max="22" width="11.5703125" style="81" bestFit="1" customWidth="1"/>
    <col min="23" max="16384" width="9.140625" style="81"/>
  </cols>
  <sheetData>
    <row r="1" spans="1:19" ht="15.75" customHeight="1" x14ac:dyDescent="0.2">
      <c r="A1" s="89"/>
      <c r="B1" s="90"/>
      <c r="F1" s="193" t="s">
        <v>143</v>
      </c>
      <c r="G1" s="193"/>
      <c r="H1" s="193"/>
      <c r="I1" s="193"/>
      <c r="J1" s="193"/>
      <c r="K1" s="193"/>
      <c r="L1" s="193"/>
      <c r="M1" s="193"/>
      <c r="N1" s="193"/>
      <c r="O1" s="193"/>
      <c r="P1" s="193"/>
    </row>
    <row r="2" spans="1:19" ht="7.5" customHeight="1" x14ac:dyDescent="0.2"/>
    <row r="3" spans="1:19" ht="21.75" customHeight="1" x14ac:dyDescent="0.2">
      <c r="B3" s="91" t="s">
        <v>12</v>
      </c>
      <c r="D3" s="171" t="s">
        <v>142</v>
      </c>
      <c r="E3" s="171"/>
      <c r="F3" s="171"/>
      <c r="G3" s="171"/>
      <c r="H3" s="171"/>
      <c r="I3" s="171"/>
      <c r="J3" s="171"/>
      <c r="K3" s="171"/>
      <c r="L3" s="171"/>
      <c r="M3" s="171"/>
      <c r="N3" s="171"/>
      <c r="O3" s="171"/>
      <c r="P3" s="171"/>
      <c r="Q3" s="171"/>
      <c r="R3" s="171"/>
    </row>
    <row r="4" spans="1:19" ht="11.25" customHeight="1" x14ac:dyDescent="0.2"/>
    <row r="5" spans="1:19" ht="13.5" thickBot="1" x14ac:dyDescent="0.25">
      <c r="A5" s="92" t="s">
        <v>1</v>
      </c>
      <c r="B5" s="165" t="s">
        <v>2</v>
      </c>
      <c r="C5" s="166"/>
      <c r="D5" s="167"/>
      <c r="E5" s="165" t="s">
        <v>3</v>
      </c>
      <c r="F5" s="167"/>
      <c r="G5" s="165"/>
      <c r="H5" s="167"/>
      <c r="I5" s="92" t="s">
        <v>4</v>
      </c>
      <c r="J5" s="168" t="s">
        <v>5</v>
      </c>
      <c r="K5" s="169"/>
      <c r="L5" s="169"/>
      <c r="M5" s="169"/>
      <c r="N5" s="169"/>
      <c r="O5" s="169"/>
      <c r="P5" s="170"/>
      <c r="Q5" s="93" t="s">
        <v>6</v>
      </c>
    </row>
    <row r="6" spans="1:19" ht="9.75" customHeight="1" x14ac:dyDescent="0.2">
      <c r="A6" s="105"/>
      <c r="B6" s="104"/>
      <c r="C6" s="104"/>
      <c r="D6" s="104"/>
      <c r="E6" s="104"/>
      <c r="F6" s="104"/>
      <c r="G6" s="104"/>
      <c r="H6" s="104"/>
      <c r="I6" s="105"/>
      <c r="J6" s="108"/>
      <c r="K6" s="108"/>
      <c r="L6" s="108"/>
      <c r="M6" s="108"/>
      <c r="N6" s="108"/>
      <c r="O6" s="108"/>
      <c r="P6" s="108"/>
      <c r="Q6" s="105"/>
    </row>
    <row r="7" spans="1:19" ht="12" customHeight="1" x14ac:dyDescent="0.2">
      <c r="A7" s="94">
        <v>1</v>
      </c>
      <c r="B7" s="174" t="s">
        <v>101</v>
      </c>
      <c r="C7" s="174"/>
      <c r="D7" s="174"/>
      <c r="E7" s="174"/>
      <c r="F7" s="174"/>
      <c r="G7" s="174"/>
      <c r="H7" s="174"/>
      <c r="I7" s="174"/>
      <c r="J7" s="174"/>
      <c r="K7" s="174"/>
      <c r="L7" s="174"/>
      <c r="M7" s="174"/>
      <c r="N7" s="174"/>
      <c r="O7" s="174"/>
      <c r="P7" s="107"/>
      <c r="Q7" s="107"/>
    </row>
    <row r="8" spans="1:19" ht="12" customHeight="1" x14ac:dyDescent="0.2">
      <c r="A8" s="94"/>
      <c r="B8" s="174"/>
      <c r="C8" s="174"/>
      <c r="D8" s="174"/>
      <c r="E8" s="174"/>
      <c r="F8" s="174"/>
      <c r="G8" s="174"/>
      <c r="H8" s="174"/>
      <c r="I8" s="174"/>
      <c r="J8" s="174"/>
      <c r="K8" s="174"/>
      <c r="L8" s="174"/>
      <c r="M8" s="174"/>
      <c r="N8" s="174"/>
      <c r="O8" s="174"/>
      <c r="P8" s="107"/>
      <c r="Q8" s="107"/>
    </row>
    <row r="9" spans="1:19" ht="15.75" customHeight="1" x14ac:dyDescent="0.2">
      <c r="A9" s="94"/>
      <c r="B9" s="174"/>
      <c r="C9" s="174"/>
      <c r="D9" s="174"/>
      <c r="E9" s="174"/>
      <c r="F9" s="174"/>
      <c r="G9" s="174"/>
      <c r="H9" s="174"/>
      <c r="I9" s="174"/>
      <c r="J9" s="174"/>
      <c r="K9" s="174"/>
      <c r="L9" s="174"/>
      <c r="M9" s="174"/>
      <c r="N9" s="174"/>
      <c r="O9" s="174"/>
      <c r="P9" s="107"/>
      <c r="Q9" s="107"/>
    </row>
    <row r="10" spans="1:19" ht="12" customHeight="1" x14ac:dyDescent="0.2">
      <c r="A10" s="94"/>
      <c r="B10" s="146"/>
      <c r="C10" s="146"/>
      <c r="D10" s="146"/>
      <c r="E10" s="146"/>
      <c r="F10" s="146"/>
      <c r="G10" s="146"/>
      <c r="H10" s="146"/>
      <c r="I10" s="146"/>
      <c r="J10" s="146"/>
      <c r="K10" s="146"/>
      <c r="L10" s="146"/>
      <c r="M10" s="107"/>
      <c r="N10" s="107"/>
      <c r="O10" s="107"/>
      <c r="P10" s="107"/>
      <c r="Q10" s="107"/>
    </row>
    <row r="11" spans="1:19" x14ac:dyDescent="0.2">
      <c r="B11" s="73">
        <v>933</v>
      </c>
      <c r="C11" s="74"/>
      <c r="D11" s="75"/>
      <c r="E11" s="76"/>
      <c r="F11" s="180">
        <v>3176.25</v>
      </c>
      <c r="G11" s="180"/>
      <c r="H11" s="77"/>
      <c r="J11" s="78"/>
      <c r="K11" s="78" t="s">
        <v>102</v>
      </c>
      <c r="L11" s="77"/>
      <c r="M11" s="77"/>
      <c r="N11" s="77"/>
      <c r="O11" s="77"/>
      <c r="P11" s="77"/>
      <c r="Q11" s="79" t="s">
        <v>103</v>
      </c>
      <c r="R11" s="89">
        <f>B11*F11/1000</f>
        <v>2963.4412499999999</v>
      </c>
    </row>
    <row r="12" spans="1:19" ht="9.75" customHeight="1" x14ac:dyDescent="0.2">
      <c r="B12" s="73"/>
      <c r="C12" s="74"/>
      <c r="D12" s="75"/>
      <c r="E12" s="76"/>
      <c r="F12" s="149"/>
      <c r="G12" s="149"/>
      <c r="H12" s="77"/>
      <c r="J12" s="78"/>
      <c r="K12" s="78"/>
      <c r="L12" s="77"/>
      <c r="M12" s="77"/>
      <c r="N12" s="77"/>
      <c r="O12" s="77"/>
      <c r="P12" s="77"/>
      <c r="Q12" s="79"/>
      <c r="R12" s="89"/>
    </row>
    <row r="13" spans="1:19" x14ac:dyDescent="0.2">
      <c r="A13" s="145">
        <v>2</v>
      </c>
      <c r="B13" s="182" t="s">
        <v>14</v>
      </c>
      <c r="C13" s="182"/>
      <c r="D13" s="182"/>
      <c r="E13" s="182"/>
      <c r="F13" s="182"/>
      <c r="G13" s="182"/>
      <c r="H13" s="182"/>
      <c r="I13" s="182"/>
      <c r="J13" s="182"/>
      <c r="K13" s="182"/>
    </row>
    <row r="14" spans="1:19" ht="9.75" customHeight="1" x14ac:dyDescent="0.2">
      <c r="A14" s="145"/>
      <c r="B14" s="103"/>
      <c r="C14" s="103"/>
      <c r="D14" s="103"/>
      <c r="E14" s="103"/>
      <c r="F14" s="103"/>
      <c r="G14" s="151"/>
      <c r="H14" s="151"/>
      <c r="I14" s="151"/>
      <c r="O14" s="145"/>
      <c r="P14" s="145"/>
      <c r="Q14" s="90"/>
    </row>
    <row r="15" spans="1:19" x14ac:dyDescent="0.2">
      <c r="B15" s="89">
        <v>214.5</v>
      </c>
      <c r="E15" s="150"/>
      <c r="G15" s="99">
        <v>9416.2800000000007</v>
      </c>
      <c r="J15" s="145" t="s">
        <v>13</v>
      </c>
      <c r="Q15" s="99"/>
      <c r="R15" s="89">
        <f>B15*G15/100</f>
        <v>20197.920600000001</v>
      </c>
      <c r="S15" s="89"/>
    </row>
    <row r="16" spans="1:19" ht="9" customHeight="1" x14ac:dyDescent="0.2">
      <c r="B16" s="73"/>
      <c r="C16" s="74"/>
      <c r="D16" s="75"/>
      <c r="E16" s="76"/>
      <c r="F16" s="149"/>
      <c r="G16" s="149"/>
      <c r="H16" s="77"/>
      <c r="J16" s="78"/>
      <c r="K16" s="78"/>
      <c r="L16" s="77"/>
      <c r="M16" s="77"/>
      <c r="N16" s="77"/>
      <c r="O16" s="77"/>
      <c r="P16" s="77"/>
      <c r="Q16" s="79"/>
      <c r="R16" s="89"/>
    </row>
    <row r="17" spans="1:20" ht="15" customHeight="1" x14ac:dyDescent="0.2">
      <c r="A17" s="145">
        <v>3</v>
      </c>
      <c r="B17" s="184" t="s">
        <v>15</v>
      </c>
      <c r="C17" s="184"/>
      <c r="D17" s="184"/>
      <c r="E17" s="184"/>
      <c r="F17" s="184"/>
      <c r="G17" s="184"/>
      <c r="H17" s="184"/>
      <c r="I17" s="184"/>
      <c r="J17" s="184"/>
      <c r="K17" s="184"/>
      <c r="L17" s="184"/>
      <c r="M17" s="184"/>
      <c r="N17" s="184"/>
      <c r="O17" s="184"/>
      <c r="P17" s="184"/>
      <c r="Q17" s="184"/>
    </row>
    <row r="18" spans="1:20" x14ac:dyDescent="0.2">
      <c r="A18" s="145"/>
      <c r="B18" s="184"/>
      <c r="C18" s="184"/>
      <c r="D18" s="184"/>
      <c r="E18" s="184"/>
      <c r="F18" s="184"/>
      <c r="G18" s="184"/>
      <c r="H18" s="184"/>
      <c r="I18" s="184"/>
      <c r="J18" s="184"/>
      <c r="K18" s="184"/>
      <c r="L18" s="184"/>
      <c r="M18" s="184"/>
      <c r="N18" s="184"/>
      <c r="O18" s="184"/>
      <c r="P18" s="184"/>
      <c r="Q18" s="184"/>
    </row>
    <row r="19" spans="1:20" x14ac:dyDescent="0.2">
      <c r="A19" s="145"/>
      <c r="B19" s="184"/>
      <c r="C19" s="184"/>
      <c r="D19" s="184"/>
      <c r="E19" s="184"/>
      <c r="F19" s="184"/>
      <c r="G19" s="184"/>
      <c r="H19" s="184"/>
      <c r="I19" s="184"/>
      <c r="J19" s="184"/>
      <c r="K19" s="184"/>
      <c r="L19" s="184"/>
      <c r="M19" s="184"/>
      <c r="N19" s="184"/>
      <c r="O19" s="184"/>
      <c r="P19" s="184"/>
      <c r="Q19" s="184"/>
    </row>
    <row r="20" spans="1:20" ht="27.75" customHeight="1" x14ac:dyDescent="0.2">
      <c r="A20" s="145"/>
      <c r="B20" s="184"/>
      <c r="C20" s="184"/>
      <c r="D20" s="184"/>
      <c r="E20" s="184"/>
      <c r="F20" s="184"/>
      <c r="G20" s="184"/>
      <c r="H20" s="184"/>
      <c r="I20" s="184"/>
      <c r="J20" s="184"/>
      <c r="K20" s="184"/>
      <c r="L20" s="184"/>
      <c r="M20" s="184"/>
      <c r="N20" s="184"/>
      <c r="O20" s="184"/>
      <c r="P20" s="184"/>
      <c r="Q20" s="184"/>
    </row>
    <row r="21" spans="1:20" ht="9.75" customHeight="1" x14ac:dyDescent="0.2">
      <c r="A21" s="145"/>
      <c r="P21" s="80"/>
      <c r="Q21" s="153"/>
      <c r="R21" s="80"/>
    </row>
    <row r="22" spans="1:20" x14ac:dyDescent="0.2">
      <c r="A22" s="104"/>
      <c r="B22" s="89">
        <v>779.05</v>
      </c>
      <c r="E22" s="150"/>
      <c r="G22" s="99">
        <v>337</v>
      </c>
      <c r="J22" s="145" t="s">
        <v>17</v>
      </c>
      <c r="Q22" s="99"/>
      <c r="R22" s="89">
        <f>B22*G22</f>
        <v>262539.84999999998</v>
      </c>
      <c r="S22" s="105"/>
      <c r="T22" s="105"/>
    </row>
    <row r="23" spans="1:20" ht="9.75" customHeight="1" x14ac:dyDescent="0.2">
      <c r="A23" s="145"/>
      <c r="B23" s="147"/>
      <c r="C23" s="147"/>
      <c r="D23" s="147"/>
      <c r="E23" s="147"/>
      <c r="F23" s="147"/>
      <c r="G23" s="147"/>
      <c r="H23" s="147"/>
      <c r="I23" s="147"/>
      <c r="J23" s="147"/>
      <c r="K23" s="147"/>
      <c r="L23" s="147"/>
      <c r="M23" s="147"/>
      <c r="N23" s="147"/>
      <c r="O23" s="147"/>
      <c r="Q23" s="98"/>
      <c r="R23" s="89"/>
    </row>
    <row r="24" spans="1:20" ht="12.75" customHeight="1" x14ac:dyDescent="0.2">
      <c r="A24" s="104">
        <v>4</v>
      </c>
      <c r="B24" s="185" t="s">
        <v>16</v>
      </c>
      <c r="C24" s="185"/>
      <c r="D24" s="185"/>
      <c r="E24" s="185"/>
      <c r="F24" s="185"/>
      <c r="G24" s="185"/>
      <c r="H24" s="185"/>
      <c r="I24" s="185"/>
      <c r="J24" s="185"/>
      <c r="K24" s="185"/>
      <c r="L24" s="185"/>
      <c r="M24" s="185"/>
      <c r="N24" s="185"/>
      <c r="O24" s="185"/>
      <c r="P24" s="185"/>
      <c r="Q24" s="185"/>
      <c r="R24" s="105"/>
      <c r="S24" s="105"/>
      <c r="T24" s="105"/>
    </row>
    <row r="25" spans="1:20" x14ac:dyDescent="0.2">
      <c r="A25" s="104"/>
      <c r="B25" s="185"/>
      <c r="C25" s="185"/>
      <c r="D25" s="185"/>
      <c r="E25" s="185"/>
      <c r="F25" s="185"/>
      <c r="G25" s="185"/>
      <c r="H25" s="185"/>
      <c r="I25" s="185"/>
      <c r="J25" s="185"/>
      <c r="K25" s="185"/>
      <c r="L25" s="185"/>
      <c r="M25" s="185"/>
      <c r="N25" s="185"/>
      <c r="O25" s="185"/>
      <c r="P25" s="185"/>
      <c r="Q25" s="185"/>
      <c r="R25" s="105"/>
      <c r="S25" s="105"/>
      <c r="T25" s="105"/>
    </row>
    <row r="26" spans="1:20" ht="7.5" customHeight="1" x14ac:dyDescent="0.2">
      <c r="A26" s="145"/>
      <c r="B26" s="103"/>
      <c r="C26" s="103"/>
      <c r="D26" s="103"/>
      <c r="E26" s="103"/>
      <c r="F26" s="103"/>
      <c r="G26" s="151"/>
      <c r="H26" s="151"/>
      <c r="I26" s="151"/>
      <c r="O26" s="145"/>
      <c r="P26" s="145"/>
      <c r="Q26" s="90"/>
    </row>
    <row r="27" spans="1:20" x14ac:dyDescent="0.2">
      <c r="A27" s="145"/>
      <c r="B27" s="89">
        <v>29.21</v>
      </c>
      <c r="G27" s="89">
        <v>5001.7</v>
      </c>
      <c r="I27" s="81" t="s">
        <v>82</v>
      </c>
      <c r="Q27" s="98" t="s">
        <v>19</v>
      </c>
      <c r="R27" s="89">
        <f>ROUND(SUM(B27*G27),)</f>
        <v>146100</v>
      </c>
    </row>
    <row r="28" spans="1:20" ht="9.75" customHeight="1" x14ac:dyDescent="0.2">
      <c r="B28" s="73"/>
      <c r="C28" s="74"/>
      <c r="D28" s="75"/>
      <c r="E28" s="76"/>
      <c r="F28" s="149"/>
      <c r="G28" s="149"/>
      <c r="H28" s="77"/>
      <c r="J28" s="78"/>
      <c r="K28" s="78"/>
      <c r="L28" s="77"/>
      <c r="M28" s="77"/>
      <c r="N28" s="77"/>
      <c r="O28" s="77"/>
      <c r="P28" s="77"/>
      <c r="Q28" s="79"/>
      <c r="R28" s="89"/>
    </row>
    <row r="29" spans="1:20" x14ac:dyDescent="0.2">
      <c r="A29" s="145">
        <v>5</v>
      </c>
      <c r="B29" s="175" t="s">
        <v>21</v>
      </c>
      <c r="C29" s="175"/>
      <c r="D29" s="175"/>
      <c r="E29" s="175"/>
      <c r="F29" s="175"/>
      <c r="G29" s="175"/>
      <c r="H29" s="175"/>
      <c r="I29" s="175"/>
      <c r="J29" s="175"/>
      <c r="K29" s="175"/>
      <c r="L29" s="175"/>
      <c r="M29" s="175"/>
      <c r="N29" s="175"/>
      <c r="O29" s="175"/>
      <c r="P29" s="175"/>
    </row>
    <row r="30" spans="1:20" x14ac:dyDescent="0.2">
      <c r="A30" s="145"/>
      <c r="B30" s="175"/>
      <c r="C30" s="175"/>
      <c r="D30" s="175"/>
      <c r="E30" s="175"/>
      <c r="F30" s="175"/>
      <c r="G30" s="175"/>
      <c r="H30" s="175"/>
      <c r="I30" s="175"/>
      <c r="J30" s="175"/>
      <c r="K30" s="175"/>
      <c r="L30" s="175"/>
      <c r="M30" s="175"/>
      <c r="N30" s="175"/>
      <c r="O30" s="175"/>
      <c r="P30" s="175"/>
    </row>
    <row r="31" spans="1:20" x14ac:dyDescent="0.2">
      <c r="A31" s="145"/>
      <c r="O31" s="148"/>
      <c r="P31" s="148"/>
      <c r="Q31" s="153"/>
      <c r="R31" s="80"/>
    </row>
    <row r="32" spans="1:20" x14ac:dyDescent="0.2">
      <c r="A32" s="145"/>
      <c r="B32" s="89">
        <v>328</v>
      </c>
      <c r="G32" s="89">
        <v>15771.01</v>
      </c>
      <c r="I32" s="81" t="s">
        <v>13</v>
      </c>
      <c r="Q32" s="98" t="s">
        <v>19</v>
      </c>
      <c r="R32" s="89">
        <f>ROUND(SUM(B32*G32/100),)</f>
        <v>51729</v>
      </c>
    </row>
    <row r="33" spans="1:19" x14ac:dyDescent="0.2">
      <c r="A33" s="145"/>
      <c r="B33" s="89"/>
      <c r="G33" s="89"/>
      <c r="Q33" s="98"/>
      <c r="R33" s="89"/>
    </row>
    <row r="34" spans="1:19" x14ac:dyDescent="0.2">
      <c r="A34" s="145">
        <v>6</v>
      </c>
      <c r="B34" s="91" t="s">
        <v>121</v>
      </c>
      <c r="C34" s="91"/>
      <c r="D34" s="91"/>
      <c r="E34" s="91"/>
      <c r="F34" s="91"/>
      <c r="G34" s="91"/>
      <c r="I34" s="106"/>
    </row>
    <row r="35" spans="1:19" ht="15" customHeight="1" x14ac:dyDescent="0.2">
      <c r="A35" s="145"/>
      <c r="O35" s="145"/>
      <c r="P35" s="145"/>
      <c r="Q35" s="90"/>
      <c r="R35" s="114"/>
    </row>
    <row r="36" spans="1:19" x14ac:dyDescent="0.2">
      <c r="A36" s="145"/>
      <c r="B36" s="89">
        <v>2901</v>
      </c>
      <c r="G36" s="89">
        <v>2122.7199999999998</v>
      </c>
      <c r="I36" s="81" t="s">
        <v>18</v>
      </c>
      <c r="Q36" s="98" t="s">
        <v>19</v>
      </c>
      <c r="R36" s="89">
        <f>B36*G36/100</f>
        <v>61580.107199999999</v>
      </c>
    </row>
    <row r="37" spans="1:19" x14ac:dyDescent="0.2">
      <c r="A37" s="145"/>
      <c r="B37" s="89"/>
      <c r="G37" s="89"/>
      <c r="Q37" s="98"/>
      <c r="R37" s="89"/>
    </row>
    <row r="38" spans="1:19" x14ac:dyDescent="0.2">
      <c r="A38" s="145">
        <v>7</v>
      </c>
      <c r="B38" s="91" t="s">
        <v>94</v>
      </c>
      <c r="C38" s="91"/>
      <c r="D38" s="91"/>
      <c r="E38" s="91"/>
      <c r="F38" s="91"/>
      <c r="G38" s="91"/>
    </row>
    <row r="39" spans="1:19" x14ac:dyDescent="0.2">
      <c r="A39" s="145"/>
      <c r="C39" s="150"/>
      <c r="D39" s="145"/>
      <c r="E39" s="99"/>
      <c r="F39" s="145"/>
      <c r="G39" s="99"/>
      <c r="H39" s="145"/>
      <c r="I39" s="99"/>
      <c r="J39" s="145"/>
      <c r="K39" s="99"/>
      <c r="P39" s="145"/>
      <c r="Q39" s="89"/>
    </row>
    <row r="40" spans="1:19" x14ac:dyDescent="0.2">
      <c r="A40" s="145"/>
      <c r="B40" s="89">
        <v>2901</v>
      </c>
      <c r="G40" s="89">
        <v>3015.76</v>
      </c>
      <c r="I40" s="81" t="s">
        <v>18</v>
      </c>
      <c r="Q40" s="98" t="s">
        <v>19</v>
      </c>
      <c r="R40" s="89">
        <f>B40*G40/100</f>
        <v>87487.1976</v>
      </c>
    </row>
    <row r="41" spans="1:19" ht="9" customHeight="1" x14ac:dyDescent="0.2">
      <c r="A41" s="145"/>
      <c r="B41" s="89"/>
      <c r="G41" s="89"/>
      <c r="Q41" s="98"/>
      <c r="R41" s="89"/>
    </row>
    <row r="42" spans="1:19" ht="12.75" customHeight="1" x14ac:dyDescent="0.2">
      <c r="A42" s="81">
        <v>8</v>
      </c>
      <c r="B42" s="177" t="s">
        <v>20</v>
      </c>
      <c r="C42" s="177"/>
      <c r="D42" s="177"/>
      <c r="E42" s="177"/>
      <c r="F42" s="177"/>
      <c r="G42" s="177"/>
      <c r="H42" s="177"/>
      <c r="I42" s="177"/>
      <c r="J42" s="177"/>
      <c r="K42" s="177"/>
      <c r="L42" s="177"/>
      <c r="M42" s="177"/>
      <c r="N42" s="177"/>
      <c r="O42" s="177"/>
      <c r="P42" s="177"/>
    </row>
    <row r="43" spans="1:19" x14ac:dyDescent="0.2">
      <c r="B43" s="177"/>
      <c r="C43" s="177"/>
      <c r="D43" s="177"/>
      <c r="E43" s="177"/>
      <c r="F43" s="177"/>
      <c r="G43" s="177"/>
      <c r="H43" s="177"/>
      <c r="I43" s="177"/>
      <c r="J43" s="177"/>
      <c r="K43" s="177"/>
      <c r="L43" s="177"/>
      <c r="M43" s="177"/>
      <c r="N43" s="177"/>
      <c r="O43" s="177"/>
      <c r="P43" s="177"/>
      <c r="Q43" s="90"/>
      <c r="R43" s="105"/>
    </row>
    <row r="44" spans="1:19" x14ac:dyDescent="0.2">
      <c r="B44" s="177"/>
      <c r="C44" s="177"/>
      <c r="D44" s="177"/>
      <c r="E44" s="177"/>
      <c r="F44" s="177"/>
      <c r="G44" s="177"/>
      <c r="H44" s="177"/>
      <c r="I44" s="177"/>
      <c r="J44" s="177"/>
      <c r="K44" s="177"/>
      <c r="L44" s="177"/>
      <c r="M44" s="177"/>
      <c r="N44" s="177"/>
      <c r="O44" s="177"/>
      <c r="P44" s="177"/>
      <c r="Q44" s="90"/>
      <c r="R44" s="105"/>
    </row>
    <row r="45" spans="1:19" ht="26.25" customHeight="1" x14ac:dyDescent="0.2">
      <c r="B45" s="177"/>
      <c r="C45" s="177"/>
      <c r="D45" s="177"/>
      <c r="E45" s="177"/>
      <c r="F45" s="177"/>
      <c r="G45" s="177"/>
      <c r="H45" s="177"/>
      <c r="I45" s="177"/>
      <c r="J45" s="177"/>
      <c r="K45" s="177"/>
      <c r="L45" s="177"/>
      <c r="M45" s="177"/>
      <c r="N45" s="177"/>
      <c r="O45" s="177"/>
      <c r="P45" s="177"/>
      <c r="Q45" s="90"/>
      <c r="R45" s="105"/>
    </row>
    <row r="46" spans="1:19" ht="7.5" customHeight="1" x14ac:dyDescent="0.2"/>
    <row r="47" spans="1:19" x14ac:dyDescent="0.2">
      <c r="B47" s="89">
        <v>370</v>
      </c>
      <c r="G47" s="89">
        <v>30509.77</v>
      </c>
      <c r="I47" s="81" t="s">
        <v>18</v>
      </c>
      <c r="Q47" s="98" t="s">
        <v>19</v>
      </c>
      <c r="R47" s="89">
        <f>B47*G47/100</f>
        <v>112886.149</v>
      </c>
      <c r="S47" s="89"/>
    </row>
    <row r="48" spans="1:19" x14ac:dyDescent="0.2">
      <c r="A48" s="145"/>
      <c r="B48" s="89"/>
      <c r="G48" s="89"/>
      <c r="Q48" s="98"/>
      <c r="R48" s="89"/>
    </row>
    <row r="49" spans="1:19" customFormat="1" ht="15" x14ac:dyDescent="0.25">
      <c r="A49" s="145">
        <v>9</v>
      </c>
      <c r="B49" s="81" t="s">
        <v>107</v>
      </c>
      <c r="C49" s="81"/>
      <c r="D49" s="81"/>
      <c r="E49" s="81"/>
      <c r="F49" s="81"/>
      <c r="G49" s="81"/>
      <c r="H49" s="81"/>
      <c r="I49" s="81"/>
      <c r="J49" s="81"/>
      <c r="K49" s="81"/>
      <c r="L49" s="81"/>
      <c r="M49" s="81"/>
      <c r="N49" s="81"/>
      <c r="O49" s="81"/>
      <c r="P49" s="81"/>
      <c r="Q49" s="81"/>
      <c r="R49" s="81"/>
      <c r="S49" s="81"/>
    </row>
    <row r="50" spans="1:19" customFormat="1" ht="15" x14ac:dyDescent="0.25">
      <c r="A50" s="145"/>
      <c r="B50" s="89">
        <v>2901</v>
      </c>
      <c r="C50" s="81"/>
      <c r="D50" s="81"/>
      <c r="E50" s="81"/>
      <c r="F50" s="81"/>
      <c r="G50" s="89">
        <v>1079.6500000000001</v>
      </c>
      <c r="H50" s="81"/>
      <c r="I50" s="81" t="s">
        <v>18</v>
      </c>
      <c r="J50" s="81"/>
      <c r="K50" s="81"/>
      <c r="L50" s="81"/>
      <c r="M50" s="81"/>
      <c r="N50" s="81"/>
      <c r="O50" s="81"/>
      <c r="P50" s="81"/>
      <c r="Q50" s="98" t="s">
        <v>19</v>
      </c>
      <c r="R50" s="89">
        <f>B50*G50/100</f>
        <v>31320.646500000003</v>
      </c>
      <c r="S50" s="81"/>
    </row>
    <row r="51" spans="1:19" x14ac:dyDescent="0.2">
      <c r="A51" s="145"/>
      <c r="B51" s="89"/>
      <c r="G51" s="89"/>
      <c r="Q51" s="98"/>
      <c r="R51" s="89"/>
    </row>
    <row r="52" spans="1:19" ht="13.5" thickBot="1" x14ac:dyDescent="0.25">
      <c r="A52" s="145"/>
      <c r="B52" s="89" t="s">
        <v>144</v>
      </c>
      <c r="G52" s="89"/>
      <c r="Q52" s="122" t="s">
        <v>100</v>
      </c>
      <c r="R52" s="123">
        <f>SUM(R11:R51)</f>
        <v>776804.3121499999</v>
      </c>
      <c r="S52" s="123">
        <f>SUM(S11:S51)</f>
        <v>0</v>
      </c>
    </row>
    <row r="53" spans="1:19" x14ac:dyDescent="0.2">
      <c r="A53" s="145"/>
      <c r="B53" s="89"/>
      <c r="G53" s="89"/>
      <c r="Q53" s="98"/>
      <c r="R53" s="89"/>
    </row>
    <row r="54" spans="1:19" x14ac:dyDescent="0.2">
      <c r="A54" s="145"/>
      <c r="B54" s="89"/>
      <c r="G54" s="89"/>
      <c r="Q54" s="98"/>
      <c r="R54" s="89"/>
    </row>
    <row r="55" spans="1:19" x14ac:dyDescent="0.2">
      <c r="A55" s="145"/>
      <c r="B55" s="89"/>
      <c r="G55" s="89"/>
      <c r="Q55" s="98"/>
      <c r="R55" s="89"/>
    </row>
    <row r="56" spans="1:19" x14ac:dyDescent="0.2">
      <c r="A56" s="145"/>
      <c r="B56" s="154"/>
      <c r="C56" s="155"/>
      <c r="D56" s="155"/>
      <c r="E56" s="155"/>
      <c r="G56" s="89"/>
      <c r="Q56" s="98"/>
      <c r="R56" s="89"/>
    </row>
    <row r="57" spans="1:19" x14ac:dyDescent="0.2">
      <c r="A57" s="145"/>
      <c r="B57" s="89" t="s">
        <v>145</v>
      </c>
      <c r="G57" s="89"/>
      <c r="M57" s="152" t="s">
        <v>26</v>
      </c>
      <c r="N57" s="152"/>
      <c r="O57" s="152"/>
      <c r="P57" s="152"/>
      <c r="Q57" s="152"/>
      <c r="R57" s="152"/>
      <c r="S57" s="152"/>
    </row>
    <row r="58" spans="1:19" x14ac:dyDescent="0.2">
      <c r="A58" s="145"/>
      <c r="B58" s="89"/>
      <c r="G58" s="89"/>
      <c r="M58" s="152" t="s">
        <v>27</v>
      </c>
      <c r="N58" s="152"/>
      <c r="O58" s="152"/>
      <c r="P58" s="152"/>
      <c r="Q58" s="152"/>
      <c r="R58" s="152"/>
      <c r="S58" s="152"/>
    </row>
    <row r="59" spans="1:19" x14ac:dyDescent="0.2">
      <c r="A59" s="145"/>
      <c r="B59" s="89"/>
      <c r="G59" s="89"/>
      <c r="M59" s="152" t="s">
        <v>25</v>
      </c>
      <c r="N59" s="152"/>
      <c r="O59" s="152"/>
      <c r="P59" s="152"/>
      <c r="Q59" s="152"/>
      <c r="R59" s="152"/>
      <c r="S59" s="152"/>
    </row>
    <row r="60" spans="1:19" x14ac:dyDescent="0.2">
      <c r="A60" s="145"/>
      <c r="B60" s="89"/>
      <c r="G60" s="89"/>
      <c r="Q60" s="98"/>
      <c r="R60" s="89"/>
    </row>
    <row r="61" spans="1:19" x14ac:dyDescent="0.2">
      <c r="A61" s="145"/>
      <c r="B61" s="89"/>
      <c r="G61" s="89"/>
      <c r="Q61" s="98"/>
      <c r="R61" s="89"/>
    </row>
    <row r="62" spans="1:19" x14ac:dyDescent="0.2">
      <c r="A62" s="145"/>
      <c r="B62" s="89"/>
      <c r="G62" s="89"/>
      <c r="Q62" s="98"/>
      <c r="R62" s="89"/>
    </row>
    <row r="63" spans="1:19" x14ac:dyDescent="0.2">
      <c r="A63" s="145"/>
      <c r="B63" s="89"/>
      <c r="G63" s="89"/>
      <c r="Q63" s="98"/>
      <c r="R63" s="89"/>
    </row>
    <row r="64" spans="1:19" x14ac:dyDescent="0.2">
      <c r="A64" s="145"/>
      <c r="B64" s="89"/>
      <c r="G64" s="89"/>
      <c r="Q64" s="98"/>
      <c r="R64" s="89"/>
    </row>
    <row r="65" spans="1:18" x14ac:dyDescent="0.2">
      <c r="A65" s="145"/>
      <c r="B65" s="89"/>
      <c r="G65" s="89"/>
      <c r="Q65" s="98"/>
      <c r="R65" s="89"/>
    </row>
    <row r="66" spans="1:18" x14ac:dyDescent="0.2">
      <c r="A66" s="145"/>
      <c r="B66" s="81" t="s">
        <v>22</v>
      </c>
      <c r="E66" s="172" t="s">
        <v>23</v>
      </c>
      <c r="F66" s="172"/>
      <c r="G66" s="172"/>
      <c r="H66" s="172"/>
      <c r="I66" s="172"/>
      <c r="J66" s="172"/>
    </row>
    <row r="67" spans="1:18" x14ac:dyDescent="0.2">
      <c r="A67" s="145"/>
      <c r="E67" s="172" t="s">
        <v>24</v>
      </c>
      <c r="F67" s="172"/>
      <c r="G67" s="172"/>
      <c r="H67" s="172"/>
      <c r="I67" s="172"/>
      <c r="J67" s="172"/>
    </row>
    <row r="68" spans="1:18" x14ac:dyDescent="0.2">
      <c r="A68" s="145"/>
      <c r="E68" s="172" t="s">
        <v>25</v>
      </c>
      <c r="F68" s="172"/>
      <c r="G68" s="172"/>
      <c r="H68" s="172"/>
      <c r="I68" s="172"/>
      <c r="J68" s="172"/>
    </row>
    <row r="69" spans="1:18" x14ac:dyDescent="0.2">
      <c r="A69" s="145"/>
      <c r="B69" s="89"/>
      <c r="G69" s="89"/>
      <c r="Q69" s="98"/>
      <c r="R69" s="89"/>
    </row>
    <row r="70" spans="1:18" x14ac:dyDescent="0.2">
      <c r="A70" s="145"/>
      <c r="B70" s="89"/>
      <c r="G70" s="89"/>
      <c r="Q70" s="98"/>
      <c r="R70" s="89"/>
    </row>
    <row r="71" spans="1:18" x14ac:dyDescent="0.2">
      <c r="A71" s="145"/>
      <c r="B71" s="89"/>
      <c r="G71" s="89"/>
      <c r="Q71" s="98"/>
      <c r="R71" s="89"/>
    </row>
    <row r="72" spans="1:18" x14ac:dyDescent="0.2">
      <c r="A72" s="145"/>
      <c r="B72" s="89"/>
      <c r="G72" s="89"/>
      <c r="Q72" s="98"/>
      <c r="R72" s="89"/>
    </row>
    <row r="73" spans="1:18" x14ac:dyDescent="0.2">
      <c r="A73" s="145"/>
      <c r="B73" s="89"/>
      <c r="G73" s="89"/>
      <c r="Q73" s="98"/>
      <c r="R73" s="89"/>
    </row>
    <row r="74" spans="1:18" x14ac:dyDescent="0.2">
      <c r="A74" s="145"/>
      <c r="B74" s="89"/>
      <c r="G74" s="89"/>
      <c r="Q74" s="98"/>
      <c r="R74" s="89"/>
    </row>
    <row r="75" spans="1:18" x14ac:dyDescent="0.2">
      <c r="A75" s="145"/>
      <c r="B75" s="89"/>
      <c r="G75" s="89"/>
      <c r="Q75" s="98"/>
      <c r="R75" s="89"/>
    </row>
    <row r="76" spans="1:18" x14ac:dyDescent="0.2">
      <c r="A76" s="145"/>
      <c r="B76" s="89"/>
      <c r="G76" s="89"/>
      <c r="Q76" s="98"/>
      <c r="R76" s="89"/>
    </row>
    <row r="77" spans="1:18" x14ac:dyDescent="0.2">
      <c r="A77" s="145"/>
      <c r="B77" s="89"/>
      <c r="G77" s="89"/>
      <c r="Q77" s="98"/>
      <c r="R77" s="89"/>
    </row>
    <row r="78" spans="1:18" x14ac:dyDescent="0.2">
      <c r="A78" s="145"/>
      <c r="B78" s="89"/>
      <c r="G78" s="89"/>
      <c r="Q78" s="98"/>
      <c r="R78" s="89"/>
    </row>
    <row r="79" spans="1:18" x14ac:dyDescent="0.2">
      <c r="A79" s="145"/>
      <c r="B79" s="89"/>
      <c r="G79" s="89"/>
      <c r="Q79" s="98"/>
      <c r="R79" s="89"/>
    </row>
    <row r="80" spans="1:18" x14ac:dyDescent="0.2">
      <c r="A80" s="145"/>
      <c r="B80" s="89"/>
      <c r="G80" s="89"/>
      <c r="Q80" s="98"/>
      <c r="R80" s="89"/>
    </row>
    <row r="81" spans="1:18" x14ac:dyDescent="0.2">
      <c r="A81" s="145"/>
      <c r="B81" s="89"/>
      <c r="G81" s="89"/>
      <c r="Q81" s="98"/>
      <c r="R81" s="89"/>
    </row>
    <row r="82" spans="1:18" x14ac:dyDescent="0.2">
      <c r="A82" s="145"/>
      <c r="B82" s="89"/>
      <c r="G82" s="89"/>
      <c r="Q82" s="98"/>
      <c r="R82" s="89"/>
    </row>
    <row r="83" spans="1:18" x14ac:dyDescent="0.2">
      <c r="A83" s="145"/>
      <c r="B83" s="89"/>
      <c r="G83" s="89"/>
      <c r="Q83" s="98"/>
      <c r="R83" s="89"/>
    </row>
    <row r="84" spans="1:18" x14ac:dyDescent="0.2">
      <c r="A84" s="145"/>
      <c r="B84" s="89"/>
      <c r="G84" s="89"/>
      <c r="Q84" s="98"/>
      <c r="R84" s="89"/>
    </row>
    <row r="85" spans="1:18" x14ac:dyDescent="0.2">
      <c r="A85" s="145"/>
      <c r="B85" s="89"/>
      <c r="G85" s="89"/>
      <c r="Q85" s="98"/>
      <c r="R85" s="89"/>
    </row>
    <row r="86" spans="1:18" x14ac:dyDescent="0.2">
      <c r="A86" s="145"/>
      <c r="B86" s="89"/>
      <c r="G86" s="89"/>
      <c r="Q86" s="98"/>
      <c r="R86" s="89"/>
    </row>
    <row r="87" spans="1:18" x14ac:dyDescent="0.2">
      <c r="A87" s="145"/>
      <c r="B87" s="89"/>
      <c r="G87" s="89"/>
      <c r="Q87" s="98"/>
      <c r="R87" s="89"/>
    </row>
    <row r="88" spans="1:18" x14ac:dyDescent="0.2">
      <c r="A88" s="145"/>
      <c r="B88" s="89"/>
      <c r="G88" s="89"/>
      <c r="Q88" s="98"/>
      <c r="R88" s="89"/>
    </row>
    <row r="89" spans="1:18" x14ac:dyDescent="0.2">
      <c r="A89" s="145"/>
      <c r="B89" s="89"/>
      <c r="G89" s="89"/>
      <c r="Q89" s="98"/>
      <c r="R89" s="89"/>
    </row>
  </sheetData>
  <mergeCells count="16">
    <mergeCell ref="F11:G11"/>
    <mergeCell ref="B13:K13"/>
    <mergeCell ref="B7:O9"/>
    <mergeCell ref="B24:Q25"/>
    <mergeCell ref="F1:P1"/>
    <mergeCell ref="D3:R3"/>
    <mergeCell ref="B5:D5"/>
    <mergeCell ref="E5:F5"/>
    <mergeCell ref="G5:H5"/>
    <mergeCell ref="J5:P5"/>
    <mergeCell ref="E67:J67"/>
    <mergeCell ref="E68:J68"/>
    <mergeCell ref="E66:J66"/>
    <mergeCell ref="B42:P45"/>
    <mergeCell ref="B17:Q20"/>
    <mergeCell ref="B29:P30"/>
  </mergeCells>
  <pageMargins left="0.16" right="0.16" top="0.4" bottom="0.37" header="0.3" footer="0.3"/>
  <pageSetup orientation="portrait" verticalDpi="300" r:id="rId1"/>
  <headerFooter scaleWithDoc="0"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Carriage New</vt:lpstr>
      <vt:lpstr>Abst</vt:lpstr>
      <vt:lpstr>Estimate</vt:lpstr>
      <vt:lpstr>Sheet1</vt:lpstr>
      <vt:lpstr>SCH PR</vt:lpstr>
      <vt:lpstr>Estimate!Print_Area</vt:lpstr>
      <vt:lpstr>'SCH PR'!Print_Area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Tariq</dc:creator>
  <cp:lastModifiedBy>Dell Optiplex 1</cp:lastModifiedBy>
  <cp:lastPrinted>2006-03-30T20:14:55Z</cp:lastPrinted>
  <dcterms:created xsi:type="dcterms:W3CDTF">2012-12-04T06:22:11Z</dcterms:created>
  <dcterms:modified xsi:type="dcterms:W3CDTF">2017-02-07T10:18:01Z</dcterms:modified>
</cp:coreProperties>
</file>