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555" windowWidth="12510" windowHeight="751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Sheet1!$A$1:$S$380</definedName>
    <definedName name="_xlnm.Print_Area" localSheetId="1">Sheet2!$A$1:$J$36</definedName>
    <definedName name="_xlnm.Print_Area" localSheetId="2">Sheet3!$A$1:$E$42</definedName>
    <definedName name="_xlnm.Print_Titles" localSheetId="0">Sheet1!$5:$5</definedName>
  </definedNames>
  <calcPr calcId="144525"/>
</workbook>
</file>

<file path=xl/calcChain.xml><?xml version="1.0" encoding="utf-8"?>
<calcChain xmlns="http://schemas.openxmlformats.org/spreadsheetml/2006/main">
  <c r="A3" i="3" l="1"/>
  <c r="S154" i="1"/>
  <c r="S171" i="1"/>
  <c r="F11" i="2"/>
  <c r="D11" i="2"/>
  <c r="S273" i="1"/>
  <c r="O271" i="1"/>
  <c r="O265" i="1"/>
  <c r="O262" i="1"/>
  <c r="O115" i="1"/>
  <c r="O105" i="1"/>
  <c r="O95" i="1"/>
  <c r="O90" i="1"/>
  <c r="O358" i="1"/>
  <c r="O356" i="1"/>
  <c r="O350" i="1"/>
  <c r="O351" i="1"/>
  <c r="O340" i="1"/>
  <c r="O329" i="1"/>
  <c r="O330" i="1" s="1"/>
  <c r="O303" i="1"/>
  <c r="O302" i="1"/>
  <c r="O299" i="1"/>
  <c r="O295" i="1"/>
  <c r="O294" i="1"/>
  <c r="O306" i="1"/>
  <c r="O305" i="1"/>
  <c r="O301" i="1"/>
  <c r="O288" i="1"/>
  <c r="S288" i="1" s="1"/>
  <c r="O280" i="1"/>
  <c r="S280" i="1" s="1"/>
  <c r="O257" i="1"/>
  <c r="S249" i="1"/>
  <c r="O247" i="1"/>
  <c r="O246" i="1"/>
  <c r="O239" i="1"/>
  <c r="O229" i="1"/>
  <c r="O228" i="1"/>
  <c r="S221" i="1"/>
  <c r="O219" i="1"/>
  <c r="O220" i="1" s="1"/>
  <c r="S217" i="1"/>
  <c r="O215" i="1"/>
  <c r="O216" i="1" s="1"/>
  <c r="O211" i="1" l="1"/>
  <c r="O210" i="1"/>
  <c r="S208" i="1"/>
  <c r="O206" i="1"/>
  <c r="O205" i="1"/>
  <c r="O195" i="1"/>
  <c r="O194" i="1"/>
  <c r="O193" i="1"/>
  <c r="O192" i="1"/>
  <c r="O191" i="1"/>
  <c r="O190" i="1"/>
  <c r="O189" i="1"/>
  <c r="O177" i="1"/>
  <c r="S182" i="1"/>
  <c r="O180" i="1"/>
  <c r="O179" i="1"/>
  <c r="O178" i="1"/>
  <c r="O162" i="1"/>
  <c r="O161" i="1"/>
  <c r="O160" i="1"/>
  <c r="O134" i="1"/>
  <c r="S115" i="1"/>
  <c r="O104" i="1"/>
  <c r="O111" i="1" s="1"/>
  <c r="S102" i="1"/>
  <c r="S97" i="1"/>
  <c r="O94" i="1"/>
  <c r="O96" i="1" s="1"/>
  <c r="O79" i="1"/>
  <c r="O78" i="1"/>
  <c r="O77" i="1"/>
  <c r="O76" i="1"/>
  <c r="O75" i="1"/>
  <c r="O74" i="1"/>
  <c r="O73" i="1"/>
  <c r="O72" i="1"/>
  <c r="O71" i="1"/>
  <c r="O69" i="1"/>
  <c r="O36" i="1"/>
  <c r="O35" i="1"/>
  <c r="O30" i="1"/>
  <c r="O27" i="1"/>
  <c r="O41" i="1"/>
  <c r="O20" i="1"/>
  <c r="O19" i="1"/>
  <c r="O8" i="1"/>
  <c r="O338" i="1"/>
  <c r="O339" i="1"/>
  <c r="S347" i="1"/>
  <c r="O181" i="1" l="1"/>
  <c r="O207" i="1"/>
  <c r="O21" i="1"/>
  <c r="O22" i="1" s="1"/>
  <c r="S22" i="1" s="1"/>
  <c r="O242" i="1"/>
  <c r="O263" i="1"/>
  <c r="O357" i="1"/>
  <c r="O355" i="1"/>
  <c r="S335" i="1"/>
  <c r="O344" i="1"/>
  <c r="O346" i="1" s="1"/>
  <c r="S308" i="1"/>
  <c r="O298" i="1"/>
  <c r="O300" i="1"/>
  <c r="O297" i="1"/>
  <c r="O296" i="1"/>
  <c r="O293" i="1"/>
  <c r="O307" i="1" l="1"/>
  <c r="O359" i="1"/>
  <c r="O360" i="1" s="1"/>
  <c r="S360" i="1" s="1"/>
  <c r="S331" i="1"/>
  <c r="O261" i="1"/>
  <c r="O260" i="1"/>
  <c r="O266" i="1" l="1"/>
  <c r="S266" i="1" s="1"/>
  <c r="O212" i="1"/>
  <c r="O213" i="1" s="1"/>
  <c r="S213" i="1" s="1"/>
  <c r="S291" i="1"/>
  <c r="S203" i="1" l="1"/>
  <c r="O200" i="1"/>
  <c r="S240" i="1"/>
  <c r="S231" i="1"/>
  <c r="O227" i="1"/>
  <c r="O226" i="1"/>
  <c r="O225" i="1"/>
  <c r="O224" i="1"/>
  <c r="S197" i="1"/>
  <c r="S175" i="1"/>
  <c r="O149" i="1"/>
  <c r="O148" i="1"/>
  <c r="S146" i="1"/>
  <c r="O144" i="1"/>
  <c r="O143" i="1"/>
  <c r="O142" i="1"/>
  <c r="O141" i="1"/>
  <c r="S139" i="1"/>
  <c r="S121" i="1"/>
  <c r="O119" i="1"/>
  <c r="O118" i="1"/>
  <c r="O117" i="1"/>
  <c r="S111" i="1"/>
  <c r="O230" i="1" l="1"/>
  <c r="O145" i="1"/>
  <c r="O150" i="1"/>
  <c r="O120" i="1"/>
  <c r="O70" i="1" l="1"/>
  <c r="O80" i="1" s="1"/>
  <c r="O81" i="1" s="1"/>
  <c r="S81" i="1" s="1"/>
  <c r="O40" i="1"/>
  <c r="O39" i="1"/>
  <c r="O38" i="1"/>
  <c r="O37" i="1"/>
  <c r="O33" i="1"/>
  <c r="O32" i="1"/>
  <c r="O31" i="1"/>
  <c r="O29" i="1"/>
  <c r="O28" i="1"/>
  <c r="O26" i="1"/>
  <c r="O15" i="1"/>
  <c r="O14" i="1"/>
  <c r="O13" i="1"/>
  <c r="O12" i="1"/>
  <c r="O16" i="1" l="1"/>
  <c r="O17" i="1" s="1"/>
  <c r="S17" i="1" s="1"/>
  <c r="O89" i="1" l="1"/>
  <c r="O91" i="1" s="1"/>
  <c r="E16" i="2" l="1"/>
  <c r="F24" i="2" s="1"/>
  <c r="I24" i="2" s="1"/>
  <c r="D15" i="2" l="1"/>
  <c r="O173" i="1"/>
  <c r="O25" i="1" l="1"/>
  <c r="O363" i="1" l="1"/>
  <c r="O364" i="1" l="1"/>
  <c r="S364" i="1" s="1"/>
  <c r="O349" i="1"/>
  <c r="O201" i="1"/>
  <c r="O199" i="1"/>
  <c r="O277" i="1"/>
  <c r="S277" i="1" s="1"/>
  <c r="S151" i="1"/>
  <c r="O244" i="1"/>
  <c r="O243" i="1"/>
  <c r="O188" i="1"/>
  <c r="O187" i="1"/>
  <c r="O186" i="1"/>
  <c r="O185" i="1"/>
  <c r="O184" i="1"/>
  <c r="O169" i="1"/>
  <c r="O248" i="1" l="1"/>
  <c r="O196" i="1"/>
  <c r="S258" i="1"/>
  <c r="O202" i="1"/>
  <c r="O352" i="1"/>
  <c r="O353" i="1" s="1"/>
  <c r="S353" i="1" s="1"/>
  <c r="O158" i="1" l="1"/>
  <c r="O163" i="1" s="1"/>
  <c r="O137" i="1"/>
  <c r="O136" i="1"/>
  <c r="O138" i="1" l="1"/>
  <c r="O24" i="1"/>
  <c r="O100" i="1"/>
  <c r="O99" i="1"/>
  <c r="O131" i="1" l="1"/>
  <c r="O101" i="1"/>
  <c r="E114" i="1"/>
  <c r="O43" i="1" l="1"/>
  <c r="S43" i="1" s="1"/>
  <c r="O9" i="1" l="1"/>
  <c r="O10" i="1" s="1"/>
  <c r="S10" i="1" s="1"/>
  <c r="D14" i="2" l="1"/>
  <c r="O166" i="1" l="1"/>
  <c r="O167" i="1" s="1"/>
  <c r="S167" i="1" s="1"/>
  <c r="S164" i="1"/>
  <c r="D7" i="2"/>
  <c r="F13" i="2"/>
  <c r="E5" i="3" l="1"/>
  <c r="D13" i="2"/>
  <c r="D12" i="2"/>
  <c r="D9" i="2" l="1"/>
  <c r="G10" i="2"/>
  <c r="G16" i="2" s="1"/>
  <c r="D10" i="2" l="1"/>
  <c r="D5" i="2"/>
  <c r="I4" i="2"/>
  <c r="I16" i="2" s="1"/>
  <c r="F25" i="2" s="1"/>
  <c r="F4" i="2"/>
  <c r="D4" i="2"/>
  <c r="F10" i="2"/>
  <c r="F26" i="2" l="1"/>
  <c r="I26" i="2" s="1"/>
  <c r="I27" i="2" s="1"/>
  <c r="E7" i="3" s="1"/>
  <c r="H5" i="2"/>
  <c r="F5" i="2"/>
  <c r="D16" i="2"/>
  <c r="F21" i="2"/>
  <c r="F16" i="2" l="1"/>
  <c r="F22" i="2" s="1"/>
  <c r="E11" i="3"/>
  <c r="E16" i="3" s="1"/>
  <c r="H16" i="2"/>
  <c r="F23" i="2" s="1"/>
</calcChain>
</file>

<file path=xl/sharedStrings.xml><?xml version="1.0" encoding="utf-8"?>
<sst xmlns="http://schemas.openxmlformats.org/spreadsheetml/2006/main" count="1174" uniqueCount="304">
  <si>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</si>
  <si>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</si>
  <si>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</si>
  <si>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</si>
  <si>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</si>
  <si>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</si>
  <si>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</si>
  <si>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</si>
  <si>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 xml:space="preserve">MATERIAL STATEMENT </t>
  </si>
  <si>
    <t xml:space="preserve">Name of Item </t>
  </si>
  <si>
    <t>Cement</t>
  </si>
  <si>
    <t xml:space="preserve">H-Sand </t>
  </si>
  <si>
    <t>Stone</t>
  </si>
  <si>
    <t xml:space="preserve">Bajri </t>
  </si>
  <si>
    <t>Bricks</t>
  </si>
  <si>
    <t xml:space="preserve">Steel </t>
  </si>
  <si>
    <t>C.C 1:5:10</t>
  </si>
  <si>
    <t>R.C.C 1:2:4</t>
  </si>
  <si>
    <t>C.Plaster 1:6</t>
  </si>
  <si>
    <t>C.Plaster 1:4</t>
  </si>
  <si>
    <t>C.C Plain 1:2:4</t>
  </si>
  <si>
    <t>Applying F- Coat</t>
  </si>
  <si>
    <t>Total</t>
  </si>
  <si>
    <t xml:space="preserve">Qty: </t>
  </si>
  <si>
    <t>***</t>
  </si>
  <si>
    <t xml:space="preserve">ABSTRACT </t>
  </si>
  <si>
    <t>Name of Work</t>
  </si>
  <si>
    <t xml:space="preserve">Stone Metal </t>
  </si>
  <si>
    <t>% Cft</t>
  </si>
  <si>
    <t>P.Bag</t>
  </si>
  <si>
    <t>Bajri</t>
  </si>
  <si>
    <t>Steel</t>
  </si>
  <si>
    <t>P-Tons</t>
  </si>
  <si>
    <t>**</t>
  </si>
  <si>
    <t>Total: -</t>
  </si>
  <si>
    <t xml:space="preserve">SUMMARY OF COST </t>
  </si>
  <si>
    <t>"A"</t>
  </si>
  <si>
    <t>RS.</t>
  </si>
  <si>
    <t>"B"</t>
  </si>
  <si>
    <t xml:space="preserve">COST OF CARRIAGE OF MATERIAL </t>
  </si>
  <si>
    <t>"D"</t>
  </si>
  <si>
    <t xml:space="preserve">G-Total : </t>
  </si>
  <si>
    <t xml:space="preserve">Pacca Brick Work </t>
  </si>
  <si>
    <t xml:space="preserve">Fabrication            </t>
  </si>
  <si>
    <t>x</t>
  </si>
  <si>
    <t>"""</t>
  </si>
  <si>
    <t>%Cft</t>
  </si>
  <si>
    <t>%Sft</t>
  </si>
  <si>
    <t>Dismantling brick work in lime or cement mortar.(S.I.No: 13 P-10)</t>
  </si>
  <si>
    <t>Removing cement or lime plaster. (S.I.No: 53 P-13)</t>
  </si>
  <si>
    <t>Pacca Brick in foundation in Cement Sand Mortor ratio 1:6. (S.I.No –4 (i) (e)  P-121 )</t>
  </si>
  <si>
    <t xml:space="preserve">P-Cft </t>
  </si>
  <si>
    <t>Fabrication of  mild steel  r/f for c.,c i/c cutting  bending  dbinding laying in Position i/c removal of rust from bars (S.I.NO.8-E P-16)</t>
  </si>
  <si>
    <t>Qty for R.C.C</t>
  </si>
  <si>
    <t>/</t>
  </si>
  <si>
    <t>5/112</t>
  </si>
  <si>
    <t xml:space="preserve">P-Cwt </t>
  </si>
  <si>
    <t>Dismantling cement concrete plain 1: 2: 4:(S.I.No: 19 (c) P-10)</t>
  </si>
  <si>
    <t>""""</t>
  </si>
  <si>
    <t>Supplying fixing Girders (material Sch: item No: 140)</t>
  </si>
  <si>
    <t>P-Cwt</t>
  </si>
  <si>
    <t>Supplying fixing Tears (material Sch: item No: 144)</t>
  </si>
  <si>
    <t>Errection of rolled steel beam</t>
  </si>
  <si>
    <t>Dismantling 2nd Class tile roofing. (S.I No: 22 (b) P-11)</t>
  </si>
  <si>
    <t>Cement plaster ½” thick  upto  20’height ratio 1:6 (S.I.No.13-b P-51)</t>
  </si>
  <si>
    <t>Ver</t>
  </si>
  <si>
    <t>Rcc work in all labour and material  except the cost of steel r/f and its labour for Bending and binding wire which will be paid separatey.This rate also i/c all kinds of forms moulds lifting shutterinhg curring rendering and finishing the exposed surface(a) R C Work In roof slab beams coloumns rafts lintels and other structure etc complete ratio 1:2:4 (S.I.NO.6-A P- 16)</t>
  </si>
  <si>
    <t>Cement plaster 3/8” thick upto 20’ height ratio 1:4 (S.I.No.10-a  P-51)</t>
  </si>
  <si>
    <t xml:space="preserve">Cement concrete plain including placing compacting, finishing and curing, comlete (including screening and washing at  stone aggregate without shuttering S.I.No: 05 (e) P-16). </t>
  </si>
  <si>
    <t>Laying floor of  approved with glazed tile 1/4" thick in white cement 1:2 over 3/4" thick cement mortar 1:2 complete.(S.I.No.37 A -P-45)</t>
  </si>
  <si>
    <t>White glazed tiles 1/4" thick dado jointed in white cement and laid over 1:2 cement sand mortar 3/4" thick including finishing.(S.I.No.37 -P-45)</t>
  </si>
  <si>
    <t>Laying white marble flooring fine dressed on the surface without winding set in lime mortar 1:2 including rubbing and polishing of the joints.(a) 3/4" thick flooring.(S.I.No.28 -P-43)</t>
  </si>
  <si>
    <t>P-Sft</t>
  </si>
  <si>
    <t>Providing and fixing 3/4" thick marble tiles of approved quality and colour and shade size  8" x 4" /6" x 4" in dado skirting anf facing removal /tucking of existing plaster surface ete. Over 1/2" thick base of cement mortar 1:3 setting of tiles in slurry of white cement  over mortar base including filling the joints and washing the tiles with white cement slurry , currint finishing, cleaning and ploishing etc. complete.(S.I.No.28 -P-43)</t>
  </si>
  <si>
    <t>P/L G.I Frame/Chokate Size 7”x2” Or 4 ½ x3” for Door using 20” Gauge including welded hinges i/c cost of  cement sand slurry of 1:6 cost of tolls and plants used  in making and fixing (S.I.No.29 / P-92)</t>
  </si>
  <si>
    <t xml:space="preserve">P-Rft </t>
  </si>
  <si>
    <t>P/L G.I Frame/Chokate Size 7”x2” Or 4 ½ x3” for Windows  using 20” Gauge including welded hinges i/c cost of  cement sand slurry of 1:6 cost of tolls and plants used  in making and fixing (S.I.No.29 / P-92)</t>
  </si>
  <si>
    <t>First class deodar wood  wrought joinery for doors and windows Fixed in position i/c chowkats holds fasts hings iron tower volts chocks cleats Handles  etc complete( Only shutters) (S.I.No.7, b / P-57)</t>
  </si>
  <si>
    <t xml:space="preserve">Windows </t>
  </si>
  <si>
    <t>""</t>
  </si>
  <si>
    <t>Primary coat of Chalk under distembering (S.I.No.23/ P-53)</t>
  </si>
  <si>
    <t>Painting new surface guard bars gates railing etc (S.I.No: 4-d P-76)</t>
  </si>
  <si>
    <t xml:space="preserve">Total </t>
  </si>
  <si>
    <t>%0Nos</t>
  </si>
  <si>
    <t>(A) MAIN BUILDING REHABILITATION)</t>
  </si>
  <si>
    <t>COST OF SCHEDULE ITEM  PART "A"</t>
  </si>
  <si>
    <t>C/R</t>
  </si>
  <si>
    <t>Excavtion in foundation of Building Bridges and other structures including dagbelling dressing,refilling around structrure with excavated earth Watering and ramming lead upto 5 ft.(b) In ordinary soil.(S.I.No: 18 P-4)</t>
  </si>
  <si>
    <t>Pacca brick work in ground floor in Cement sand mortar  1:6                                                        (S.I.No: 05 (e) P-21)</t>
  </si>
  <si>
    <t xml:space="preserve">Qty same as item No : 14 + 15 </t>
  </si>
  <si>
    <t>Colour washing two coats  (S.I.No.24/ P-51)</t>
  </si>
  <si>
    <t>COST OF SCHEDULE ITEM (W/S &amp; S/F PART "B"</t>
  </si>
  <si>
    <t xml:space="preserve">Say </t>
  </si>
  <si>
    <t>Dismentling rolled steel beam iron rail.</t>
  </si>
  <si>
    <t>P-A</t>
  </si>
  <si>
    <t>P:Cwt</t>
  </si>
  <si>
    <t>"'</t>
  </si>
  <si>
    <t>)x4.0</t>
  </si>
  <si>
    <t xml:space="preserve">Concrete brick or stone ballast.1 ½” to 2” guage ratio 1:5:10.   (S.I.NO. 4,     /P-14)
</t>
  </si>
  <si>
    <t>Removing doors with chowkats.</t>
  </si>
  <si>
    <t>Lav:</t>
  </si>
  <si>
    <t>5 Nos</t>
  </si>
  <si>
    <t>P:No:</t>
  </si>
  <si>
    <t>Removing window &amp; sky light with chowkts</t>
  </si>
  <si>
    <t>Piller</t>
  </si>
  <si>
    <t>First class tile roofing consisting of 4" earth and 1" mud plaster with Gobri leeping over 1/2"thick cement plaster 1:6 with 34 Lbs. Of hot bitumen coating sand blinded, provided over one layer of 12" x 6"x2" tiles laid in 1:6 cement mortar including 1:2 cement pointing under neath of tiles complete including curing etc.S.I.No:      -P-     )</t>
  </si>
  <si>
    <t>C/R window</t>
  </si>
  <si>
    <t>Raising of c/wall</t>
  </si>
  <si>
    <t>"</t>
  </si>
  <si>
    <t>2(4.0+5.0)x4.0</t>
  </si>
  <si>
    <t>P:Sft</t>
  </si>
  <si>
    <t>C.R door</t>
  </si>
  <si>
    <t>P/L Halla tiles  or pattern  glazed  6x6 x1/2” on floor or wall facingIn required floor  pattern of stile specification  and joints etc complete With white cement  and pigment  over base of 1:2 grey cement mortor ¾” thick.   (S.I.NO.61 P- 47)</t>
  </si>
  <si>
    <t>P/F Glanazed wire guaze fixed with chowkats(S.I.No:14-cP-57)</t>
  </si>
  <si>
    <t>Scraping of ordnary  distempering or oild il paint. S.I.No:    P-    )</t>
  </si>
  <si>
    <t>X</t>
  </si>
  <si>
    <t>White washing 02 coats (S.I.No:       P-      )</t>
  </si>
  <si>
    <t>Distempering 3 coats (S.I.No.24/ P-53)</t>
  </si>
  <si>
    <t>C/R door</t>
  </si>
  <si>
    <t>C/R Window</t>
  </si>
  <si>
    <t>Painting Door &amp; Windowsany type (New suface) (S.I.No.4 c (11)  P-67)</t>
  </si>
  <si>
    <t>C.Wall Gate</t>
  </si>
  <si>
    <t>M.Gate</t>
  </si>
  <si>
    <t>Office</t>
  </si>
  <si>
    <t>Painting Door &amp; Windows any type (old suface) (S.I.No.4 c (11)  P-67)</t>
  </si>
  <si>
    <t>CSOT OF ELECTRIFICATION</t>
  </si>
  <si>
    <t>"E"</t>
  </si>
  <si>
    <t>"F"</t>
  </si>
  <si>
    <t>Guard room roof</t>
  </si>
  <si>
    <t>Wall for Ent:</t>
  </si>
  <si>
    <t>Guard room parapet</t>
  </si>
  <si>
    <t>Dismentling R.c.c 1:2:4 (S.I.No:10P-10)</t>
  </si>
  <si>
    <t>F/Floor</t>
  </si>
  <si>
    <t>over roof Science Lab</t>
  </si>
  <si>
    <t>O/S Floor Admn: Block</t>
  </si>
  <si>
    <t>Admn Block Ver</t>
  </si>
  <si>
    <t>B/Room</t>
  </si>
  <si>
    <t>Lav: Passage</t>
  </si>
  <si>
    <t>Ver Hall</t>
  </si>
  <si>
    <t>G/Lav:</t>
  </si>
  <si>
    <t>Passage</t>
  </si>
  <si>
    <t>Hall</t>
  </si>
  <si>
    <t>Ver Acd: Block</t>
  </si>
  <si>
    <t>Guard room</t>
  </si>
  <si>
    <t>3. 214</t>
  </si>
  <si>
    <t>"""Tears</t>
  </si>
  <si>
    <t>2. 25</t>
  </si>
  <si>
    <t>1. 566</t>
  </si>
  <si>
    <t>4. 78</t>
  </si>
  <si>
    <t>Admn: Block</t>
  </si>
  <si>
    <t>2(15.0+13.0)x2.0</t>
  </si>
  <si>
    <t>95.0+4.0)x4.0</t>
  </si>
  <si>
    <t>2(72.50+8.33)x3.0</t>
  </si>
  <si>
    <t>Acd:Block</t>
  </si>
  <si>
    <t>2(12.0+15.0)x3.0</t>
  </si>
  <si>
    <t>2(18.0+15.0)x3.0</t>
  </si>
  <si>
    <t>Str.Case room</t>
  </si>
  <si>
    <t>2(27.0+15.0)x2.0</t>
  </si>
  <si>
    <t>2(10.0+9.0)x3</t>
  </si>
  <si>
    <t>2(10.0+6.0)x4.0</t>
  </si>
  <si>
    <t>G/Lav: room</t>
  </si>
  <si>
    <t>2(10.25+5.0)x4.0</t>
  </si>
  <si>
    <t>2(4.0+4.0)x4.0</t>
  </si>
  <si>
    <t>2(5.0+3.0)x4.0</t>
  </si>
  <si>
    <t>Ver Acd Block</t>
  </si>
  <si>
    <t>2(217.89+8.33)x3.0</t>
  </si>
  <si>
    <t>2(28.0+18.0x3.0</t>
  </si>
  <si>
    <t>2(66.42+8.33)x3.0</t>
  </si>
  <si>
    <t>2(5.0+5.0)x4.0</t>
  </si>
  <si>
    <t>2(18.0+13.50)x3.0</t>
  </si>
  <si>
    <t>O/S M.Bld:</t>
  </si>
  <si>
    <t>""'</t>
  </si>
  <si>
    <t>2 No</t>
  </si>
  <si>
    <t/>
  </si>
  <si>
    <t>7 Nos</t>
  </si>
  <si>
    <t xml:space="preserve">Piller for </t>
  </si>
  <si>
    <t>%oCft</t>
  </si>
  <si>
    <t>Parapet</t>
  </si>
  <si>
    <t>3. 428</t>
  </si>
  <si>
    <t>Guarrage</t>
  </si>
  <si>
    <t>25. 710</t>
  </si>
  <si>
    <t>29. 138</t>
  </si>
  <si>
    <t>5. 624</t>
  </si>
  <si>
    <t xml:space="preserve">    Guarrage</t>
  </si>
  <si>
    <t>41. 940</t>
  </si>
  <si>
    <t>76. 702</t>
  </si>
  <si>
    <t>47. 564</t>
  </si>
  <si>
    <t>Garrage for vechle</t>
  </si>
  <si>
    <t>C/R+Office door</t>
  </si>
  <si>
    <t>2(100+50.0)x3.75</t>
  </si>
  <si>
    <t>2(100.0+41.0)x3.75</t>
  </si>
  <si>
    <t>Toe wall</t>
  </si>
  <si>
    <t>2(100+72.25)x2.0</t>
  </si>
  <si>
    <t>2(100.0+72.25)x2.0</t>
  </si>
  <si>
    <t>Garrage Piller</t>
  </si>
  <si>
    <t>Ent: wall</t>
  </si>
  <si>
    <t>Qty same as item No :20</t>
  </si>
  <si>
    <t>Guard room floor</t>
  </si>
  <si>
    <t>Over roof Hall</t>
  </si>
  <si>
    <t xml:space="preserve">P/L 2" thick C.C Toping  finishing dividing into panels  ratio  3”thick  (S.I.No-16-d  P-41) </t>
  </si>
  <si>
    <t>Two cot of hot bitumen using laid over roof or walls (S.I.No:13 P-34)</t>
  </si>
  <si>
    <t>F/F Admn Block</t>
  </si>
  <si>
    <t>"" Acd"'</t>
  </si>
  <si>
    <t>Over Guard room</t>
  </si>
  <si>
    <t>Admn Block</t>
  </si>
  <si>
    <t>Acd:Block Ver</t>
  </si>
  <si>
    <t>Halls</t>
  </si>
  <si>
    <t>P</t>
  </si>
  <si>
    <t>S/F glass glazed pans (S.I.No:48 (b)P-63)</t>
  </si>
  <si>
    <t>C/R Office Room</t>
  </si>
  <si>
    <t>""''W</t>
  </si>
  <si>
    <t>""Door</t>
  </si>
  <si>
    <t>S/F Iron steel grill ¼”X1/4”  Size flat iron of approved design i/c painting 3 coats Etc complete              (S.I.No.26 P-92)</t>
  </si>
  <si>
    <t>Main Ent:</t>
  </si>
  <si>
    <t>S/F Iron steel grill grated door i/c iron agnle frame with locking arrangment  (S.I.No.26 P-92)</t>
  </si>
  <si>
    <t>Flooring Lav:</t>
  </si>
  <si>
    <t>Front</t>
  </si>
  <si>
    <t>Lav: Block</t>
  </si>
  <si>
    <t>7(5.0+4.0)x4.0</t>
  </si>
  <si>
    <t>2(10.0+6.0o)x4</t>
  </si>
  <si>
    <t>(5.0+4.0)x4.0</t>
  </si>
  <si>
    <t>2(20.0+13.0)x4.0</t>
  </si>
  <si>
    <t>2(200.0+17.89)x8.33</t>
  </si>
  <si>
    <t>2(15.0+13.0)x3.0</t>
  </si>
  <si>
    <t>2(23.0+13.0)x3.0</t>
  </si>
  <si>
    <t>2(72.50+8.33)x1.0</t>
  </si>
  <si>
    <t>2(100.0+17.89+8.33)x1.0</t>
  </si>
  <si>
    <t>2(28.0+18.0)x1.0</t>
  </si>
  <si>
    <t>2(66.42+8.33)x1.0</t>
  </si>
  <si>
    <t>Making notice board made with cement.(S.I.No: 1    P- 94  )</t>
  </si>
  <si>
    <t>Opposite M.Gate</t>
  </si>
  <si>
    <t>R.c.c spouts fixing in position. (S.I.No:14P-17)</t>
  </si>
  <si>
    <t>For G/F&amp; F/Rloor</t>
  </si>
  <si>
    <t xml:space="preserve">Appling chamical polishing on existing mosic /marble flooring /dado i/c cleaning </t>
  </si>
  <si>
    <t xml:space="preserve">grinding with carborandum sti=one /sand paper and applying chamical polish </t>
  </si>
  <si>
    <t>as per requirement.(S.I.No:70 P-48)</t>
  </si>
  <si>
    <t>Same qty as item No:</t>
  </si>
  <si>
    <t>Same qty as itwemNo:"</t>
  </si>
  <si>
    <t>Ceiling Admn Bloxk</t>
  </si>
  <si>
    <t>Office Acd: Block</t>
  </si>
  <si>
    <t xml:space="preserve">Office </t>
  </si>
  <si>
    <t>Str: case</t>
  </si>
  <si>
    <t>Lav;</t>
  </si>
  <si>
    <t>2(100.0+17.89)x8.33</t>
  </si>
  <si>
    <t xml:space="preserve">Ver </t>
  </si>
  <si>
    <t>G/Lav: ciling</t>
  </si>
  <si>
    <t>G/Lav: c</t>
  </si>
  <si>
    <t>23.0+13.0)x 2.0</t>
  </si>
  <si>
    <t>2(15.0+13.0)x12.0</t>
  </si>
  <si>
    <t>23.0+13.0)x 12.0</t>
  </si>
  <si>
    <t>5.0+4.0)12.0</t>
  </si>
  <si>
    <t>2(72.50+8.33)12.0</t>
  </si>
  <si>
    <t>2(12.0+15.0)x12.0</t>
  </si>
  <si>
    <t>2(18.0+15.0)x12.0</t>
  </si>
  <si>
    <t>2(27.0+15.0)x12.0</t>
  </si>
  <si>
    <t>2(10.0+9.0)x12</t>
  </si>
  <si>
    <t>2(10.0+6.0)x12.0</t>
  </si>
  <si>
    <t>2(10.0+5.0)x12.0</t>
  </si>
  <si>
    <t>2(4.0+4.0)x12.0</t>
  </si>
  <si>
    <t>2(30.0+3.)x12.0</t>
  </si>
  <si>
    <t>M.Buld: Front</t>
  </si>
  <si>
    <t>2(100.0+43.87)x8.0</t>
  </si>
  <si>
    <t>2(100.+17.89+8.33)x12.0</t>
  </si>
  <si>
    <t>2(66.42+8.33)x12.0</t>
  </si>
  <si>
    <t>2(28.0+18.0)x12.0</t>
  </si>
  <si>
    <t>Old Vld: E/S</t>
  </si>
  <si>
    <t>1(100.0+72.12)x28</t>
  </si>
  <si>
    <t>C/Wall</t>
  </si>
  <si>
    <t>2(100+50)x9.0</t>
  </si>
  <si>
    <t>(100+41.0)x9.0</t>
  </si>
  <si>
    <t>Gate piller</t>
  </si>
  <si>
    <t>2(19.50+15.0)x11.0</t>
  </si>
  <si>
    <t>Lav: Door</t>
  </si>
  <si>
    <t>Deodar Almarah</t>
  </si>
  <si>
    <t>Porch</t>
  </si>
  <si>
    <t>P/C O/S</t>
  </si>
  <si>
    <t>Col roof</t>
  </si>
  <si>
    <t>Beam</t>
  </si>
  <si>
    <t>Porch slab</t>
  </si>
  <si>
    <t>Porch Col:</t>
  </si>
  <si>
    <t>Porch Front</t>
  </si>
  <si>
    <t>P/L 2" Thick Top:</t>
  </si>
  <si>
    <t xml:space="preserve">P/F Khapriel of cement concrete 12"x8"x1" of approved design </t>
  </si>
  <si>
    <t xml:space="preserve">laid over flate 1:2 gray cement mortor over a bed of 3/4" thick </t>
  </si>
  <si>
    <t>gray cement mortor 1:2</t>
  </si>
  <si>
    <t>C.C 1:4:8</t>
  </si>
  <si>
    <t>2.643Tons</t>
  </si>
  <si>
    <t>P/L 3" Thick Top:</t>
  </si>
  <si>
    <t>First Class tiles roofing</t>
  </si>
  <si>
    <t>B</t>
  </si>
  <si>
    <t>3" thick C.C topping 1:2:4.</t>
  </si>
  <si>
    <t>Applying floating coat of cement (S.I.No:      P-     )</t>
  </si>
  <si>
    <t>Same qty as item No:5</t>
  </si>
  <si>
    <t>Qty same as item No :42</t>
  </si>
  <si>
    <t>"C"</t>
  </si>
  <si>
    <t>LUMPSUM CONTIGENCY</t>
  </si>
  <si>
    <t>LUMPSUM T.P.V</t>
  </si>
  <si>
    <t>"G"</t>
  </si>
  <si>
    <t>REVENUE COMPONENT</t>
  </si>
  <si>
    <t>10.00 (M)</t>
  </si>
  <si>
    <t xml:space="preserve">  NAME OF WORK : REHABILATION/RENOVATION OF PROFESSER ATTA MUHAMMAD HAMI  GOVT: PAKISTAN DEGREE  COLLEGE  KHAIRPUR TALUKA  &amp; DISTRICT KHAIRPUR </t>
  </si>
  <si>
    <t>S.No: 01</t>
  </si>
  <si>
    <t xml:space="preserve">BILL OF QUANTITES </t>
  </si>
  <si>
    <t>(A) Deseription and rate of items based on composite schedule of rates.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</si>
</sst>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_);\(0\)"/>
    <numFmt numFmtId="166" formatCode="0.0"/>
    <numFmt numFmtId="167" formatCode="0.00000"/>
    <numFmt numFmtId="168" formatCode="0;[Red]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u/>
      <sz val="11"/>
      <color theme="1"/>
      <name val="Arial Narrow"/>
      <family val="2"/>
    </font>
    <font>
      <sz val="10"/>
      <color theme="1"/>
      <name val="Calibri"/>
      <family val="2"/>
      <scheme val="minor"/>
    </font>
    <font>
      <sz val="9"/>
      <color theme="1"/>
      <name val="Arial Narrow"/>
      <family val="2"/>
    </font>
    <font>
      <sz val="10"/>
      <color theme="1"/>
      <name val="Arial Narrow"/>
      <family val="2"/>
    </font>
    <font>
      <b/>
      <u val="double"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84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1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1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1" fontId="7" fillId="0" borderId="4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/>
    <xf numFmtId="0" fontId="0" fillId="0" borderId="0" xfId="0"/>
    <xf numFmtId="0" fontId="4" fillId="0" borderId="9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/>
    <xf numFmtId="1" fontId="8" fillId="0" borderId="0" xfId="0" applyNumberFormat="1" applyFont="1" applyAlignment="1">
      <alignment horizontal="center"/>
    </xf>
    <xf numFmtId="0" fontId="8" fillId="0" borderId="0" xfId="0" applyFont="1" applyAlignment="1"/>
    <xf numFmtId="1" fontId="8" fillId="0" borderId="4" xfId="0" applyNumberFormat="1" applyFont="1" applyBorder="1" applyAlignment="1">
      <alignment horizontal="center"/>
    </xf>
    <xf numFmtId="165" fontId="9" fillId="0" borderId="0" xfId="0" applyNumberFormat="1" applyFont="1" applyAlignment="1">
      <alignment horizontal="center"/>
    </xf>
    <xf numFmtId="2" fontId="8" fillId="0" borderId="0" xfId="0" applyNumberFormat="1" applyFont="1" applyAlignment="1"/>
    <xf numFmtId="167" fontId="8" fillId="0" borderId="0" xfId="0" applyNumberFormat="1" applyFont="1" applyAlignment="1"/>
    <xf numFmtId="165" fontId="9" fillId="0" borderId="0" xfId="0" applyNumberFormat="1" applyFont="1" applyAlignment="1">
      <alignment horizontal="left"/>
    </xf>
    <xf numFmtId="1" fontId="8" fillId="0" borderId="0" xfId="0" applyNumberFormat="1" applyFont="1" applyAlignment="1">
      <alignment horizontal="center" vertical="top"/>
    </xf>
    <xf numFmtId="2" fontId="8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165" fontId="9" fillId="0" borderId="0" xfId="0" applyNumberFormat="1" applyFont="1" applyAlignment="1">
      <alignment horizontal="center" vertical="top"/>
    </xf>
    <xf numFmtId="0" fontId="8" fillId="0" borderId="0" xfId="0" applyFont="1" applyAlignment="1">
      <alignment vertical="top"/>
    </xf>
    <xf numFmtId="1" fontId="8" fillId="0" borderId="0" xfId="0" applyNumberFormat="1" applyFont="1" applyBorder="1" applyAlignment="1">
      <alignment horizontal="center"/>
    </xf>
    <xf numFmtId="0" fontId="8" fillId="0" borderId="0" xfId="0" applyFont="1" applyAlignment="1">
      <alignment vertical="center"/>
    </xf>
    <xf numFmtId="165" fontId="9" fillId="0" borderId="4" xfId="0" applyNumberFormat="1" applyFont="1" applyBorder="1" applyAlignment="1">
      <alignment horizontal="center"/>
    </xf>
    <xf numFmtId="165" fontId="9" fillId="0" borderId="0" xfId="0" applyNumberFormat="1" applyFont="1" applyBorder="1" applyAlignment="1">
      <alignment horizontal="center"/>
    </xf>
    <xf numFmtId="0" fontId="1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65" fontId="9" fillId="0" borderId="0" xfId="0" applyNumberFormat="1" applyFont="1" applyAlignment="1">
      <alignment horizontal="left" vertical="top"/>
    </xf>
    <xf numFmtId="2" fontId="8" fillId="0" borderId="0" xfId="0" applyNumberFormat="1" applyFont="1" applyBorder="1" applyAlignment="1">
      <alignment horizontal="center" vertical="center"/>
    </xf>
    <xf numFmtId="166" fontId="8" fillId="0" borderId="0" xfId="0" applyNumberFormat="1" applyFont="1" applyBorder="1" applyAlignment="1">
      <alignment horizontal="center" vertical="center"/>
    </xf>
    <xf numFmtId="0" fontId="0" fillId="0" borderId="0" xfId="0"/>
    <xf numFmtId="2" fontId="8" fillId="0" borderId="0" xfId="0" applyNumberFormat="1" applyFont="1" applyAlignment="1">
      <alignment horizontal="left"/>
    </xf>
    <xf numFmtId="2" fontId="8" fillId="0" borderId="0" xfId="0" applyNumberFormat="1" applyFont="1" applyAlignment="1">
      <alignment horizontal="center"/>
    </xf>
    <xf numFmtId="0" fontId="8" fillId="0" borderId="0" xfId="0" applyFont="1" applyAlignment="1">
      <alignment horizontal="left" vertical="top" wrapText="1"/>
    </xf>
    <xf numFmtId="164" fontId="8" fillId="0" borderId="0" xfId="0" applyNumberFormat="1" applyFont="1" applyAlignment="1">
      <alignment horizontal="center"/>
    </xf>
    <xf numFmtId="166" fontId="8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2" fontId="8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 vertical="top" wrapText="1"/>
    </xf>
    <xf numFmtId="1" fontId="8" fillId="0" borderId="0" xfId="0" applyNumberFormat="1" applyFont="1" applyAlignment="1">
      <alignment horizontal="center"/>
    </xf>
    <xf numFmtId="166" fontId="8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left"/>
    </xf>
    <xf numFmtId="166" fontId="8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0" fillId="0" borderId="0" xfId="0"/>
    <xf numFmtId="1" fontId="10" fillId="0" borderId="0" xfId="0" applyNumberFormat="1" applyFont="1" applyAlignment="1">
      <alignment horizontal="center"/>
    </xf>
    <xf numFmtId="0" fontId="12" fillId="0" borderId="0" xfId="0" applyFont="1"/>
    <xf numFmtId="2" fontId="8" fillId="0" borderId="0" xfId="0" applyNumberFormat="1" applyFont="1" applyAlignment="1">
      <alignment horizontal="center"/>
    </xf>
    <xf numFmtId="166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0" fontId="0" fillId="0" borderId="0" xfId="0"/>
    <xf numFmtId="0" fontId="0" fillId="0" borderId="0" xfId="0" applyFont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2" fontId="0" fillId="0" borderId="0" xfId="0" applyNumberFormat="1" applyFont="1" applyAlignment="1">
      <alignment horizontal="center"/>
    </xf>
    <xf numFmtId="166" fontId="0" fillId="0" borderId="0" xfId="0" applyNumberFormat="1" applyFont="1" applyAlignment="1">
      <alignment horizontal="center"/>
    </xf>
    <xf numFmtId="1" fontId="0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2" fontId="0" fillId="0" borderId="0" xfId="0" applyNumberFormat="1" applyFont="1" applyAlignment="1">
      <alignment horizontal="center" vertical="center"/>
    </xf>
    <xf numFmtId="168" fontId="0" fillId="0" borderId="0" xfId="0" applyNumberFormat="1" applyFont="1" applyAlignment="1">
      <alignment horizontal="left" vertical="center"/>
    </xf>
    <xf numFmtId="166" fontId="0" fillId="0" borderId="0" xfId="0" applyNumberFormat="1" applyFont="1" applyAlignment="1">
      <alignment horizontal="left"/>
    </xf>
    <xf numFmtId="166" fontId="0" fillId="0" borderId="0" xfId="0" applyNumberFormat="1" applyFont="1"/>
    <xf numFmtId="1" fontId="0" fillId="0" borderId="4" xfId="0" applyNumberFormat="1" applyFont="1" applyBorder="1" applyAlignment="1">
      <alignment horizontal="center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vertical="top"/>
    </xf>
    <xf numFmtId="2" fontId="0" fillId="0" borderId="0" xfId="0" applyNumberFormat="1" applyAlignment="1">
      <alignment horizontal="left"/>
    </xf>
    <xf numFmtId="1" fontId="0" fillId="0" borderId="0" xfId="0" applyNumberFormat="1" applyFont="1" applyBorder="1" applyAlignment="1">
      <alignment horizontal="center"/>
    </xf>
    <xf numFmtId="2" fontId="8" fillId="0" borderId="0" xfId="0" applyNumberFormat="1" applyFont="1" applyAlignment="1">
      <alignment horizontal="center"/>
    </xf>
    <xf numFmtId="166" fontId="8" fillId="0" borderId="0" xfId="0" applyNumberFormat="1" applyFont="1" applyAlignment="1">
      <alignment horizontal="center"/>
    </xf>
    <xf numFmtId="0" fontId="0" fillId="0" borderId="0" xfId="0"/>
    <xf numFmtId="0" fontId="1" fillId="0" borderId="0" xfId="0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0" fontId="0" fillId="0" borderId="0" xfId="0" applyFont="1" applyAlignment="1">
      <alignment vertical="top"/>
    </xf>
    <xf numFmtId="1" fontId="7" fillId="0" borderId="0" xfId="0" applyNumberFormat="1" applyFont="1" applyBorder="1" applyAlignment="1">
      <alignment horizontal="left" vertical="center"/>
    </xf>
    <xf numFmtId="2" fontId="8" fillId="0" borderId="0" xfId="0" applyNumberFormat="1" applyFont="1" applyAlignment="1">
      <alignment horizontal="center"/>
    </xf>
    <xf numFmtId="166" fontId="8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left"/>
    </xf>
    <xf numFmtId="1" fontId="8" fillId="0" borderId="0" xfId="0" applyNumberFormat="1" applyFont="1" applyAlignment="1">
      <alignment horizontal="left"/>
    </xf>
    <xf numFmtId="2" fontId="8" fillId="0" borderId="0" xfId="0" applyNumberFormat="1" applyFont="1" applyAlignment="1">
      <alignment horizontal="center"/>
    </xf>
    <xf numFmtId="166" fontId="8" fillId="0" borderId="0" xfId="0" applyNumberFormat="1" applyFont="1" applyAlignment="1">
      <alignment horizontal="left"/>
    </xf>
    <xf numFmtId="166" fontId="8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 wrapText="1"/>
    </xf>
    <xf numFmtId="0" fontId="0" fillId="0" borderId="0" xfId="0"/>
    <xf numFmtId="0" fontId="8" fillId="0" borderId="0" xfId="0" quotePrefix="1" applyFont="1"/>
    <xf numFmtId="164" fontId="8" fillId="0" borderId="4" xfId="0" applyNumberFormat="1" applyFont="1" applyBorder="1" applyAlignment="1">
      <alignment horizontal="center"/>
    </xf>
    <xf numFmtId="0" fontId="13" fillId="0" borderId="0" xfId="0" applyFont="1"/>
    <xf numFmtId="2" fontId="8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left"/>
    </xf>
    <xf numFmtId="166" fontId="8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left"/>
    </xf>
    <xf numFmtId="0" fontId="0" fillId="0" borderId="0" xfId="0"/>
    <xf numFmtId="1" fontId="8" fillId="0" borderId="0" xfId="0" applyNumberFormat="1" applyFont="1" applyAlignment="1">
      <alignment vertical="top"/>
    </xf>
    <xf numFmtId="0" fontId="0" fillId="0" borderId="4" xfId="0" applyFont="1" applyBorder="1" applyAlignment="1">
      <alignment horizontal="center"/>
    </xf>
    <xf numFmtId="0" fontId="0" fillId="0" borderId="0" xfId="0" applyFont="1" applyAlignment="1">
      <alignment horizontal="center" vertical="top"/>
    </xf>
    <xf numFmtId="2" fontId="0" fillId="0" borderId="0" xfId="0" applyNumberFormat="1" applyFont="1" applyAlignment="1">
      <alignment horizontal="center" vertical="top"/>
    </xf>
    <xf numFmtId="0" fontId="0" fillId="0" borderId="0" xfId="0" applyFont="1" applyAlignment="1">
      <alignment horizontal="left" vertical="top"/>
    </xf>
    <xf numFmtId="1" fontId="0" fillId="0" borderId="4" xfId="0" applyNumberFormat="1" applyFont="1" applyBorder="1" applyAlignment="1">
      <alignment horizontal="center" vertical="center"/>
    </xf>
    <xf numFmtId="0" fontId="0" fillId="0" borderId="0" xfId="0" applyAlignment="1">
      <alignment vertical="top"/>
    </xf>
    <xf numFmtId="2" fontId="8" fillId="0" borderId="0" xfId="0" applyNumberFormat="1" applyFont="1" applyAlignment="1">
      <alignment horizontal="center"/>
    </xf>
    <xf numFmtId="166" fontId="8" fillId="0" borderId="0" xfId="0" applyNumberFormat="1" applyFont="1" applyAlignment="1">
      <alignment horizontal="center"/>
    </xf>
    <xf numFmtId="0" fontId="0" fillId="0" borderId="0" xfId="0"/>
    <xf numFmtId="2" fontId="8" fillId="0" borderId="0" xfId="0" applyNumberFormat="1" applyFont="1" applyAlignment="1">
      <alignment horizontal="center"/>
    </xf>
    <xf numFmtId="166" fontId="8" fillId="0" borderId="0" xfId="0" applyNumberFormat="1" applyFont="1" applyAlignment="1">
      <alignment horizontal="center"/>
    </xf>
    <xf numFmtId="0" fontId="0" fillId="0" borderId="0" xfId="0"/>
    <xf numFmtId="2" fontId="8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left"/>
    </xf>
    <xf numFmtId="166" fontId="8" fillId="0" borderId="0" xfId="0" applyNumberFormat="1" applyFont="1" applyAlignment="1">
      <alignment horizontal="center"/>
    </xf>
    <xf numFmtId="0" fontId="0" fillId="0" borderId="0" xfId="0"/>
    <xf numFmtId="0" fontId="0" fillId="0" borderId="0" xfId="0" applyFont="1" applyAlignment="1">
      <alignment vertical="center"/>
    </xf>
    <xf numFmtId="164" fontId="0" fillId="0" borderId="0" xfId="0" applyNumberFormat="1" applyFont="1" applyAlignment="1">
      <alignment horizontal="center" vertical="center"/>
    </xf>
    <xf numFmtId="1" fontId="4" fillId="0" borderId="0" xfId="0" applyNumberFormat="1" applyFont="1"/>
    <xf numFmtId="0" fontId="5" fillId="0" borderId="0" xfId="0" quotePrefix="1" applyFont="1" applyAlignment="1">
      <alignment vertical="center"/>
    </xf>
    <xf numFmtId="1" fontId="4" fillId="0" borderId="4" xfId="0" applyNumberFormat="1" applyFont="1" applyBorder="1"/>
    <xf numFmtId="0" fontId="0" fillId="0" borderId="0" xfId="0"/>
    <xf numFmtId="0" fontId="5" fillId="0" borderId="0" xfId="0" applyFont="1" applyAlignment="1"/>
    <xf numFmtId="165" fontId="4" fillId="0" borderId="0" xfId="0" applyNumberFormat="1" applyFont="1" applyAlignment="1">
      <alignment horizontal="center"/>
    </xf>
    <xf numFmtId="0" fontId="14" fillId="0" borderId="0" xfId="0" applyFont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166" fontId="8" fillId="0" borderId="0" xfId="0" applyNumberFormat="1" applyFont="1" applyAlignment="1">
      <alignment horizontal="left"/>
    </xf>
    <xf numFmtId="2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wrapText="1"/>
    </xf>
    <xf numFmtId="1" fontId="8" fillId="0" borderId="0" xfId="0" applyNumberFormat="1" applyFont="1" applyAlignment="1">
      <alignment horizontal="left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166" fontId="8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164" fontId="8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 vertical="top"/>
    </xf>
    <xf numFmtId="0" fontId="0" fillId="0" borderId="0" xfId="0" applyAlignment="1">
      <alignment horizontal="left" wrapText="1"/>
    </xf>
    <xf numFmtId="0" fontId="0" fillId="0" borderId="0" xfId="0"/>
    <xf numFmtId="0" fontId="3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0" xfId="0" applyBorder="1"/>
    <xf numFmtId="1" fontId="0" fillId="0" borderId="0" xfId="0" applyNumberFormat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591890</xdr:colOff>
      <xdr:row>30</xdr:row>
      <xdr:rowOff>188589</xdr:rowOff>
    </xdr:from>
    <xdr:to>
      <xdr:col>10</xdr:col>
      <xdr:colOff>7328</xdr:colOff>
      <xdr:row>33</xdr:row>
      <xdr:rowOff>175846</xdr:rowOff>
    </xdr:to>
    <xdr:sp macro="" textlink="">
      <xdr:nvSpPr>
        <xdr:cNvPr id="2" name="TextBox 1"/>
        <xdr:cNvSpPr txBox="1"/>
      </xdr:nvSpPr>
      <xdr:spPr>
        <a:xfrm>
          <a:off x="3288198" y="8284839"/>
          <a:ext cx="2353534" cy="5587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  <xdr:twoCellAnchor>
    <xdr:from>
      <xdr:col>0</xdr:col>
      <xdr:colOff>0</xdr:colOff>
      <xdr:row>30</xdr:row>
      <xdr:rowOff>168519</xdr:rowOff>
    </xdr:from>
    <xdr:to>
      <xdr:col>4</xdr:col>
      <xdr:colOff>43962</xdr:colOff>
      <xdr:row>33</xdr:row>
      <xdr:rowOff>161192</xdr:rowOff>
    </xdr:to>
    <xdr:sp macro="" textlink="">
      <xdr:nvSpPr>
        <xdr:cNvPr id="3" name="TextBox 2"/>
        <xdr:cNvSpPr txBox="1"/>
      </xdr:nvSpPr>
      <xdr:spPr>
        <a:xfrm>
          <a:off x="0" y="8264769"/>
          <a:ext cx="2205404" cy="5641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2647949</xdr:colOff>
      <xdr:row>19</xdr:row>
      <xdr:rowOff>133350</xdr:rowOff>
    </xdr:from>
    <xdr:to>
      <xdr:col>4</xdr:col>
      <xdr:colOff>794873</xdr:colOff>
      <xdr:row>23</xdr:row>
      <xdr:rowOff>104775</xdr:rowOff>
    </xdr:to>
    <xdr:sp macro="" textlink="">
      <xdr:nvSpPr>
        <xdr:cNvPr id="2" name="TextBox 1"/>
        <xdr:cNvSpPr txBox="1"/>
      </xdr:nvSpPr>
      <xdr:spPr>
        <a:xfrm>
          <a:off x="2943224" y="4914900"/>
          <a:ext cx="2404599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0</xdr:col>
      <xdr:colOff>0</xdr:colOff>
      <xdr:row>19</xdr:row>
      <xdr:rowOff>114300</xdr:rowOff>
    </xdr:from>
    <xdr:to>
      <xdr:col>1</xdr:col>
      <xdr:colOff>2038350</xdr:colOff>
      <xdr:row>22</xdr:row>
      <xdr:rowOff>142875</xdr:rowOff>
    </xdr:to>
    <xdr:sp macro="" textlink="">
      <xdr:nvSpPr>
        <xdr:cNvPr id="3" name="TextBox 2"/>
        <xdr:cNvSpPr txBox="1"/>
      </xdr:nvSpPr>
      <xdr:spPr>
        <a:xfrm>
          <a:off x="0" y="4333875"/>
          <a:ext cx="2333625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7"/>
  <sheetViews>
    <sheetView tabSelected="1" view="pageBreakPreview" zoomScale="130" zoomScaleSheetLayoutView="130" workbookViewId="0">
      <selection activeCell="A4" sqref="A4:T4"/>
    </sheetView>
  </sheetViews>
  <sheetFormatPr defaultRowHeight="15" x14ac:dyDescent="0.25"/>
  <cols>
    <col min="1" max="1" width="4.42578125" style="32" customWidth="1"/>
    <col min="2" max="2" width="14.28515625" style="33" customWidth="1"/>
    <col min="3" max="3" width="4.140625" style="28" customWidth="1"/>
    <col min="4" max="4" width="1.7109375" customWidth="1"/>
    <col min="5" max="5" width="6.42578125" style="28" customWidth="1"/>
    <col min="6" max="6" width="1.42578125" style="34" customWidth="1"/>
    <col min="7" max="7" width="6.140625" style="28" customWidth="1"/>
    <col min="8" max="8" width="2" style="28" customWidth="1"/>
    <col min="9" max="9" width="6.42578125" style="28" customWidth="1"/>
    <col min="10" max="10" width="1.85546875" customWidth="1"/>
    <col min="11" max="11" width="4.85546875" style="29" customWidth="1"/>
    <col min="12" max="12" width="1.7109375" customWidth="1"/>
    <col min="13" max="13" width="3.7109375" style="29" customWidth="1"/>
    <col min="14" max="14" width="4.7109375" customWidth="1"/>
    <col min="15" max="15" width="7.140625" customWidth="1"/>
    <col min="16" max="16" width="9.5703125" customWidth="1"/>
    <col min="17" max="17" width="5.7109375" customWidth="1"/>
    <col min="18" max="18" width="3.7109375" customWidth="1"/>
    <col min="19" max="19" width="8.28515625" style="24" customWidth="1"/>
    <col min="20" max="20" width="9.140625" hidden="1" customWidth="1"/>
  </cols>
  <sheetData>
    <row r="1" spans="1:20" s="149" customFormat="1" ht="15.75" x14ac:dyDescent="0.25">
      <c r="A1" s="23"/>
      <c r="B1" s="22"/>
      <c r="C1" s="23"/>
      <c r="D1" s="22"/>
      <c r="E1" s="23"/>
      <c r="F1" s="150"/>
      <c r="G1" s="23"/>
      <c r="H1" s="23"/>
      <c r="I1" s="23"/>
      <c r="J1" s="22"/>
      <c r="K1" s="22"/>
      <c r="L1" s="22"/>
      <c r="M1" s="22"/>
      <c r="N1" s="8"/>
      <c r="O1" s="22"/>
      <c r="P1" s="22"/>
      <c r="Q1" s="22"/>
      <c r="R1" s="22"/>
      <c r="S1" s="151" t="s">
        <v>301</v>
      </c>
    </row>
    <row r="2" spans="1:20" s="149" customFormat="1" ht="15.75" x14ac:dyDescent="0.25">
      <c r="A2" s="152" t="s">
        <v>302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</row>
    <row r="3" spans="1:20" s="149" customFormat="1" ht="15.75" x14ac:dyDescent="0.25">
      <c r="A3" s="152" t="s">
        <v>303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</row>
    <row r="4" spans="1:20" ht="64.5" customHeight="1" x14ac:dyDescent="0.25">
      <c r="A4" s="164" t="s">
        <v>300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</row>
    <row r="5" spans="1:20" s="1" customFormat="1" ht="16.5" x14ac:dyDescent="0.25">
      <c r="A5" s="57" t="s">
        <v>2</v>
      </c>
      <c r="B5" s="167" t="s">
        <v>3</v>
      </c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58" t="s">
        <v>4</v>
      </c>
      <c r="P5" s="57" t="s">
        <v>5</v>
      </c>
      <c r="Q5" s="57" t="s">
        <v>6</v>
      </c>
      <c r="R5" s="165" t="s">
        <v>7</v>
      </c>
      <c r="S5" s="166"/>
    </row>
    <row r="6" spans="1:20" ht="16.5" x14ac:dyDescent="0.3">
      <c r="A6" s="38"/>
      <c r="B6" s="39"/>
      <c r="C6" s="38"/>
      <c r="D6" s="39"/>
      <c r="E6" s="38"/>
      <c r="F6" s="41"/>
      <c r="G6" s="38"/>
      <c r="H6" s="38"/>
      <c r="I6" s="38"/>
      <c r="J6" s="39"/>
      <c r="K6" s="39"/>
      <c r="L6" s="39"/>
      <c r="M6" s="39"/>
      <c r="N6" s="39"/>
      <c r="O6" s="39"/>
      <c r="P6" s="39"/>
      <c r="Q6" s="39"/>
      <c r="R6" s="39"/>
      <c r="S6" s="46"/>
    </row>
    <row r="7" spans="1:20" s="51" customFormat="1" ht="22.5" customHeight="1" x14ac:dyDescent="0.3">
      <c r="A7" s="49">
        <v>1</v>
      </c>
      <c r="B7" s="156" t="s">
        <v>63</v>
      </c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39"/>
      <c r="P7" s="39"/>
      <c r="Q7" s="39"/>
      <c r="R7" s="39"/>
      <c r="S7" s="46"/>
    </row>
    <row r="8" spans="1:20" s="39" customFormat="1" ht="16.5" hidden="1" x14ac:dyDescent="0.3">
      <c r="A8" s="38"/>
      <c r="B8" s="39" t="s">
        <v>128</v>
      </c>
      <c r="C8" s="38">
        <v>1</v>
      </c>
      <c r="D8" s="39" t="s">
        <v>44</v>
      </c>
      <c r="E8" s="64">
        <v>19.5</v>
      </c>
      <c r="F8" s="41" t="s">
        <v>44</v>
      </c>
      <c r="G8" s="64">
        <v>15</v>
      </c>
      <c r="H8" s="38"/>
      <c r="I8" s="64"/>
      <c r="K8" s="153"/>
      <c r="L8" s="153"/>
      <c r="N8" s="39" t="s">
        <v>0</v>
      </c>
      <c r="O8" s="40">
        <f>C8*E8*G8</f>
        <v>292.5</v>
      </c>
      <c r="S8" s="46"/>
    </row>
    <row r="9" spans="1:20" s="39" customFormat="1" ht="16.5" hidden="1" x14ac:dyDescent="0.3">
      <c r="A9" s="38"/>
      <c r="C9" s="38"/>
      <c r="E9" s="64"/>
      <c r="F9" s="41"/>
      <c r="G9" s="64"/>
      <c r="H9" s="38"/>
      <c r="I9" s="64"/>
      <c r="K9" s="64"/>
      <c r="L9" s="64"/>
      <c r="O9" s="79">
        <f>SUM(O8:O8)</f>
        <v>292.5</v>
      </c>
      <c r="S9" s="46"/>
    </row>
    <row r="10" spans="1:20" s="39" customFormat="1" ht="16.5" x14ac:dyDescent="0.3">
      <c r="A10" s="38"/>
      <c r="C10" s="38"/>
      <c r="E10" s="38"/>
      <c r="F10" s="41"/>
      <c r="G10" s="38"/>
      <c r="H10" s="38"/>
      <c r="I10" s="38"/>
      <c r="O10" s="73">
        <f>O9</f>
        <v>292.5</v>
      </c>
      <c r="P10" s="60">
        <v>378.13</v>
      </c>
      <c r="Q10" s="38" t="s">
        <v>46</v>
      </c>
      <c r="R10" s="38" t="s">
        <v>1</v>
      </c>
      <c r="S10" s="43">
        <f>O10*P10/100</f>
        <v>1106.03025</v>
      </c>
    </row>
    <row r="11" spans="1:20" s="39" customFormat="1" ht="16.5" x14ac:dyDescent="0.3">
      <c r="A11" s="38">
        <v>2</v>
      </c>
      <c r="B11" s="39" t="s">
        <v>48</v>
      </c>
      <c r="C11" s="38"/>
      <c r="E11" s="38"/>
      <c r="F11" s="41"/>
      <c r="G11" s="38"/>
      <c r="H11" s="38"/>
      <c r="I11" s="38"/>
      <c r="S11" s="46"/>
    </row>
    <row r="12" spans="1:20" s="39" customFormat="1" ht="16.5" hidden="1" x14ac:dyDescent="0.3">
      <c r="A12" s="38"/>
      <c r="B12" s="39" t="s">
        <v>129</v>
      </c>
      <c r="C12" s="38">
        <v>1</v>
      </c>
      <c r="D12" s="39" t="s">
        <v>44</v>
      </c>
      <c r="E12" s="70">
        <v>12</v>
      </c>
      <c r="F12" s="41" t="s">
        <v>44</v>
      </c>
      <c r="G12" s="70">
        <v>1.25</v>
      </c>
      <c r="H12" s="38" t="s">
        <v>44</v>
      </c>
      <c r="I12" s="70">
        <v>10</v>
      </c>
      <c r="K12" s="153"/>
      <c r="L12" s="153"/>
      <c r="N12" s="39" t="s">
        <v>0</v>
      </c>
      <c r="O12" s="73">
        <f>C12*E12*G12*I12</f>
        <v>150</v>
      </c>
      <c r="S12" s="46"/>
    </row>
    <row r="13" spans="1:20" s="39" customFormat="1" ht="16.5" hidden="1" x14ac:dyDescent="0.3">
      <c r="A13" s="38"/>
      <c r="B13" s="39" t="s">
        <v>79</v>
      </c>
      <c r="C13" s="38">
        <v>1</v>
      </c>
      <c r="D13" s="39" t="s">
        <v>44</v>
      </c>
      <c r="E13" s="70">
        <v>12</v>
      </c>
      <c r="F13" s="41" t="s">
        <v>44</v>
      </c>
      <c r="G13" s="70">
        <v>1.25</v>
      </c>
      <c r="H13" s="38" t="s">
        <v>44</v>
      </c>
      <c r="I13" s="70">
        <v>10</v>
      </c>
      <c r="K13" s="153"/>
      <c r="L13" s="153"/>
      <c r="N13" s="39" t="s">
        <v>0</v>
      </c>
      <c r="O13" s="73">
        <f t="shared" ref="O13:O15" si="0">C13*E13*G13*I13</f>
        <v>150</v>
      </c>
      <c r="S13" s="46"/>
    </row>
    <row r="14" spans="1:20" s="39" customFormat="1" ht="16.5" hidden="1" x14ac:dyDescent="0.3">
      <c r="A14" s="38"/>
      <c r="B14" s="80" t="s">
        <v>130</v>
      </c>
      <c r="C14" s="38">
        <v>2</v>
      </c>
      <c r="D14" s="39" t="s">
        <v>44</v>
      </c>
      <c r="E14" s="70">
        <v>19.5</v>
      </c>
      <c r="F14" s="41" t="s">
        <v>44</v>
      </c>
      <c r="G14" s="70">
        <v>0.75</v>
      </c>
      <c r="H14" s="38" t="s">
        <v>44</v>
      </c>
      <c r="I14" s="70">
        <v>1</v>
      </c>
      <c r="K14" s="153"/>
      <c r="L14" s="153"/>
      <c r="N14" s="39" t="s">
        <v>0</v>
      </c>
      <c r="O14" s="73">
        <f t="shared" si="0"/>
        <v>29.25</v>
      </c>
      <c r="S14" s="46"/>
    </row>
    <row r="15" spans="1:20" s="39" customFormat="1" ht="16.5" hidden="1" x14ac:dyDescent="0.3">
      <c r="A15" s="38"/>
      <c r="B15" s="39" t="s">
        <v>79</v>
      </c>
      <c r="C15" s="38">
        <v>2</v>
      </c>
      <c r="D15" s="39" t="s">
        <v>44</v>
      </c>
      <c r="E15" s="70">
        <v>13.5</v>
      </c>
      <c r="F15" s="41" t="s">
        <v>44</v>
      </c>
      <c r="G15" s="70">
        <v>0.75</v>
      </c>
      <c r="H15" s="38" t="s">
        <v>44</v>
      </c>
      <c r="I15" s="70">
        <v>1</v>
      </c>
      <c r="K15" s="153"/>
      <c r="L15" s="153"/>
      <c r="N15" s="39" t="s">
        <v>0</v>
      </c>
      <c r="O15" s="42">
        <f t="shared" si="0"/>
        <v>20.25</v>
      </c>
      <c r="S15" s="46"/>
    </row>
    <row r="16" spans="1:20" s="39" customFormat="1" ht="16.5" hidden="1" x14ac:dyDescent="0.3">
      <c r="A16" s="38"/>
      <c r="C16" s="38"/>
      <c r="E16" s="38"/>
      <c r="F16" s="41"/>
      <c r="G16" s="38"/>
      <c r="H16" s="38"/>
      <c r="I16" s="38"/>
      <c r="O16" s="73">
        <f>SUM(O12:O15)</f>
        <v>349.5</v>
      </c>
      <c r="S16" s="46"/>
    </row>
    <row r="17" spans="1:19" s="39" customFormat="1" ht="16.5" x14ac:dyDescent="0.3">
      <c r="A17" s="38"/>
      <c r="C17" s="38"/>
      <c r="E17" s="40"/>
      <c r="F17" s="41"/>
      <c r="G17" s="40"/>
      <c r="H17" s="38"/>
      <c r="I17" s="38"/>
      <c r="O17" s="73">
        <f>O16</f>
        <v>349.5</v>
      </c>
      <c r="P17" s="60">
        <v>1285.6300000000001</v>
      </c>
      <c r="Q17" s="38" t="s">
        <v>46</v>
      </c>
      <c r="R17" s="38" t="s">
        <v>1</v>
      </c>
      <c r="S17" s="43">
        <f>O17*P17/100</f>
        <v>4493.2768500000002</v>
      </c>
    </row>
    <row r="18" spans="1:19" s="39" customFormat="1" ht="16.5" x14ac:dyDescent="0.3">
      <c r="A18" s="38">
        <v>3</v>
      </c>
      <c r="B18" s="39" t="s">
        <v>131</v>
      </c>
      <c r="C18" s="38"/>
      <c r="E18" s="73"/>
      <c r="F18" s="41"/>
      <c r="G18" s="73"/>
      <c r="H18" s="38"/>
      <c r="I18" s="38"/>
      <c r="O18" s="73"/>
      <c r="P18" s="60"/>
      <c r="Q18" s="38"/>
      <c r="R18" s="38"/>
      <c r="S18" s="43"/>
    </row>
    <row r="19" spans="1:19" s="39" customFormat="1" ht="16.5" hidden="1" x14ac:dyDescent="0.3">
      <c r="A19" s="38"/>
      <c r="B19" s="39" t="s">
        <v>132</v>
      </c>
      <c r="C19" s="38">
        <v>1</v>
      </c>
      <c r="D19" s="39" t="s">
        <v>44</v>
      </c>
      <c r="E19" s="106">
        <v>90.75</v>
      </c>
      <c r="F19" s="41" t="s">
        <v>44</v>
      </c>
      <c r="G19" s="106">
        <v>2.5</v>
      </c>
      <c r="H19" s="38" t="s">
        <v>44</v>
      </c>
      <c r="I19" s="106">
        <v>0.33</v>
      </c>
      <c r="K19" s="153"/>
      <c r="L19" s="153"/>
      <c r="N19" s="39" t="s">
        <v>0</v>
      </c>
      <c r="O19" s="73">
        <f t="shared" ref="O19:O20" si="1">C19*E19*G19*I19</f>
        <v>74.868750000000006</v>
      </c>
      <c r="P19" s="60"/>
      <c r="Q19" s="38"/>
      <c r="R19" s="38"/>
      <c r="S19" s="43"/>
    </row>
    <row r="20" spans="1:19" s="39" customFormat="1" ht="16.5" hidden="1" x14ac:dyDescent="0.3">
      <c r="A20" s="38"/>
      <c r="C20" s="38">
        <v>1</v>
      </c>
      <c r="D20" s="39" t="s">
        <v>44</v>
      </c>
      <c r="E20" s="106">
        <v>19.25</v>
      </c>
      <c r="F20" s="41" t="s">
        <v>44</v>
      </c>
      <c r="G20" s="106">
        <v>2.5</v>
      </c>
      <c r="H20" s="38" t="s">
        <v>44</v>
      </c>
      <c r="I20" s="106">
        <v>0.33</v>
      </c>
      <c r="K20" s="153"/>
      <c r="L20" s="153"/>
      <c r="N20" s="39" t="s">
        <v>0</v>
      </c>
      <c r="O20" s="42">
        <f t="shared" si="1"/>
        <v>15.881250000000001</v>
      </c>
      <c r="P20" s="60"/>
      <c r="Q20" s="38"/>
      <c r="R20" s="38"/>
      <c r="S20" s="43"/>
    </row>
    <row r="21" spans="1:19" s="39" customFormat="1" ht="16.5" hidden="1" x14ac:dyDescent="0.3">
      <c r="A21" s="38"/>
      <c r="C21" s="38"/>
      <c r="E21" s="73"/>
      <c r="F21" s="41"/>
      <c r="G21" s="73"/>
      <c r="H21" s="38"/>
      <c r="I21" s="38"/>
      <c r="O21" s="73">
        <f>SUM(O19:O20)</f>
        <v>90.75</v>
      </c>
      <c r="P21" s="60"/>
      <c r="Q21" s="38"/>
      <c r="R21" s="38"/>
      <c r="S21" s="43"/>
    </row>
    <row r="22" spans="1:19" s="39" customFormat="1" ht="16.5" x14ac:dyDescent="0.3">
      <c r="A22" s="38"/>
      <c r="C22" s="38"/>
      <c r="E22" s="73"/>
      <c r="F22" s="41"/>
      <c r="G22" s="73"/>
      <c r="H22" s="38"/>
      <c r="I22" s="38"/>
      <c r="O22" s="73">
        <f>O21</f>
        <v>90.75</v>
      </c>
      <c r="P22" s="60">
        <v>5445</v>
      </c>
      <c r="Q22" s="38" t="s">
        <v>46</v>
      </c>
      <c r="R22" s="38" t="s">
        <v>1</v>
      </c>
      <c r="S22" s="43">
        <f>O22*P22/100</f>
        <v>4941.3374999999996</v>
      </c>
    </row>
    <row r="23" spans="1:19" s="39" customFormat="1" ht="16.5" x14ac:dyDescent="0.3">
      <c r="A23" s="38">
        <v>4</v>
      </c>
      <c r="B23" s="39" t="s">
        <v>57</v>
      </c>
      <c r="C23" s="38"/>
      <c r="E23" s="38"/>
      <c r="F23" s="41"/>
      <c r="G23" s="38"/>
      <c r="H23" s="38"/>
      <c r="I23" s="38"/>
      <c r="S23" s="46"/>
    </row>
    <row r="24" spans="1:19" s="39" customFormat="1" ht="16.5" hidden="1" x14ac:dyDescent="0.3">
      <c r="A24" s="38"/>
      <c r="B24" s="80" t="s">
        <v>133</v>
      </c>
      <c r="C24" s="38">
        <v>1</v>
      </c>
      <c r="D24" s="39" t="s">
        <v>44</v>
      </c>
      <c r="E24" s="70">
        <v>60.37</v>
      </c>
      <c r="F24" s="41" t="s">
        <v>44</v>
      </c>
      <c r="G24" s="70">
        <v>50.83</v>
      </c>
      <c r="H24" s="38" t="s">
        <v>44</v>
      </c>
      <c r="I24" s="64">
        <v>0.17</v>
      </c>
      <c r="K24" s="153"/>
      <c r="L24" s="153"/>
      <c r="N24" s="39" t="s">
        <v>0</v>
      </c>
      <c r="O24" s="40">
        <f t="shared" ref="O24:O25" si="2">C24*E24*G24*I24</f>
        <v>521.66320699999994</v>
      </c>
      <c r="S24" s="46"/>
    </row>
    <row r="25" spans="1:19" s="39" customFormat="1" ht="16.5" hidden="1" x14ac:dyDescent="0.3">
      <c r="A25" s="38"/>
      <c r="B25" s="80" t="s">
        <v>134</v>
      </c>
      <c r="C25" s="38">
        <v>3</v>
      </c>
      <c r="D25" s="39" t="s">
        <v>44</v>
      </c>
      <c r="E25" s="70">
        <v>15</v>
      </c>
      <c r="F25" s="41" t="s">
        <v>44</v>
      </c>
      <c r="G25" s="70">
        <v>13</v>
      </c>
      <c r="H25" s="38" t="s">
        <v>44</v>
      </c>
      <c r="I25" s="70">
        <v>0.25</v>
      </c>
      <c r="K25" s="153"/>
      <c r="L25" s="153"/>
      <c r="N25" s="39" t="s">
        <v>0</v>
      </c>
      <c r="O25" s="52">
        <f t="shared" si="2"/>
        <v>146.25</v>
      </c>
      <c r="S25" s="46"/>
    </row>
    <row r="26" spans="1:19" s="39" customFormat="1" ht="16.5" hidden="1" x14ac:dyDescent="0.3">
      <c r="A26" s="38"/>
      <c r="B26" s="39" t="s">
        <v>79</v>
      </c>
      <c r="C26" s="38">
        <v>1</v>
      </c>
      <c r="D26" s="39" t="s">
        <v>44</v>
      </c>
      <c r="E26" s="70">
        <v>23</v>
      </c>
      <c r="F26" s="41" t="s">
        <v>44</v>
      </c>
      <c r="G26" s="70">
        <v>13</v>
      </c>
      <c r="H26" s="38" t="s">
        <v>44</v>
      </c>
      <c r="I26" s="70">
        <v>0.25</v>
      </c>
      <c r="K26" s="153"/>
      <c r="L26" s="153"/>
      <c r="N26" s="39" t="s">
        <v>0</v>
      </c>
      <c r="O26" s="73">
        <f t="shared" ref="O26:O29" si="3">C26*E26*G26*I26</f>
        <v>74.75</v>
      </c>
      <c r="S26" s="46"/>
    </row>
    <row r="27" spans="1:19" s="39" customFormat="1" ht="16.5" hidden="1" x14ac:dyDescent="0.3">
      <c r="A27" s="38"/>
      <c r="B27" s="39" t="s">
        <v>139</v>
      </c>
      <c r="C27" s="38">
        <v>7</v>
      </c>
      <c r="D27" s="39" t="s">
        <v>44</v>
      </c>
      <c r="E27" s="106">
        <v>5</v>
      </c>
      <c r="F27" s="41" t="s">
        <v>44</v>
      </c>
      <c r="G27" s="106">
        <v>4</v>
      </c>
      <c r="H27" s="38" t="s">
        <v>44</v>
      </c>
      <c r="I27" s="106">
        <v>0.25</v>
      </c>
      <c r="K27" s="153"/>
      <c r="L27" s="153"/>
      <c r="N27" s="39" t="s">
        <v>0</v>
      </c>
      <c r="O27" s="73">
        <f t="shared" ref="O27" si="4">C27*E27*G27*I27</f>
        <v>35</v>
      </c>
      <c r="S27" s="46"/>
    </row>
    <row r="28" spans="1:19" s="39" customFormat="1" ht="16.5" hidden="1" x14ac:dyDescent="0.3">
      <c r="A28" s="38"/>
      <c r="B28" s="39" t="s">
        <v>135</v>
      </c>
      <c r="C28" s="38">
        <v>1</v>
      </c>
      <c r="D28" s="39" t="s">
        <v>44</v>
      </c>
      <c r="E28" s="70">
        <v>72.5</v>
      </c>
      <c r="F28" s="41" t="s">
        <v>44</v>
      </c>
      <c r="G28" s="70">
        <v>8.33</v>
      </c>
      <c r="H28" s="38" t="s">
        <v>44</v>
      </c>
      <c r="I28" s="70">
        <v>0.25</v>
      </c>
      <c r="K28" s="153"/>
      <c r="L28" s="153"/>
      <c r="N28" s="39" t="s">
        <v>0</v>
      </c>
      <c r="O28" s="52">
        <f t="shared" si="3"/>
        <v>150.98124999999999</v>
      </c>
      <c r="S28" s="46"/>
    </row>
    <row r="29" spans="1:19" s="39" customFormat="1" ht="16.5" hidden="1" x14ac:dyDescent="0.3">
      <c r="A29" s="38"/>
      <c r="B29" s="39" t="s">
        <v>123</v>
      </c>
      <c r="C29" s="38">
        <v>1</v>
      </c>
      <c r="D29" s="39" t="s">
        <v>44</v>
      </c>
      <c r="E29" s="70">
        <v>10</v>
      </c>
      <c r="F29" s="41" t="s">
        <v>44</v>
      </c>
      <c r="G29" s="70">
        <v>9</v>
      </c>
      <c r="H29" s="38" t="s">
        <v>44</v>
      </c>
      <c r="I29" s="70">
        <v>0.25</v>
      </c>
      <c r="K29" s="153"/>
      <c r="L29" s="153"/>
      <c r="N29" s="39" t="s">
        <v>0</v>
      </c>
      <c r="O29" s="73">
        <f t="shared" si="3"/>
        <v>22.5</v>
      </c>
      <c r="S29" s="46"/>
    </row>
    <row r="30" spans="1:19" s="39" customFormat="1" ht="16.5" hidden="1" x14ac:dyDescent="0.3">
      <c r="A30" s="38"/>
      <c r="B30" s="39" t="s">
        <v>136</v>
      </c>
      <c r="C30" s="38">
        <v>1</v>
      </c>
      <c r="D30" s="39" t="s">
        <v>44</v>
      </c>
      <c r="E30" s="106">
        <v>10</v>
      </c>
      <c r="F30" s="41" t="s">
        <v>44</v>
      </c>
      <c r="G30" s="106">
        <v>6</v>
      </c>
      <c r="H30" s="38" t="s">
        <v>44</v>
      </c>
      <c r="I30" s="106">
        <v>0.25</v>
      </c>
      <c r="K30" s="153"/>
      <c r="L30" s="153"/>
      <c r="N30" s="39" t="s">
        <v>0</v>
      </c>
      <c r="O30" s="73">
        <f t="shared" ref="O30" si="5">C30*E30*G30*I30</f>
        <v>15</v>
      </c>
      <c r="S30" s="46"/>
    </row>
    <row r="31" spans="1:19" s="39" customFormat="1" ht="16.5" hidden="1" x14ac:dyDescent="0.3">
      <c r="A31" s="38"/>
      <c r="B31" s="39" t="s">
        <v>136</v>
      </c>
      <c r="C31" s="38">
        <v>1</v>
      </c>
      <c r="D31" s="39" t="s">
        <v>44</v>
      </c>
      <c r="E31" s="70">
        <v>10</v>
      </c>
      <c r="F31" s="41" t="s">
        <v>44</v>
      </c>
      <c r="G31" s="70">
        <v>6</v>
      </c>
      <c r="H31" s="38" t="s">
        <v>44</v>
      </c>
      <c r="I31" s="70">
        <v>0.25</v>
      </c>
      <c r="K31" s="153"/>
      <c r="L31" s="153"/>
      <c r="N31" s="39" t="s">
        <v>0</v>
      </c>
      <c r="O31" s="73">
        <f t="shared" ref="O31:O38" si="6">C31*E31*G31*I31</f>
        <v>15</v>
      </c>
      <c r="S31" s="46"/>
    </row>
    <row r="32" spans="1:19" s="39" customFormat="1" ht="16.5" hidden="1" x14ac:dyDescent="0.3">
      <c r="A32" s="38"/>
      <c r="B32" s="39" t="s">
        <v>137</v>
      </c>
      <c r="C32" s="38">
        <v>1</v>
      </c>
      <c r="D32" s="39" t="s">
        <v>44</v>
      </c>
      <c r="E32" s="70">
        <v>10.25</v>
      </c>
      <c r="F32" s="41" t="s">
        <v>44</v>
      </c>
      <c r="G32" s="70">
        <v>5</v>
      </c>
      <c r="H32" s="38" t="s">
        <v>44</v>
      </c>
      <c r="I32" s="70">
        <v>0.25</v>
      </c>
      <c r="K32" s="153"/>
      <c r="L32" s="153"/>
      <c r="N32" s="39" t="s">
        <v>0</v>
      </c>
      <c r="O32" s="52">
        <f t="shared" si="6"/>
        <v>12.8125</v>
      </c>
      <c r="S32" s="46"/>
    </row>
    <row r="33" spans="1:19" s="39" customFormat="1" ht="16.5" hidden="1" x14ac:dyDescent="0.3">
      <c r="A33" s="38"/>
      <c r="B33" s="39" t="s">
        <v>100</v>
      </c>
      <c r="C33" s="38">
        <v>2</v>
      </c>
      <c r="D33" s="39" t="s">
        <v>44</v>
      </c>
      <c r="E33" s="70">
        <v>4</v>
      </c>
      <c r="F33" s="41" t="s">
        <v>44</v>
      </c>
      <c r="G33" s="70">
        <v>4</v>
      </c>
      <c r="H33" s="38" t="s">
        <v>44</v>
      </c>
      <c r="I33" s="70">
        <v>0.25</v>
      </c>
      <c r="K33" s="153"/>
      <c r="L33" s="153"/>
      <c r="N33" s="39" t="s">
        <v>0</v>
      </c>
      <c r="O33" s="73">
        <f t="shared" si="6"/>
        <v>8</v>
      </c>
      <c r="S33" s="46"/>
    </row>
    <row r="34" spans="1:19" s="39" customFormat="1" ht="16.5" hidden="1" x14ac:dyDescent="0.3">
      <c r="A34" s="38"/>
      <c r="B34" s="39" t="s">
        <v>79</v>
      </c>
      <c r="C34" s="38">
        <v>2</v>
      </c>
      <c r="D34" s="39" t="s">
        <v>44</v>
      </c>
      <c r="E34" s="70">
        <v>4</v>
      </c>
      <c r="F34" s="41" t="s">
        <v>44</v>
      </c>
      <c r="G34" s="70">
        <v>5</v>
      </c>
      <c r="H34" s="38" t="s">
        <v>44</v>
      </c>
      <c r="I34" s="70">
        <v>0.25</v>
      </c>
      <c r="K34" s="153"/>
      <c r="L34" s="153"/>
      <c r="N34" s="39" t="s">
        <v>0</v>
      </c>
      <c r="O34" s="52">
        <v>10</v>
      </c>
      <c r="S34" s="46"/>
    </row>
    <row r="35" spans="1:19" s="39" customFormat="1" ht="16.5" hidden="1" x14ac:dyDescent="0.3">
      <c r="A35" s="38"/>
      <c r="B35" s="39" t="s">
        <v>140</v>
      </c>
      <c r="C35" s="38">
        <v>1</v>
      </c>
      <c r="D35" s="39" t="s">
        <v>44</v>
      </c>
      <c r="E35" s="109">
        <v>5</v>
      </c>
      <c r="F35" s="41" t="s">
        <v>44</v>
      </c>
      <c r="G35" s="109">
        <v>3</v>
      </c>
      <c r="H35" s="38" t="s">
        <v>44</v>
      </c>
      <c r="I35" s="109">
        <v>0.25</v>
      </c>
      <c r="K35" s="153"/>
      <c r="L35" s="153"/>
      <c r="N35" s="39" t="s">
        <v>0</v>
      </c>
      <c r="O35" s="52">
        <f>E35*G35*I35</f>
        <v>3.75</v>
      </c>
      <c r="S35" s="46"/>
    </row>
    <row r="36" spans="1:19" s="39" customFormat="1" ht="16.5" hidden="1" x14ac:dyDescent="0.3">
      <c r="A36" s="38"/>
      <c r="B36" s="39" t="s">
        <v>142</v>
      </c>
      <c r="C36" s="38">
        <v>1</v>
      </c>
      <c r="D36" s="39" t="s">
        <v>44</v>
      </c>
      <c r="E36" s="109">
        <v>217.89</v>
      </c>
      <c r="F36" s="41" t="s">
        <v>44</v>
      </c>
      <c r="G36" s="109">
        <v>8.33</v>
      </c>
      <c r="H36" s="38" t="s">
        <v>44</v>
      </c>
      <c r="I36" s="109">
        <v>0.25</v>
      </c>
      <c r="K36" s="153"/>
      <c r="L36" s="153"/>
      <c r="N36" s="39" t="s">
        <v>0</v>
      </c>
      <c r="O36" s="52">
        <f>E36*G36*I36</f>
        <v>453.75592499999999</v>
      </c>
      <c r="S36" s="46"/>
    </row>
    <row r="37" spans="1:19" s="39" customFormat="1" ht="16.5" hidden="1" x14ac:dyDescent="0.3">
      <c r="A37" s="38"/>
      <c r="B37" s="39" t="s">
        <v>138</v>
      </c>
      <c r="C37" s="38">
        <v>1</v>
      </c>
      <c r="D37" s="39" t="s">
        <v>44</v>
      </c>
      <c r="E37" s="70">
        <v>66.42</v>
      </c>
      <c r="F37" s="41" t="s">
        <v>44</v>
      </c>
      <c r="G37" s="70">
        <v>8.33</v>
      </c>
      <c r="H37" s="38" t="s">
        <v>44</v>
      </c>
      <c r="I37" s="70">
        <v>0.25</v>
      </c>
      <c r="K37" s="153"/>
      <c r="L37" s="153"/>
      <c r="N37" s="39" t="s">
        <v>0</v>
      </c>
      <c r="O37" s="73">
        <f t="shared" si="6"/>
        <v>138.31965</v>
      </c>
      <c r="S37" s="46"/>
    </row>
    <row r="38" spans="1:19" s="39" customFormat="1" ht="16.5" hidden="1" x14ac:dyDescent="0.3">
      <c r="A38" s="38"/>
      <c r="B38" s="39" t="s">
        <v>139</v>
      </c>
      <c r="C38" s="38">
        <v>7</v>
      </c>
      <c r="D38" s="39" t="s">
        <v>44</v>
      </c>
      <c r="E38" s="70">
        <v>4</v>
      </c>
      <c r="F38" s="41" t="s">
        <v>44</v>
      </c>
      <c r="G38" s="70">
        <v>5</v>
      </c>
      <c r="H38" s="38" t="s">
        <v>44</v>
      </c>
      <c r="I38" s="70">
        <v>0.25</v>
      </c>
      <c r="K38" s="153"/>
      <c r="L38" s="153"/>
      <c r="N38" s="39" t="s">
        <v>0</v>
      </c>
      <c r="O38" s="52">
        <f t="shared" si="6"/>
        <v>35</v>
      </c>
      <c r="S38" s="46"/>
    </row>
    <row r="39" spans="1:19" s="39" customFormat="1" ht="16.5" hidden="1" x14ac:dyDescent="0.3">
      <c r="A39" s="38"/>
      <c r="B39" s="39" t="s">
        <v>140</v>
      </c>
      <c r="C39" s="38">
        <v>1</v>
      </c>
      <c r="D39" s="39" t="s">
        <v>44</v>
      </c>
      <c r="E39" s="70">
        <v>20</v>
      </c>
      <c r="F39" s="41" t="s">
        <v>44</v>
      </c>
      <c r="G39" s="70">
        <v>3</v>
      </c>
      <c r="H39" s="38" t="s">
        <v>44</v>
      </c>
      <c r="I39" s="70">
        <v>0.25</v>
      </c>
      <c r="K39" s="153"/>
      <c r="L39" s="153"/>
      <c r="N39" s="39" t="s">
        <v>0</v>
      </c>
      <c r="O39" s="73">
        <f t="shared" ref="O39:O40" si="7">C39*E39*G39*I39</f>
        <v>15</v>
      </c>
      <c r="S39" s="46"/>
    </row>
    <row r="40" spans="1:19" s="39" customFormat="1" ht="16.5" hidden="1" x14ac:dyDescent="0.3">
      <c r="A40" s="38"/>
      <c r="B40" s="39" t="s">
        <v>141</v>
      </c>
      <c r="C40" s="38">
        <v>3</v>
      </c>
      <c r="D40" s="39" t="s">
        <v>44</v>
      </c>
      <c r="E40" s="70">
        <v>28</v>
      </c>
      <c r="F40" s="41" t="s">
        <v>44</v>
      </c>
      <c r="G40" s="70">
        <v>18</v>
      </c>
      <c r="H40" s="38" t="s">
        <v>44</v>
      </c>
      <c r="I40" s="70">
        <v>0.25</v>
      </c>
      <c r="K40" s="153"/>
      <c r="L40" s="153"/>
      <c r="N40" s="39" t="s">
        <v>0</v>
      </c>
      <c r="O40" s="52">
        <f t="shared" si="7"/>
        <v>378</v>
      </c>
      <c r="S40" s="46"/>
    </row>
    <row r="41" spans="1:19" s="39" customFormat="1" ht="16.5" hidden="1" x14ac:dyDescent="0.3">
      <c r="A41" s="38"/>
      <c r="B41" s="39" t="s">
        <v>79</v>
      </c>
      <c r="C41" s="38">
        <v>1</v>
      </c>
      <c r="D41" s="39" t="s">
        <v>44</v>
      </c>
      <c r="E41" s="106">
        <v>18</v>
      </c>
      <c r="F41" s="41" t="s">
        <v>44</v>
      </c>
      <c r="G41" s="106">
        <v>13</v>
      </c>
      <c r="H41" s="38" t="s">
        <v>44</v>
      </c>
      <c r="I41" s="106">
        <v>0.25</v>
      </c>
      <c r="K41" s="153"/>
      <c r="L41" s="153"/>
      <c r="N41" s="39" t="s">
        <v>0</v>
      </c>
      <c r="O41" s="42">
        <f t="shared" ref="O41" si="8">C41*E41*G41*I41</f>
        <v>58.5</v>
      </c>
      <c r="S41" s="46"/>
    </row>
    <row r="42" spans="1:19" s="39" customFormat="1" ht="16.5" hidden="1" x14ac:dyDescent="0.3">
      <c r="A42" s="38"/>
      <c r="C42" s="38"/>
      <c r="E42" s="38"/>
      <c r="F42" s="41"/>
      <c r="G42" s="38"/>
      <c r="H42" s="38"/>
      <c r="I42" s="38"/>
      <c r="O42" s="40">
        <v>2018</v>
      </c>
      <c r="S42" s="46"/>
    </row>
    <row r="43" spans="1:19" s="39" customFormat="1" ht="16.5" x14ac:dyDescent="0.3">
      <c r="A43" s="38"/>
      <c r="C43" s="38"/>
      <c r="E43" s="38"/>
      <c r="F43" s="41"/>
      <c r="G43" s="38"/>
      <c r="H43" s="38"/>
      <c r="I43" s="38"/>
      <c r="O43" s="40">
        <f>O42</f>
        <v>2018</v>
      </c>
      <c r="P43" s="60">
        <v>3327.5</v>
      </c>
      <c r="Q43" s="38" t="s">
        <v>46</v>
      </c>
      <c r="R43" s="38" t="s">
        <v>1</v>
      </c>
      <c r="S43" s="43">
        <f>O43*P43/100</f>
        <v>67148.95</v>
      </c>
    </row>
    <row r="44" spans="1:19" s="39" customFormat="1" ht="16.5" x14ac:dyDescent="0.3">
      <c r="A44" s="38">
        <v>5</v>
      </c>
      <c r="B44" s="39" t="s">
        <v>93</v>
      </c>
      <c r="C44" s="38"/>
      <c r="E44" s="38"/>
      <c r="F44" s="41"/>
      <c r="G44" s="38"/>
      <c r="H44" s="38"/>
      <c r="I44" s="38"/>
      <c r="O44" s="73"/>
      <c r="P44" s="60"/>
      <c r="Q44" s="38"/>
      <c r="R44" s="38"/>
      <c r="S44" s="43"/>
    </row>
    <row r="45" spans="1:19" s="39" customFormat="1" ht="16.5" hidden="1" x14ac:dyDescent="0.3">
      <c r="A45" s="38"/>
      <c r="B45" s="39" t="s">
        <v>143</v>
      </c>
      <c r="C45" s="38">
        <v>1</v>
      </c>
      <c r="D45" s="39" t="s">
        <v>44</v>
      </c>
      <c r="E45" s="74">
        <v>19.5</v>
      </c>
      <c r="F45" s="41" t="s">
        <v>44</v>
      </c>
      <c r="G45" s="74">
        <v>15</v>
      </c>
      <c r="H45" s="38" t="s">
        <v>54</v>
      </c>
      <c r="I45" s="38">
        <v>112</v>
      </c>
      <c r="N45" s="39" t="s">
        <v>0</v>
      </c>
      <c r="O45" s="73" t="s">
        <v>144</v>
      </c>
      <c r="P45" s="60"/>
      <c r="Q45" s="38"/>
      <c r="R45" s="38"/>
      <c r="S45" s="43"/>
    </row>
    <row r="46" spans="1:19" s="39" customFormat="1" ht="16.5" hidden="1" x14ac:dyDescent="0.3">
      <c r="A46" s="38"/>
      <c r="B46" s="39" t="s">
        <v>145</v>
      </c>
      <c r="C46" s="38">
        <v>14</v>
      </c>
      <c r="D46" s="39" t="s">
        <v>44</v>
      </c>
      <c r="E46" s="74">
        <v>19.5</v>
      </c>
      <c r="F46" s="41" t="s">
        <v>44</v>
      </c>
      <c r="G46" s="110" t="s">
        <v>146</v>
      </c>
      <c r="H46" s="38" t="s">
        <v>54</v>
      </c>
      <c r="I46" s="38">
        <v>112</v>
      </c>
      <c r="N46" s="39" t="s">
        <v>0</v>
      </c>
      <c r="O46" s="79" t="s">
        <v>147</v>
      </c>
      <c r="P46" s="60"/>
      <c r="Q46" s="38"/>
      <c r="R46" s="38"/>
      <c r="S46" s="43"/>
    </row>
    <row r="47" spans="1:19" s="39" customFormat="1" ht="16.5" hidden="1" x14ac:dyDescent="0.3">
      <c r="A47" s="38"/>
      <c r="C47" s="38"/>
      <c r="E47" s="38"/>
      <c r="F47" s="41"/>
      <c r="G47" s="38"/>
      <c r="H47" s="38"/>
      <c r="I47" s="38"/>
      <c r="N47" s="39" t="s">
        <v>94</v>
      </c>
      <c r="O47" s="73" t="s">
        <v>148</v>
      </c>
      <c r="P47" s="60"/>
      <c r="Q47" s="38"/>
      <c r="R47" s="38"/>
      <c r="S47" s="43"/>
    </row>
    <row r="48" spans="1:19" s="39" customFormat="1" ht="16.5" x14ac:dyDescent="0.3">
      <c r="A48" s="38"/>
      <c r="C48" s="38"/>
      <c r="E48" s="74"/>
      <c r="F48" s="41"/>
      <c r="G48" s="74"/>
      <c r="J48" s="38"/>
      <c r="K48" s="38"/>
      <c r="O48" s="73" t="s">
        <v>148</v>
      </c>
      <c r="P48" s="60">
        <v>126.04</v>
      </c>
      <c r="Q48" s="38" t="s">
        <v>95</v>
      </c>
      <c r="R48" s="38" t="s">
        <v>1</v>
      </c>
      <c r="S48" s="43">
        <v>602</v>
      </c>
    </row>
    <row r="49" spans="1:19" s="39" customFormat="1" ht="16.5" x14ac:dyDescent="0.3">
      <c r="A49" s="38">
        <v>5</v>
      </c>
      <c r="B49" s="39" t="s">
        <v>49</v>
      </c>
      <c r="C49" s="38"/>
      <c r="E49" s="38"/>
      <c r="F49" s="41"/>
      <c r="G49" s="38"/>
      <c r="H49" s="38"/>
      <c r="I49" s="38"/>
      <c r="S49" s="46"/>
    </row>
    <row r="50" spans="1:19" s="39" customFormat="1" ht="16.5" hidden="1" x14ac:dyDescent="0.3">
      <c r="A50" s="38"/>
      <c r="B50" s="39" t="s">
        <v>149</v>
      </c>
      <c r="C50" s="38">
        <v>2</v>
      </c>
      <c r="D50" s="39" t="s">
        <v>44</v>
      </c>
      <c r="E50" s="158" t="s">
        <v>150</v>
      </c>
      <c r="F50" s="158"/>
      <c r="G50" s="158"/>
      <c r="H50" s="158"/>
      <c r="I50" s="158"/>
      <c r="J50" s="158"/>
      <c r="K50" s="158"/>
      <c r="L50" s="158"/>
      <c r="N50" s="39" t="s">
        <v>0</v>
      </c>
      <c r="O50" s="40">
        <v>336</v>
      </c>
      <c r="S50" s="46"/>
    </row>
    <row r="51" spans="1:19" s="39" customFormat="1" ht="16.5" hidden="1" x14ac:dyDescent="0.3">
      <c r="A51" s="38"/>
      <c r="B51" s="39" t="s">
        <v>79</v>
      </c>
      <c r="C51" s="38">
        <v>1</v>
      </c>
      <c r="D51" s="39" t="s">
        <v>44</v>
      </c>
      <c r="E51" s="158" t="s">
        <v>247</v>
      </c>
      <c r="F51" s="158"/>
      <c r="G51" s="158"/>
      <c r="H51" s="158"/>
      <c r="I51" s="158"/>
      <c r="J51" s="158"/>
      <c r="K51" s="158"/>
      <c r="L51" s="158"/>
      <c r="N51" s="39" t="s">
        <v>0</v>
      </c>
      <c r="O51" s="40">
        <v>144</v>
      </c>
      <c r="S51" s="46"/>
    </row>
    <row r="52" spans="1:19" s="39" customFormat="1" ht="16.5" hidden="1" x14ac:dyDescent="0.3">
      <c r="A52" s="38"/>
      <c r="B52" s="39" t="s">
        <v>139</v>
      </c>
      <c r="C52" s="38">
        <v>7</v>
      </c>
      <c r="D52" s="39" t="s">
        <v>44</v>
      </c>
      <c r="E52" s="39" t="s">
        <v>151</v>
      </c>
      <c r="F52" s="46"/>
      <c r="I52" s="112"/>
      <c r="J52" s="112"/>
      <c r="K52" s="112"/>
      <c r="L52" s="112"/>
      <c r="N52" s="39" t="s">
        <v>0</v>
      </c>
      <c r="O52" s="52">
        <v>504</v>
      </c>
    </row>
    <row r="53" spans="1:19" s="39" customFormat="1" ht="16.5" hidden="1" x14ac:dyDescent="0.3">
      <c r="A53" s="38"/>
      <c r="B53" s="39" t="s">
        <v>65</v>
      </c>
      <c r="C53" s="38">
        <v>1</v>
      </c>
      <c r="D53" s="39" t="s">
        <v>44</v>
      </c>
      <c r="E53" s="112" t="s">
        <v>152</v>
      </c>
      <c r="F53" s="75"/>
      <c r="G53" s="75"/>
      <c r="H53" s="75"/>
      <c r="I53" s="75"/>
      <c r="J53" s="75"/>
      <c r="K53" s="75"/>
      <c r="L53" s="75"/>
      <c r="N53" s="39" t="s">
        <v>0</v>
      </c>
      <c r="O53" s="52">
        <v>485</v>
      </c>
      <c r="S53" s="46"/>
    </row>
    <row r="54" spans="1:19" s="39" customFormat="1" ht="16.5" hidden="1" x14ac:dyDescent="0.3">
      <c r="A54" s="38"/>
      <c r="B54" s="39" t="s">
        <v>153</v>
      </c>
      <c r="C54" s="38">
        <v>2</v>
      </c>
      <c r="D54" s="39" t="s">
        <v>44</v>
      </c>
      <c r="E54" s="112" t="s">
        <v>154</v>
      </c>
      <c r="F54" s="75"/>
      <c r="G54" s="75"/>
      <c r="H54" s="75"/>
      <c r="I54" s="75"/>
      <c r="J54" s="75"/>
      <c r="K54" s="75"/>
      <c r="L54" s="75"/>
      <c r="N54" s="39" t="s">
        <v>0</v>
      </c>
      <c r="O54" s="52">
        <v>324</v>
      </c>
      <c r="S54" s="46"/>
    </row>
    <row r="55" spans="1:19" s="39" customFormat="1" ht="16.5" hidden="1" x14ac:dyDescent="0.3">
      <c r="A55" s="38"/>
      <c r="C55" s="38">
        <v>7</v>
      </c>
      <c r="D55" s="39" t="s">
        <v>44</v>
      </c>
      <c r="E55" s="112" t="s">
        <v>155</v>
      </c>
      <c r="F55" s="112"/>
      <c r="G55" s="112"/>
      <c r="H55" s="112"/>
      <c r="I55" s="112"/>
      <c r="J55" s="112"/>
      <c r="K55" s="112"/>
      <c r="L55" s="112"/>
      <c r="N55" s="39" t="s">
        <v>0</v>
      </c>
      <c r="O55" s="52">
        <v>1386</v>
      </c>
      <c r="S55" s="46"/>
    </row>
    <row r="56" spans="1:19" s="39" customFormat="1" ht="16.5" hidden="1" x14ac:dyDescent="0.3">
      <c r="A56" s="38"/>
      <c r="B56" s="39" t="s">
        <v>156</v>
      </c>
      <c r="C56" s="38">
        <v>1</v>
      </c>
      <c r="D56" s="39" t="s">
        <v>44</v>
      </c>
      <c r="E56" s="112" t="s">
        <v>157</v>
      </c>
      <c r="F56" s="75"/>
      <c r="G56" s="75"/>
      <c r="H56" s="75"/>
      <c r="I56" s="75"/>
      <c r="J56" s="75"/>
      <c r="K56" s="75"/>
      <c r="L56" s="75"/>
      <c r="N56" s="39" t="s">
        <v>0</v>
      </c>
      <c r="O56" s="52">
        <v>168</v>
      </c>
      <c r="S56" s="46"/>
    </row>
    <row r="57" spans="1:19" s="39" customFormat="1" ht="16.5" hidden="1" x14ac:dyDescent="0.3">
      <c r="A57" s="38"/>
      <c r="B57" s="39" t="s">
        <v>123</v>
      </c>
      <c r="C57" s="38">
        <v>1</v>
      </c>
      <c r="D57" s="39" t="s">
        <v>44</v>
      </c>
      <c r="E57" s="73" t="s">
        <v>158</v>
      </c>
      <c r="F57" s="75" t="s">
        <v>97</v>
      </c>
      <c r="G57" s="75"/>
      <c r="H57" s="75"/>
      <c r="I57" s="75"/>
      <c r="J57" s="75"/>
      <c r="K57" s="75"/>
      <c r="L57" s="75"/>
      <c r="N57" s="39" t="s">
        <v>0</v>
      </c>
      <c r="O57" s="52">
        <v>114</v>
      </c>
      <c r="S57" s="46"/>
    </row>
    <row r="58" spans="1:19" s="39" customFormat="1" ht="16.5" hidden="1" x14ac:dyDescent="0.3">
      <c r="A58" s="38"/>
      <c r="B58" s="39" t="s">
        <v>100</v>
      </c>
      <c r="C58" s="38">
        <v>1</v>
      </c>
      <c r="D58" s="39" t="s">
        <v>44</v>
      </c>
      <c r="E58" s="112" t="s">
        <v>159</v>
      </c>
      <c r="F58" s="75"/>
      <c r="G58" s="75"/>
      <c r="H58" s="75"/>
      <c r="I58" s="75"/>
      <c r="J58" s="75"/>
      <c r="K58" s="75"/>
      <c r="L58" s="75"/>
      <c r="N58" s="39" t="s">
        <v>0</v>
      </c>
      <c r="O58" s="52">
        <v>46</v>
      </c>
      <c r="S58" s="46"/>
    </row>
    <row r="59" spans="1:19" s="39" customFormat="1" ht="16.5" hidden="1" x14ac:dyDescent="0.3">
      <c r="A59" s="38"/>
      <c r="B59" s="39" t="s">
        <v>160</v>
      </c>
      <c r="C59" s="38">
        <v>1</v>
      </c>
      <c r="D59" s="39" t="s">
        <v>44</v>
      </c>
      <c r="E59" s="111" t="s">
        <v>161</v>
      </c>
      <c r="F59" s="41"/>
      <c r="G59" s="70"/>
      <c r="H59" s="38"/>
      <c r="I59" s="70"/>
      <c r="K59" s="153"/>
      <c r="L59" s="153"/>
      <c r="N59" s="39" t="s">
        <v>0</v>
      </c>
      <c r="O59" s="73">
        <v>122</v>
      </c>
      <c r="S59" s="46"/>
    </row>
    <row r="60" spans="1:19" s="39" customFormat="1" ht="16.5" hidden="1" x14ac:dyDescent="0.3">
      <c r="A60" s="38"/>
      <c r="B60" s="39" t="s">
        <v>100</v>
      </c>
      <c r="C60" s="38">
        <v>1</v>
      </c>
      <c r="D60" s="39" t="s">
        <v>44</v>
      </c>
      <c r="E60" s="111" t="s">
        <v>162</v>
      </c>
      <c r="F60" s="41"/>
      <c r="G60" s="70"/>
      <c r="H60" s="38"/>
      <c r="I60" s="70"/>
      <c r="K60" s="153"/>
      <c r="L60" s="153"/>
      <c r="N60" s="39" t="s">
        <v>0</v>
      </c>
      <c r="O60" s="73">
        <v>128</v>
      </c>
      <c r="S60" s="46"/>
    </row>
    <row r="61" spans="1:19" s="39" customFormat="1" ht="16.5" hidden="1" x14ac:dyDescent="0.3">
      <c r="A61" s="38"/>
      <c r="B61" s="39" t="s">
        <v>79</v>
      </c>
      <c r="C61" s="38">
        <v>2</v>
      </c>
      <c r="D61" s="39" t="s">
        <v>44</v>
      </c>
      <c r="E61" s="111" t="s">
        <v>109</v>
      </c>
      <c r="F61" s="41"/>
      <c r="G61" s="70"/>
      <c r="H61" s="38"/>
      <c r="I61" s="70"/>
      <c r="K61" s="153"/>
      <c r="L61" s="153"/>
      <c r="N61" s="39" t="s">
        <v>0</v>
      </c>
      <c r="O61" s="52">
        <v>144</v>
      </c>
      <c r="S61" s="46"/>
    </row>
    <row r="62" spans="1:19" s="39" customFormat="1" ht="16.5" hidden="1" x14ac:dyDescent="0.3">
      <c r="A62" s="38"/>
      <c r="B62" s="39" t="s">
        <v>140</v>
      </c>
      <c r="C62" s="38">
        <v>1</v>
      </c>
      <c r="D62" s="39" t="s">
        <v>44</v>
      </c>
      <c r="E62" s="111" t="s">
        <v>163</v>
      </c>
      <c r="F62" s="41"/>
      <c r="G62" s="70"/>
      <c r="H62" s="38"/>
      <c r="I62" s="70"/>
      <c r="K62" s="153"/>
      <c r="L62" s="153"/>
      <c r="N62" s="39" t="s">
        <v>0</v>
      </c>
      <c r="O62" s="52">
        <v>64</v>
      </c>
      <c r="S62" s="46"/>
    </row>
    <row r="63" spans="1:19" s="39" customFormat="1" ht="16.5" hidden="1" x14ac:dyDescent="0.3">
      <c r="A63" s="38"/>
      <c r="B63" s="39" t="s">
        <v>164</v>
      </c>
      <c r="C63" s="38">
        <v>1</v>
      </c>
      <c r="D63" s="39" t="s">
        <v>44</v>
      </c>
      <c r="E63" s="111" t="s">
        <v>165</v>
      </c>
      <c r="F63" s="41"/>
      <c r="G63" s="70"/>
      <c r="H63" s="38"/>
      <c r="I63" s="70"/>
      <c r="K63" s="153"/>
      <c r="L63" s="153"/>
      <c r="N63" s="39" t="s">
        <v>0</v>
      </c>
      <c r="O63" s="73">
        <v>1357</v>
      </c>
      <c r="S63" s="46"/>
    </row>
    <row r="64" spans="1:19" s="39" customFormat="1" ht="16.5" hidden="1" x14ac:dyDescent="0.3">
      <c r="A64" s="38"/>
      <c r="B64" s="39" t="s">
        <v>141</v>
      </c>
      <c r="C64" s="38">
        <v>3</v>
      </c>
      <c r="D64" s="39" t="s">
        <v>44</v>
      </c>
      <c r="E64" s="111" t="s">
        <v>166</v>
      </c>
      <c r="F64" s="41"/>
      <c r="G64" s="109"/>
      <c r="H64" s="38"/>
      <c r="I64" s="109"/>
      <c r="K64" s="153"/>
      <c r="L64" s="153"/>
      <c r="N64" s="39" t="s">
        <v>0</v>
      </c>
      <c r="O64" s="73">
        <v>828</v>
      </c>
      <c r="S64" s="46"/>
    </row>
    <row r="65" spans="1:19" s="39" customFormat="1" ht="16.5" hidden="1" x14ac:dyDescent="0.3">
      <c r="A65" s="38"/>
      <c r="B65" s="39" t="s">
        <v>65</v>
      </c>
      <c r="C65" s="38">
        <v>7</v>
      </c>
      <c r="D65" s="39" t="s">
        <v>44</v>
      </c>
      <c r="E65" s="111" t="s">
        <v>167</v>
      </c>
      <c r="F65" s="41"/>
      <c r="G65" s="109"/>
      <c r="H65" s="38"/>
      <c r="I65" s="109"/>
      <c r="K65" s="153"/>
      <c r="L65" s="153"/>
      <c r="N65" s="39" t="s">
        <v>0</v>
      </c>
      <c r="O65" s="73">
        <v>449</v>
      </c>
      <c r="S65" s="46"/>
    </row>
    <row r="66" spans="1:19" s="39" customFormat="1" ht="16.5" hidden="1" x14ac:dyDescent="0.3">
      <c r="A66" s="38"/>
      <c r="B66" s="39" t="s">
        <v>139</v>
      </c>
      <c r="C66" s="38">
        <v>7</v>
      </c>
      <c r="D66" s="39" t="s">
        <v>44</v>
      </c>
      <c r="E66" s="111" t="s">
        <v>109</v>
      </c>
      <c r="F66" s="41"/>
      <c r="G66" s="109"/>
      <c r="H66" s="38"/>
      <c r="I66" s="109"/>
      <c r="K66" s="153"/>
      <c r="L66" s="153"/>
      <c r="N66" s="39" t="s">
        <v>0</v>
      </c>
      <c r="O66" s="52">
        <v>504</v>
      </c>
      <c r="S66" s="46"/>
    </row>
    <row r="67" spans="1:19" s="39" customFormat="1" ht="16.5" hidden="1" x14ac:dyDescent="0.3">
      <c r="A67" s="38"/>
      <c r="B67" s="39" t="s">
        <v>140</v>
      </c>
      <c r="C67" s="38">
        <v>1</v>
      </c>
      <c r="D67" s="39" t="s">
        <v>44</v>
      </c>
      <c r="E67" s="111" t="s">
        <v>168</v>
      </c>
      <c r="F67" s="41"/>
      <c r="G67" s="109"/>
      <c r="H67" s="38"/>
      <c r="I67" s="109"/>
      <c r="K67" s="153"/>
      <c r="L67" s="153"/>
      <c r="N67" s="39" t="s">
        <v>0</v>
      </c>
      <c r="O67" s="52">
        <v>80</v>
      </c>
      <c r="S67" s="46"/>
    </row>
    <row r="68" spans="1:19" s="39" customFormat="1" ht="16.5" hidden="1" x14ac:dyDescent="0.3">
      <c r="A68" s="38"/>
      <c r="B68" s="39" t="s">
        <v>143</v>
      </c>
      <c r="C68" s="38">
        <v>1</v>
      </c>
      <c r="D68" s="39" t="s">
        <v>44</v>
      </c>
      <c r="E68" s="111" t="s">
        <v>169</v>
      </c>
      <c r="F68" s="41"/>
      <c r="G68" s="109"/>
      <c r="H68" s="38"/>
      <c r="I68" s="109"/>
      <c r="K68" s="153"/>
      <c r="L68" s="153"/>
      <c r="N68" s="39" t="s">
        <v>0</v>
      </c>
      <c r="O68" s="73">
        <v>189</v>
      </c>
      <c r="S68" s="46"/>
    </row>
    <row r="69" spans="1:19" s="39" customFormat="1" ht="16.5" hidden="1" x14ac:dyDescent="0.3">
      <c r="A69" s="38"/>
      <c r="B69" s="39" t="s">
        <v>170</v>
      </c>
      <c r="C69" s="38">
        <v>1</v>
      </c>
      <c r="D69" s="39" t="s">
        <v>44</v>
      </c>
      <c r="E69" s="109">
        <v>244</v>
      </c>
      <c r="F69" s="41" t="s">
        <v>44</v>
      </c>
      <c r="G69" s="109">
        <v>2.5</v>
      </c>
      <c r="H69" s="38"/>
      <c r="I69" s="109"/>
      <c r="K69" s="153"/>
      <c r="L69" s="153"/>
      <c r="N69" s="39" t="s">
        <v>0</v>
      </c>
      <c r="O69" s="52">
        <f t="shared" ref="O69" si="9">C69*E69*G69</f>
        <v>610</v>
      </c>
      <c r="S69" s="46"/>
    </row>
    <row r="70" spans="1:19" s="39" customFormat="1" ht="16.5" hidden="1" x14ac:dyDescent="0.3">
      <c r="A70" s="38"/>
      <c r="B70" s="39" t="s">
        <v>45</v>
      </c>
      <c r="C70" s="38">
        <v>1</v>
      </c>
      <c r="D70" s="39" t="s">
        <v>44</v>
      </c>
      <c r="E70" s="70">
        <v>90.25</v>
      </c>
      <c r="F70" s="41" t="s">
        <v>44</v>
      </c>
      <c r="G70" s="70">
        <v>2.5</v>
      </c>
      <c r="H70" s="38"/>
      <c r="I70" s="70"/>
      <c r="K70" s="153"/>
      <c r="L70" s="153"/>
      <c r="N70" s="39" t="s">
        <v>0</v>
      </c>
      <c r="O70" s="52">
        <f t="shared" ref="O70" si="10">C70*E70*G70</f>
        <v>225.625</v>
      </c>
      <c r="S70" s="46"/>
    </row>
    <row r="71" spans="1:19" s="39" customFormat="1" ht="16.5" hidden="1" x14ac:dyDescent="0.3">
      <c r="A71" s="38"/>
      <c r="B71" s="39" t="s">
        <v>171</v>
      </c>
      <c r="C71" s="38">
        <v>1</v>
      </c>
      <c r="D71" s="39" t="s">
        <v>44</v>
      </c>
      <c r="E71" s="70">
        <v>84.25</v>
      </c>
      <c r="F71" s="41" t="s">
        <v>44</v>
      </c>
      <c r="G71" s="70">
        <v>2.5</v>
      </c>
      <c r="H71" s="38"/>
      <c r="I71" s="70"/>
      <c r="K71" s="153"/>
      <c r="L71" s="153"/>
      <c r="N71" s="39" t="s">
        <v>0</v>
      </c>
      <c r="O71" s="52">
        <f>E71*G71</f>
        <v>210.625</v>
      </c>
      <c r="S71" s="46"/>
    </row>
    <row r="72" spans="1:19" s="39" customFormat="1" ht="16.5" hidden="1" x14ac:dyDescent="0.3">
      <c r="A72" s="38"/>
      <c r="B72" s="39" t="s">
        <v>45</v>
      </c>
      <c r="C72" s="38">
        <v>1</v>
      </c>
      <c r="D72" s="39" t="s">
        <v>44</v>
      </c>
      <c r="E72" s="109">
        <v>49.33</v>
      </c>
      <c r="F72" s="41" t="s">
        <v>44</v>
      </c>
      <c r="G72" s="109">
        <v>2.5</v>
      </c>
      <c r="H72" s="38"/>
      <c r="I72" s="109"/>
      <c r="K72" s="153"/>
      <c r="L72" s="153"/>
      <c r="N72" s="39" t="s">
        <v>0</v>
      </c>
      <c r="O72" s="52">
        <f t="shared" ref="O72:O73" si="11">C72*E72*G72</f>
        <v>123.32499999999999</v>
      </c>
      <c r="S72" s="46"/>
    </row>
    <row r="73" spans="1:19" s="39" customFormat="1" ht="16.5" hidden="1" x14ac:dyDescent="0.3">
      <c r="A73" s="38"/>
      <c r="B73" s="39" t="s">
        <v>45</v>
      </c>
      <c r="C73" s="38">
        <v>1</v>
      </c>
      <c r="D73" s="39" t="s">
        <v>44</v>
      </c>
      <c r="E73" s="109">
        <v>172.5</v>
      </c>
      <c r="F73" s="41" t="s">
        <v>44</v>
      </c>
      <c r="G73" s="109">
        <v>2.5</v>
      </c>
      <c r="H73" s="38"/>
      <c r="I73" s="109"/>
      <c r="K73" s="153"/>
      <c r="L73" s="153"/>
      <c r="N73" s="39" t="s">
        <v>0</v>
      </c>
      <c r="O73" s="52">
        <f t="shared" si="11"/>
        <v>431.25</v>
      </c>
      <c r="S73" s="46"/>
    </row>
    <row r="74" spans="1:19" s="39" customFormat="1" ht="16.5" hidden="1" x14ac:dyDescent="0.3">
      <c r="A74" s="38"/>
      <c r="B74" s="39" t="s">
        <v>171</v>
      </c>
      <c r="C74" s="38">
        <v>1</v>
      </c>
      <c r="D74" s="39" t="s">
        <v>44</v>
      </c>
      <c r="E74" s="109">
        <v>65</v>
      </c>
      <c r="F74" s="41" t="s">
        <v>44</v>
      </c>
      <c r="G74" s="109">
        <v>2.5</v>
      </c>
      <c r="H74" s="38"/>
      <c r="I74" s="109"/>
      <c r="K74" s="153"/>
      <c r="L74" s="153"/>
      <c r="N74" s="39" t="s">
        <v>0</v>
      </c>
      <c r="O74" s="52">
        <f>E74*G74</f>
        <v>162.5</v>
      </c>
      <c r="S74" s="46"/>
    </row>
    <row r="75" spans="1:19" s="39" customFormat="1" ht="16.5" hidden="1" x14ac:dyDescent="0.3">
      <c r="A75" s="38"/>
      <c r="B75" s="39" t="s">
        <v>171</v>
      </c>
      <c r="C75" s="38">
        <v>1</v>
      </c>
      <c r="D75" s="39" t="s">
        <v>44</v>
      </c>
      <c r="E75" s="109">
        <v>25</v>
      </c>
      <c r="F75" s="41" t="s">
        <v>44</v>
      </c>
      <c r="G75" s="109">
        <v>2.5</v>
      </c>
      <c r="H75" s="38"/>
      <c r="I75" s="109"/>
      <c r="K75" s="153"/>
      <c r="L75" s="153"/>
      <c r="N75" s="39" t="s">
        <v>0</v>
      </c>
      <c r="O75" s="52">
        <f>E75*G75</f>
        <v>62.5</v>
      </c>
      <c r="S75" s="46"/>
    </row>
    <row r="76" spans="1:19" s="39" customFormat="1" ht="16.5" hidden="1" x14ac:dyDescent="0.3">
      <c r="A76" s="38"/>
      <c r="B76" s="39" t="s">
        <v>45</v>
      </c>
      <c r="C76" s="38">
        <v>1</v>
      </c>
      <c r="D76" s="39" t="s">
        <v>44</v>
      </c>
      <c r="E76" s="109">
        <v>250</v>
      </c>
      <c r="F76" s="41" t="s">
        <v>44</v>
      </c>
      <c r="G76" s="109">
        <v>6</v>
      </c>
      <c r="H76" s="38"/>
      <c r="I76" s="109"/>
      <c r="K76" s="153"/>
      <c r="L76" s="153"/>
      <c r="N76" s="39" t="s">
        <v>0</v>
      </c>
      <c r="O76" s="52">
        <f t="shared" ref="O76" si="12">C76*E76*G76</f>
        <v>1500</v>
      </c>
      <c r="S76" s="46"/>
    </row>
    <row r="77" spans="1:19" s="39" customFormat="1" ht="16.5" hidden="1" x14ac:dyDescent="0.3">
      <c r="A77" s="38"/>
      <c r="B77" s="39" t="s">
        <v>171</v>
      </c>
      <c r="C77" s="38">
        <v>2</v>
      </c>
      <c r="D77" s="39" t="s">
        <v>44</v>
      </c>
      <c r="E77" s="109">
        <v>141</v>
      </c>
      <c r="F77" s="41" t="s">
        <v>44</v>
      </c>
      <c r="G77" s="109">
        <v>6</v>
      </c>
      <c r="H77" s="38"/>
      <c r="I77" s="109"/>
      <c r="K77" s="153"/>
      <c r="L77" s="153"/>
      <c r="N77" s="39" t="s">
        <v>0</v>
      </c>
      <c r="O77" s="52">
        <f>C77*E77*G77</f>
        <v>1692</v>
      </c>
      <c r="S77" s="46"/>
    </row>
    <row r="78" spans="1:19" s="39" customFormat="1" ht="16.5" hidden="1" x14ac:dyDescent="0.3">
      <c r="A78" s="38"/>
      <c r="B78" s="39" t="s">
        <v>171</v>
      </c>
      <c r="C78" s="38">
        <v>2</v>
      </c>
      <c r="D78" s="39" t="s">
        <v>44</v>
      </c>
      <c r="E78" s="109">
        <v>50</v>
      </c>
      <c r="F78" s="41" t="s">
        <v>44</v>
      </c>
      <c r="G78" s="109">
        <v>6</v>
      </c>
      <c r="H78" s="38"/>
      <c r="I78" s="109"/>
      <c r="K78" s="153"/>
      <c r="L78" s="153"/>
      <c r="N78" s="39" t="s">
        <v>0</v>
      </c>
      <c r="O78" s="52">
        <f>C78*E78*G78</f>
        <v>600</v>
      </c>
      <c r="S78" s="46"/>
    </row>
    <row r="79" spans="1:19" s="39" customFormat="1" ht="16.5" hidden="1" x14ac:dyDescent="0.3">
      <c r="A79" s="38"/>
      <c r="B79" s="39" t="s">
        <v>171</v>
      </c>
      <c r="C79" s="38">
        <v>2</v>
      </c>
      <c r="D79" s="39" t="s">
        <v>44</v>
      </c>
      <c r="E79" s="109">
        <v>50</v>
      </c>
      <c r="F79" s="41" t="s">
        <v>44</v>
      </c>
      <c r="G79" s="109">
        <v>6</v>
      </c>
      <c r="H79" s="38"/>
      <c r="I79" s="109"/>
      <c r="K79" s="153"/>
      <c r="L79" s="153"/>
      <c r="N79" s="39" t="s">
        <v>0</v>
      </c>
      <c r="O79" s="42">
        <f>C79*E79*G79</f>
        <v>600</v>
      </c>
      <c r="S79" s="46"/>
    </row>
    <row r="80" spans="1:19" s="39" customFormat="1" ht="16.5" hidden="1" x14ac:dyDescent="0.3">
      <c r="A80" s="38"/>
      <c r="C80" s="38"/>
      <c r="E80" s="112"/>
      <c r="F80" s="112"/>
      <c r="G80" s="112"/>
      <c r="H80" s="112"/>
      <c r="I80" s="112"/>
      <c r="J80" s="112"/>
      <c r="K80" s="112"/>
      <c r="L80" s="112"/>
      <c r="O80" s="52">
        <f>SUM(O50:O79)</f>
        <v>13589.825000000001</v>
      </c>
      <c r="S80" s="46"/>
    </row>
    <row r="81" spans="1:19" s="39" customFormat="1" ht="16.5" x14ac:dyDescent="0.3">
      <c r="A81" s="38"/>
      <c r="C81" s="38"/>
      <c r="E81" s="112"/>
      <c r="F81" s="112"/>
      <c r="G81" s="112"/>
      <c r="H81" s="112"/>
      <c r="I81" s="112"/>
      <c r="J81" s="112"/>
      <c r="K81" s="112"/>
      <c r="L81" s="112"/>
      <c r="O81" s="73">
        <f>O80</f>
        <v>13589.825000000001</v>
      </c>
      <c r="P81" s="60">
        <v>121.05</v>
      </c>
      <c r="Q81" s="38" t="s">
        <v>46</v>
      </c>
      <c r="R81" s="38" t="s">
        <v>1</v>
      </c>
      <c r="S81" s="43">
        <f>O81*P81/100</f>
        <v>16450.483162500001</v>
      </c>
    </row>
    <row r="82" spans="1:19" s="39" customFormat="1" ht="16.5" x14ac:dyDescent="0.3">
      <c r="A82" s="38">
        <v>6</v>
      </c>
      <c r="B82" s="39" t="s">
        <v>99</v>
      </c>
      <c r="C82" s="38"/>
      <c r="E82" s="38"/>
      <c r="F82" s="41"/>
      <c r="G82" s="38"/>
      <c r="H82" s="38"/>
      <c r="I82" s="38"/>
      <c r="O82" s="73"/>
      <c r="P82" s="60"/>
      <c r="Q82" s="38"/>
      <c r="R82" s="38"/>
      <c r="S82" s="43"/>
    </row>
    <row r="83" spans="1:19" s="39" customFormat="1" ht="16.5" hidden="1" x14ac:dyDescent="0.3">
      <c r="A83" s="38"/>
      <c r="B83" s="39" t="s">
        <v>86</v>
      </c>
      <c r="C83" s="38">
        <v>2</v>
      </c>
      <c r="D83" s="39" t="s">
        <v>44</v>
      </c>
      <c r="E83" s="38">
        <v>1</v>
      </c>
      <c r="F83" s="41"/>
      <c r="G83" s="38"/>
      <c r="H83" s="38"/>
      <c r="I83" s="38"/>
      <c r="N83" s="39" t="s">
        <v>0</v>
      </c>
      <c r="O83" s="73" t="s">
        <v>172</v>
      </c>
      <c r="P83" s="60"/>
      <c r="Q83" s="38"/>
      <c r="R83" s="38"/>
      <c r="S83" s="43"/>
    </row>
    <row r="84" spans="1:19" s="39" customFormat="1" ht="16.5" hidden="1" x14ac:dyDescent="0.3">
      <c r="A84" s="38"/>
      <c r="B84" s="119" t="s">
        <v>173</v>
      </c>
      <c r="C84" s="38">
        <v>5</v>
      </c>
      <c r="D84" s="39" t="s">
        <v>44</v>
      </c>
      <c r="E84" s="38">
        <v>1</v>
      </c>
      <c r="F84" s="41"/>
      <c r="G84" s="38"/>
      <c r="H84" s="38"/>
      <c r="I84" s="38"/>
      <c r="N84" s="39" t="s">
        <v>0</v>
      </c>
      <c r="O84" s="79" t="s">
        <v>101</v>
      </c>
      <c r="P84" s="60"/>
      <c r="Q84" s="38"/>
      <c r="R84" s="38"/>
      <c r="S84" s="43"/>
    </row>
    <row r="85" spans="1:19" s="39" customFormat="1" ht="16.5" x14ac:dyDescent="0.3">
      <c r="H85" s="38"/>
      <c r="I85" s="38"/>
      <c r="O85" s="73" t="s">
        <v>174</v>
      </c>
      <c r="P85" s="60">
        <v>142.18</v>
      </c>
      <c r="Q85" s="38" t="s">
        <v>102</v>
      </c>
      <c r="R85" s="38" t="s">
        <v>1</v>
      </c>
      <c r="S85" s="43">
        <v>995</v>
      </c>
    </row>
    <row r="86" spans="1:19" s="39" customFormat="1" ht="16.5" x14ac:dyDescent="0.3">
      <c r="A86" s="38">
        <v>7</v>
      </c>
      <c r="B86" s="39" t="s">
        <v>103</v>
      </c>
      <c r="C86" s="38"/>
      <c r="E86" s="38"/>
      <c r="F86" s="41"/>
      <c r="G86" s="38"/>
      <c r="H86" s="38"/>
      <c r="I86" s="38"/>
      <c r="O86" s="73"/>
      <c r="P86" s="60"/>
      <c r="Q86" s="38"/>
      <c r="R86" s="38"/>
      <c r="S86" s="43"/>
    </row>
    <row r="87" spans="1:19" s="39" customFormat="1" ht="16.5" x14ac:dyDescent="0.3">
      <c r="A87" s="38"/>
      <c r="C87" s="38"/>
      <c r="E87" s="38"/>
      <c r="F87" s="41"/>
      <c r="G87" s="38"/>
      <c r="H87" s="38"/>
      <c r="I87" s="38"/>
      <c r="O87" s="79" t="s">
        <v>101</v>
      </c>
      <c r="P87" s="60">
        <v>102.85</v>
      </c>
      <c r="Q87" s="38" t="s">
        <v>102</v>
      </c>
      <c r="R87" s="38" t="s">
        <v>1</v>
      </c>
      <c r="S87" s="43">
        <v>514</v>
      </c>
    </row>
    <row r="88" spans="1:19" s="51" customFormat="1" ht="51" customHeight="1" x14ac:dyDescent="0.25">
      <c r="A88" s="49">
        <v>8</v>
      </c>
      <c r="B88" s="156" t="s">
        <v>87</v>
      </c>
      <c r="C88" s="156"/>
      <c r="D88" s="156"/>
      <c r="E88" s="156"/>
      <c r="F88" s="156"/>
      <c r="G88" s="156"/>
      <c r="H88" s="156"/>
      <c r="I88" s="156"/>
      <c r="J88" s="156"/>
      <c r="K88" s="156"/>
      <c r="L88" s="156"/>
      <c r="M88" s="156"/>
      <c r="N88" s="156"/>
      <c r="O88" s="47"/>
      <c r="P88" s="48"/>
      <c r="Q88" s="49"/>
      <c r="R88" s="49"/>
      <c r="S88" s="50"/>
    </row>
    <row r="89" spans="1:19" s="51" customFormat="1" ht="15.75" hidden="1" customHeight="1" x14ac:dyDescent="0.3">
      <c r="A89" s="49"/>
      <c r="B89" s="39" t="s">
        <v>175</v>
      </c>
      <c r="C89" s="38">
        <v>24</v>
      </c>
      <c r="D89" s="39" t="s">
        <v>44</v>
      </c>
      <c r="E89" s="64">
        <v>3</v>
      </c>
      <c r="F89" s="41" t="s">
        <v>44</v>
      </c>
      <c r="G89" s="64">
        <v>3</v>
      </c>
      <c r="H89" s="38" t="s">
        <v>44</v>
      </c>
      <c r="I89" s="64">
        <v>2.5</v>
      </c>
      <c r="J89" s="39"/>
      <c r="K89" s="153"/>
      <c r="L89" s="153"/>
      <c r="M89" s="39"/>
      <c r="N89" s="39" t="s">
        <v>0</v>
      </c>
      <c r="O89" s="52">
        <f>C89*E89*G89*I89</f>
        <v>540</v>
      </c>
      <c r="P89" s="48"/>
      <c r="Q89" s="49"/>
      <c r="R89" s="49"/>
      <c r="S89" s="50"/>
    </row>
    <row r="90" spans="1:19" s="51" customFormat="1" ht="15.75" hidden="1" customHeight="1" x14ac:dyDescent="0.3">
      <c r="A90" s="49"/>
      <c r="B90" s="39" t="s">
        <v>274</v>
      </c>
      <c r="C90" s="38">
        <v>4</v>
      </c>
      <c r="D90" s="39" t="s">
        <v>44</v>
      </c>
      <c r="E90" s="122">
        <v>4</v>
      </c>
      <c r="F90" s="41" t="s">
        <v>44</v>
      </c>
      <c r="G90" s="122">
        <v>4</v>
      </c>
      <c r="H90" s="38" t="s">
        <v>44</v>
      </c>
      <c r="I90" s="122">
        <v>4</v>
      </c>
      <c r="J90" s="39"/>
      <c r="K90" s="153"/>
      <c r="L90" s="153"/>
      <c r="M90" s="39"/>
      <c r="N90" s="39" t="s">
        <v>0</v>
      </c>
      <c r="O90" s="42">
        <f>C90*E90*G90*I90</f>
        <v>256</v>
      </c>
      <c r="P90" s="48"/>
      <c r="Q90" s="49"/>
      <c r="R90" s="49"/>
      <c r="S90" s="50"/>
    </row>
    <row r="91" spans="1:19" s="51" customFormat="1" ht="15" hidden="1" customHeight="1" x14ac:dyDescent="0.3">
      <c r="A91" s="49"/>
      <c r="B91" s="39"/>
      <c r="C91" s="38"/>
      <c r="D91" s="39"/>
      <c r="E91" s="38"/>
      <c r="F91" s="41"/>
      <c r="G91" s="38"/>
      <c r="H91" s="38"/>
      <c r="I91" s="38"/>
      <c r="J91" s="39"/>
      <c r="K91" s="39"/>
      <c r="L91" s="39"/>
      <c r="M91" s="39"/>
      <c r="N91" s="39"/>
      <c r="O91" s="40">
        <f>SUM(O89:O90)</f>
        <v>796</v>
      </c>
      <c r="P91" s="48"/>
      <c r="Q91" s="49"/>
      <c r="R91" s="49"/>
      <c r="S91" s="50"/>
    </row>
    <row r="92" spans="1:19" s="51" customFormat="1" ht="14.25" customHeight="1" x14ac:dyDescent="0.3">
      <c r="A92" s="49"/>
      <c r="B92" s="65"/>
      <c r="C92" s="65"/>
      <c r="D92" s="65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40">
        <v>796</v>
      </c>
      <c r="P92" s="64">
        <v>3176.25</v>
      </c>
      <c r="Q92" s="38" t="s">
        <v>176</v>
      </c>
      <c r="R92" s="38" t="s">
        <v>1</v>
      </c>
      <c r="S92" s="43">
        <v>2528</v>
      </c>
    </row>
    <row r="93" spans="1:19" s="51" customFormat="1" ht="14.25" customHeight="1" x14ac:dyDescent="0.3">
      <c r="A93" s="49">
        <v>9</v>
      </c>
      <c r="B93" s="159" t="s">
        <v>98</v>
      </c>
      <c r="C93" s="160"/>
      <c r="D93" s="160"/>
      <c r="E93" s="160"/>
      <c r="F93" s="160"/>
      <c r="G93" s="160"/>
      <c r="H93" s="160"/>
      <c r="I93" s="160"/>
      <c r="J93" s="160"/>
      <c r="K93" s="160"/>
      <c r="L93" s="160"/>
      <c r="M93" s="160"/>
      <c r="N93" s="160"/>
      <c r="O93" s="160"/>
      <c r="P93" s="160"/>
      <c r="Q93" s="160"/>
      <c r="R93" s="38"/>
      <c r="S93" s="43"/>
    </row>
    <row r="94" spans="1:19" s="51" customFormat="1" ht="14.25" hidden="1" customHeight="1" x14ac:dyDescent="0.3">
      <c r="A94" s="49"/>
      <c r="B94" s="39" t="s">
        <v>175</v>
      </c>
      <c r="C94" s="38">
        <v>24</v>
      </c>
      <c r="D94" s="39" t="s">
        <v>44</v>
      </c>
      <c r="E94" s="109">
        <v>3</v>
      </c>
      <c r="F94" s="41" t="s">
        <v>44</v>
      </c>
      <c r="G94" s="109">
        <v>3</v>
      </c>
      <c r="H94" s="38" t="s">
        <v>44</v>
      </c>
      <c r="I94" s="109">
        <v>0.75</v>
      </c>
      <c r="J94" s="39"/>
      <c r="K94" s="153"/>
      <c r="L94" s="153"/>
      <c r="M94" s="39"/>
      <c r="N94" s="39" t="s">
        <v>0</v>
      </c>
      <c r="O94" s="52">
        <f>C94*E94*G94*I94</f>
        <v>162</v>
      </c>
      <c r="P94" s="48"/>
      <c r="Q94" s="49"/>
      <c r="R94" s="49"/>
      <c r="S94" s="50"/>
    </row>
    <row r="95" spans="1:19" s="51" customFormat="1" ht="14.25" hidden="1" customHeight="1" x14ac:dyDescent="0.3">
      <c r="A95" s="49"/>
      <c r="B95" s="39" t="s">
        <v>275</v>
      </c>
      <c r="C95" s="38">
        <v>4</v>
      </c>
      <c r="D95" s="39" t="s">
        <v>44</v>
      </c>
      <c r="E95" s="122">
        <v>4</v>
      </c>
      <c r="F95" s="41" t="s">
        <v>44</v>
      </c>
      <c r="G95" s="122">
        <v>4</v>
      </c>
      <c r="H95" s="38" t="s">
        <v>44</v>
      </c>
      <c r="I95" s="122">
        <v>1</v>
      </c>
      <c r="J95" s="39"/>
      <c r="K95" s="153"/>
      <c r="L95" s="153"/>
      <c r="M95" s="39"/>
      <c r="N95" s="39" t="s">
        <v>0</v>
      </c>
      <c r="O95" s="42">
        <f>C95*E95*G95*I95</f>
        <v>64</v>
      </c>
      <c r="P95" s="48"/>
      <c r="Q95" s="49"/>
      <c r="R95" s="49"/>
      <c r="S95" s="50"/>
    </row>
    <row r="96" spans="1:19" s="51" customFormat="1" ht="14.25" hidden="1" customHeight="1" x14ac:dyDescent="0.3">
      <c r="A96" s="49"/>
      <c r="B96" s="39"/>
      <c r="C96" s="38"/>
      <c r="D96" s="39"/>
      <c r="E96" s="38"/>
      <c r="F96" s="41"/>
      <c r="G96" s="38"/>
      <c r="H96" s="38"/>
      <c r="I96" s="38"/>
      <c r="J96" s="39"/>
      <c r="K96" s="39"/>
      <c r="L96" s="39"/>
      <c r="M96" s="39"/>
      <c r="N96" s="39"/>
      <c r="O96" s="73">
        <f>SUM(O94:O95)</f>
        <v>226</v>
      </c>
      <c r="P96" s="48"/>
      <c r="Q96" s="49"/>
      <c r="R96" s="49"/>
      <c r="S96" s="50"/>
    </row>
    <row r="97" spans="1:19" s="51" customFormat="1" ht="14.25" customHeight="1" x14ac:dyDescent="0.3">
      <c r="A97" s="49"/>
      <c r="B97" s="72"/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2"/>
      <c r="N97" s="72"/>
      <c r="O97" s="73">
        <v>226</v>
      </c>
      <c r="P97" s="60">
        <v>8694.9500000000007</v>
      </c>
      <c r="Q97" s="38" t="s">
        <v>46</v>
      </c>
      <c r="R97" s="38" t="s">
        <v>1</v>
      </c>
      <c r="S97" s="43">
        <f>O97*P97/100</f>
        <v>19650.587000000003</v>
      </c>
    </row>
    <row r="98" spans="1:19" s="39" customFormat="1" ht="16.5" x14ac:dyDescent="0.3">
      <c r="A98" s="38">
        <v>10</v>
      </c>
      <c r="B98" s="39" t="s">
        <v>50</v>
      </c>
      <c r="C98" s="38"/>
      <c r="E98" s="38"/>
      <c r="F98" s="41"/>
      <c r="G98" s="38"/>
      <c r="H98" s="38"/>
      <c r="I98" s="38"/>
      <c r="S98" s="46"/>
    </row>
    <row r="99" spans="1:19" s="39" customFormat="1" ht="16.5" hidden="1" x14ac:dyDescent="0.3">
      <c r="A99" s="38"/>
      <c r="B99" s="39" t="s">
        <v>104</v>
      </c>
      <c r="C99" s="38">
        <v>24</v>
      </c>
      <c r="D99" s="39" t="s">
        <v>44</v>
      </c>
      <c r="E99" s="64">
        <v>2.5</v>
      </c>
      <c r="F99" s="41" t="s">
        <v>44</v>
      </c>
      <c r="G99" s="70">
        <v>2.5</v>
      </c>
      <c r="H99" s="38" t="s">
        <v>44</v>
      </c>
      <c r="I99" s="64">
        <v>1</v>
      </c>
      <c r="K99" s="153"/>
      <c r="L99" s="153"/>
      <c r="N99" s="39" t="s">
        <v>0</v>
      </c>
      <c r="O99" s="40">
        <f t="shared" ref="O99:O100" si="13">C99*E99*G99*I99</f>
        <v>150</v>
      </c>
      <c r="S99" s="46"/>
    </row>
    <row r="100" spans="1:19" s="39" customFormat="1" ht="16.5" hidden="1" x14ac:dyDescent="0.3">
      <c r="A100" s="38"/>
      <c r="B100" s="39" t="s">
        <v>79</v>
      </c>
      <c r="C100" s="38">
        <v>24</v>
      </c>
      <c r="D100" s="39" t="s">
        <v>44</v>
      </c>
      <c r="E100" s="64">
        <v>2</v>
      </c>
      <c r="F100" s="41" t="s">
        <v>44</v>
      </c>
      <c r="G100" s="64">
        <v>2</v>
      </c>
      <c r="H100" s="38" t="s">
        <v>44</v>
      </c>
      <c r="I100" s="64">
        <v>1</v>
      </c>
      <c r="K100" s="153"/>
      <c r="L100" s="153"/>
      <c r="N100" s="39" t="s">
        <v>0</v>
      </c>
      <c r="O100" s="42">
        <f t="shared" si="13"/>
        <v>96</v>
      </c>
      <c r="S100" s="46"/>
    </row>
    <row r="101" spans="1:19" s="39" customFormat="1" ht="16.5" hidden="1" x14ac:dyDescent="0.3">
      <c r="A101" s="38"/>
      <c r="C101" s="38"/>
      <c r="E101" s="38"/>
      <c r="F101" s="41"/>
      <c r="G101" s="38"/>
      <c r="H101" s="38"/>
      <c r="I101" s="38"/>
      <c r="O101" s="52">
        <f>SUM(O99:O100)</f>
        <v>246</v>
      </c>
      <c r="S101" s="46"/>
    </row>
    <row r="102" spans="1:19" s="39" customFormat="1" ht="16.5" x14ac:dyDescent="0.3">
      <c r="A102" s="38"/>
      <c r="C102" s="38"/>
      <c r="E102" s="38"/>
      <c r="F102" s="41"/>
      <c r="G102" s="38"/>
      <c r="H102" s="38"/>
      <c r="I102" s="38"/>
      <c r="O102" s="73">
        <v>246</v>
      </c>
      <c r="P102" s="60">
        <v>11948.36</v>
      </c>
      <c r="Q102" s="38" t="s">
        <v>46</v>
      </c>
      <c r="R102" s="38" t="s">
        <v>1</v>
      </c>
      <c r="S102" s="43">
        <f>O102*P102/100</f>
        <v>29392.9656</v>
      </c>
    </row>
    <row r="103" spans="1:19" s="51" customFormat="1" ht="63.75" customHeight="1" x14ac:dyDescent="0.25">
      <c r="A103" s="49">
        <v>11</v>
      </c>
      <c r="B103" s="156" t="s">
        <v>66</v>
      </c>
      <c r="C103" s="156"/>
      <c r="D103" s="156"/>
      <c r="E103" s="156"/>
      <c r="F103" s="156"/>
      <c r="G103" s="156"/>
      <c r="H103" s="156"/>
      <c r="I103" s="156"/>
      <c r="J103" s="156"/>
      <c r="K103" s="156"/>
      <c r="L103" s="156"/>
      <c r="M103" s="156"/>
      <c r="N103" s="156"/>
      <c r="O103" s="156"/>
      <c r="S103" s="59"/>
    </row>
    <row r="104" spans="1:19" s="39" customFormat="1" ht="16.5" hidden="1" x14ac:dyDescent="0.3">
      <c r="A104" s="38"/>
      <c r="B104" s="80"/>
      <c r="C104" s="38">
        <v>3</v>
      </c>
      <c r="D104" s="39" t="s">
        <v>44</v>
      </c>
      <c r="E104" s="109">
        <v>6</v>
      </c>
      <c r="F104" s="41" t="s">
        <v>44</v>
      </c>
      <c r="G104" s="109">
        <v>12</v>
      </c>
      <c r="H104" s="38" t="s">
        <v>44</v>
      </c>
      <c r="I104" s="109">
        <v>1.5</v>
      </c>
      <c r="J104" s="39" t="s">
        <v>44</v>
      </c>
      <c r="K104" s="153">
        <v>1.5</v>
      </c>
      <c r="L104" s="153"/>
      <c r="N104" s="39" t="s">
        <v>0</v>
      </c>
      <c r="O104" s="52">
        <f>C104*E104*G104*I104*K104</f>
        <v>486</v>
      </c>
      <c r="S104" s="46"/>
    </row>
    <row r="105" spans="1:19" s="39" customFormat="1" ht="16.5" hidden="1" x14ac:dyDescent="0.3">
      <c r="A105" s="38"/>
      <c r="B105" s="80" t="s">
        <v>276</v>
      </c>
      <c r="C105" s="38">
        <v>4</v>
      </c>
      <c r="D105" s="39" t="s">
        <v>44</v>
      </c>
      <c r="E105" s="122">
        <v>3</v>
      </c>
      <c r="F105" s="41" t="s">
        <v>44</v>
      </c>
      <c r="G105" s="122">
        <v>3</v>
      </c>
      <c r="H105" s="38" t="s">
        <v>44</v>
      </c>
      <c r="I105" s="122">
        <v>1</v>
      </c>
      <c r="K105" s="153"/>
      <c r="L105" s="153"/>
      <c r="N105" s="39" t="s">
        <v>0</v>
      </c>
      <c r="O105" s="52">
        <f>C105*E105*G105*I105</f>
        <v>36</v>
      </c>
      <c r="S105" s="46"/>
    </row>
    <row r="106" spans="1:19" s="39" customFormat="1" ht="16.5" hidden="1" x14ac:dyDescent="0.3">
      <c r="A106" s="38"/>
      <c r="B106" s="80" t="s">
        <v>96</v>
      </c>
      <c r="C106" s="38">
        <v>4</v>
      </c>
      <c r="D106" s="39" t="s">
        <v>44</v>
      </c>
      <c r="E106" s="122">
        <v>2</v>
      </c>
      <c r="F106" s="41" t="s">
        <v>44</v>
      </c>
      <c r="G106" s="122">
        <v>2</v>
      </c>
      <c r="H106" s="38" t="s">
        <v>44</v>
      </c>
      <c r="I106" s="122">
        <v>2</v>
      </c>
      <c r="K106" s="153"/>
      <c r="L106" s="153"/>
      <c r="N106" s="39" t="s">
        <v>0</v>
      </c>
      <c r="O106" s="52">
        <v>32</v>
      </c>
      <c r="S106" s="46"/>
    </row>
    <row r="107" spans="1:19" s="39" customFormat="1" ht="16.5" hidden="1" x14ac:dyDescent="0.3">
      <c r="A107" s="38"/>
      <c r="B107" s="80"/>
      <c r="C107" s="38">
        <v>4</v>
      </c>
      <c r="D107" s="39" t="s">
        <v>44</v>
      </c>
      <c r="E107" s="122">
        <v>1.5</v>
      </c>
      <c r="F107" s="41" t="s">
        <v>44</v>
      </c>
      <c r="G107" s="122">
        <v>15.5</v>
      </c>
      <c r="H107" s="38" t="s">
        <v>44</v>
      </c>
      <c r="I107" s="122">
        <v>10</v>
      </c>
      <c r="K107" s="153"/>
      <c r="L107" s="153"/>
      <c r="N107" s="39" t="s">
        <v>0</v>
      </c>
      <c r="O107" s="52">
        <v>90</v>
      </c>
      <c r="S107" s="46"/>
    </row>
    <row r="108" spans="1:19" s="39" customFormat="1" ht="16.5" hidden="1" x14ac:dyDescent="0.3">
      <c r="A108" s="38"/>
      <c r="B108" s="80" t="s">
        <v>277</v>
      </c>
      <c r="C108" s="38">
        <v>2</v>
      </c>
      <c r="D108" s="39" t="s">
        <v>44</v>
      </c>
      <c r="E108" s="122">
        <v>30</v>
      </c>
      <c r="F108" s="41" t="s">
        <v>44</v>
      </c>
      <c r="G108" s="122">
        <v>1.5</v>
      </c>
      <c r="H108" s="38" t="s">
        <v>44</v>
      </c>
      <c r="I108" s="122">
        <v>1.5</v>
      </c>
      <c r="K108" s="153"/>
      <c r="L108" s="153"/>
      <c r="N108" s="39" t="s">
        <v>0</v>
      </c>
      <c r="O108" s="52">
        <v>135</v>
      </c>
      <c r="S108" s="46"/>
    </row>
    <row r="109" spans="1:19" s="39" customFormat="1" ht="16.5" hidden="1" x14ac:dyDescent="0.3">
      <c r="A109" s="38"/>
      <c r="B109" s="80"/>
      <c r="C109" s="38">
        <v>2</v>
      </c>
      <c r="D109" s="39" t="s">
        <v>44</v>
      </c>
      <c r="E109" s="122">
        <v>20</v>
      </c>
      <c r="F109" s="41">
        <v>20</v>
      </c>
      <c r="G109" s="122">
        <v>12</v>
      </c>
      <c r="H109" s="38" t="s">
        <v>44</v>
      </c>
      <c r="I109" s="122">
        <v>1.5</v>
      </c>
      <c r="K109" s="153"/>
      <c r="L109" s="153"/>
      <c r="N109" s="39" t="s">
        <v>0</v>
      </c>
      <c r="O109" s="52">
        <v>90</v>
      </c>
      <c r="S109" s="46"/>
    </row>
    <row r="110" spans="1:19" s="39" customFormat="1" ht="16.5" hidden="1" x14ac:dyDescent="0.3">
      <c r="B110" s="38" t="s">
        <v>278</v>
      </c>
      <c r="C110" s="38">
        <v>1</v>
      </c>
      <c r="D110" s="39" t="s">
        <v>44</v>
      </c>
      <c r="E110" s="122">
        <v>30</v>
      </c>
      <c r="F110" s="41" t="s">
        <v>44</v>
      </c>
      <c r="G110" s="122">
        <v>20</v>
      </c>
      <c r="H110" s="38" t="s">
        <v>44</v>
      </c>
      <c r="I110" s="122">
        <v>0.42</v>
      </c>
      <c r="K110" s="153"/>
      <c r="L110" s="153"/>
      <c r="N110" s="39" t="s">
        <v>0</v>
      </c>
      <c r="O110" s="52">
        <v>252</v>
      </c>
      <c r="S110" s="46"/>
    </row>
    <row r="111" spans="1:19" s="39" customFormat="1" ht="16.5" x14ac:dyDescent="0.3">
      <c r="A111" s="38"/>
      <c r="C111" s="38"/>
      <c r="E111" s="38"/>
      <c r="F111" s="41"/>
      <c r="G111" s="38"/>
      <c r="H111" s="38"/>
      <c r="I111" s="38"/>
      <c r="O111" s="40">
        <f>SUM(O104:O110)</f>
        <v>1121</v>
      </c>
      <c r="P111" s="61">
        <v>337</v>
      </c>
      <c r="Q111" s="38" t="s">
        <v>51</v>
      </c>
      <c r="R111" s="38" t="s">
        <v>1</v>
      </c>
      <c r="S111" s="43">
        <f>O111*P111</f>
        <v>377777</v>
      </c>
    </row>
    <row r="112" spans="1:19" s="39" customFormat="1" ht="31.5" customHeight="1" x14ac:dyDescent="0.3">
      <c r="A112" s="49">
        <v>12</v>
      </c>
      <c r="B112" s="157" t="s">
        <v>52</v>
      </c>
      <c r="C112" s="157"/>
      <c r="D112" s="157"/>
      <c r="E112" s="157"/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S112" s="46"/>
    </row>
    <row r="113" spans="1:19" s="39" customFormat="1" ht="16.5" hidden="1" x14ac:dyDescent="0.3">
      <c r="A113" s="38"/>
      <c r="C113" s="38"/>
      <c r="E113" s="38"/>
      <c r="F113" s="41"/>
      <c r="G113" s="38"/>
      <c r="H113" s="38"/>
      <c r="I113" s="38"/>
      <c r="S113" s="46"/>
    </row>
    <row r="114" spans="1:19" s="39" customFormat="1" ht="16.5" hidden="1" x14ac:dyDescent="0.3">
      <c r="A114" s="38"/>
      <c r="B114" s="39" t="s">
        <v>53</v>
      </c>
      <c r="C114" s="38"/>
      <c r="E114" s="40">
        <f>O111</f>
        <v>1121</v>
      </c>
      <c r="F114" s="41" t="s">
        <v>44</v>
      </c>
      <c r="G114" s="38" t="s">
        <v>55</v>
      </c>
      <c r="H114" s="38"/>
      <c r="I114" s="38"/>
      <c r="N114" s="39" t="s">
        <v>0</v>
      </c>
      <c r="O114" s="120">
        <v>52.878999999999998</v>
      </c>
      <c r="S114" s="46"/>
    </row>
    <row r="115" spans="1:19" s="39" customFormat="1" ht="16.5" x14ac:dyDescent="0.3">
      <c r="A115" s="38"/>
      <c r="C115" s="38"/>
      <c r="E115" s="38"/>
      <c r="F115" s="41"/>
      <c r="G115" s="38"/>
      <c r="H115" s="38"/>
      <c r="I115" s="38"/>
      <c r="O115" s="66">
        <f>O114</f>
        <v>52.878999999999998</v>
      </c>
      <c r="P115" s="60">
        <v>5001.7</v>
      </c>
      <c r="Q115" s="38" t="s">
        <v>56</v>
      </c>
      <c r="R115" s="38" t="s">
        <v>1</v>
      </c>
      <c r="S115" s="43">
        <f>O115*P115</f>
        <v>264484.89429999999</v>
      </c>
    </row>
    <row r="116" spans="1:19" s="39" customFormat="1" ht="30.75" customHeight="1" x14ac:dyDescent="0.3">
      <c r="A116" s="49">
        <v>13</v>
      </c>
      <c r="B116" s="156" t="s">
        <v>88</v>
      </c>
      <c r="C116" s="156"/>
      <c r="D116" s="156"/>
      <c r="E116" s="156"/>
      <c r="F116" s="156"/>
      <c r="G116" s="156"/>
      <c r="H116" s="156"/>
      <c r="I116" s="156"/>
      <c r="J116" s="156"/>
      <c r="K116" s="156"/>
      <c r="L116" s="156"/>
      <c r="M116" s="156"/>
      <c r="N116" s="156"/>
      <c r="S116" s="46"/>
    </row>
    <row r="117" spans="1:19" s="39" customFormat="1" ht="16.5" hidden="1" x14ac:dyDescent="0.3">
      <c r="A117" s="38"/>
      <c r="B117" s="39" t="s">
        <v>177</v>
      </c>
      <c r="C117" s="38">
        <v>2</v>
      </c>
      <c r="D117" s="39" t="s">
        <v>44</v>
      </c>
      <c r="E117" s="70">
        <v>19.5</v>
      </c>
      <c r="F117" s="41" t="s">
        <v>44</v>
      </c>
      <c r="G117" s="64">
        <v>0.75</v>
      </c>
      <c r="H117" s="38" t="s">
        <v>44</v>
      </c>
      <c r="I117" s="64">
        <v>1</v>
      </c>
      <c r="K117" s="161"/>
      <c r="L117" s="161"/>
      <c r="N117" s="39" t="s">
        <v>0</v>
      </c>
      <c r="O117" s="40">
        <f>C117*E117*G117*I117</f>
        <v>29.25</v>
      </c>
      <c r="S117" s="46"/>
    </row>
    <row r="118" spans="1:19" s="39" customFormat="1" ht="16.5" hidden="1" x14ac:dyDescent="0.3">
      <c r="A118" s="38"/>
      <c r="B118" s="39" t="s">
        <v>58</v>
      </c>
      <c r="C118" s="38">
        <v>2</v>
      </c>
      <c r="D118" s="39" t="s">
        <v>44</v>
      </c>
      <c r="E118" s="70">
        <v>13</v>
      </c>
      <c r="F118" s="41" t="s">
        <v>44</v>
      </c>
      <c r="G118" s="70">
        <v>0.75</v>
      </c>
      <c r="H118" s="38" t="s">
        <v>44</v>
      </c>
      <c r="I118" s="70">
        <v>1</v>
      </c>
      <c r="K118" s="161"/>
      <c r="L118" s="161"/>
      <c r="N118" s="39" t="s">
        <v>0</v>
      </c>
      <c r="O118" s="73">
        <f t="shared" ref="O118:O119" si="14">C118*E118*G118*I118</f>
        <v>19.5</v>
      </c>
      <c r="S118" s="46"/>
    </row>
    <row r="119" spans="1:19" s="39" customFormat="1" ht="16.5" hidden="1" x14ac:dyDescent="0.3">
      <c r="A119" s="38"/>
      <c r="B119" s="39" t="s">
        <v>104</v>
      </c>
      <c r="C119" s="38">
        <v>24</v>
      </c>
      <c r="D119" s="39" t="s">
        <v>44</v>
      </c>
      <c r="E119" s="70">
        <v>1.5</v>
      </c>
      <c r="F119" s="41" t="s">
        <v>44</v>
      </c>
      <c r="G119" s="70">
        <v>1.5</v>
      </c>
      <c r="H119" s="38" t="s">
        <v>44</v>
      </c>
      <c r="I119" s="70">
        <v>10</v>
      </c>
      <c r="K119" s="161"/>
      <c r="L119" s="161"/>
      <c r="N119" s="39" t="s">
        <v>0</v>
      </c>
      <c r="O119" s="42">
        <f t="shared" si="14"/>
        <v>540</v>
      </c>
      <c r="S119" s="46"/>
    </row>
    <row r="120" spans="1:19" s="39" customFormat="1" ht="16.5" hidden="1" x14ac:dyDescent="0.3">
      <c r="A120" s="38"/>
      <c r="C120" s="38"/>
      <c r="E120" s="38"/>
      <c r="F120" s="41"/>
      <c r="G120" s="38"/>
      <c r="H120" s="38"/>
      <c r="I120" s="38"/>
      <c r="O120" s="40">
        <f>SUM(O117:O119)</f>
        <v>588.75</v>
      </c>
      <c r="S120" s="46"/>
    </row>
    <row r="121" spans="1:19" s="39" customFormat="1" ht="16.5" x14ac:dyDescent="0.3">
      <c r="A121" s="38"/>
      <c r="C121" s="38"/>
      <c r="E121" s="40"/>
      <c r="F121" s="41"/>
      <c r="G121" s="40"/>
      <c r="H121" s="38"/>
      <c r="I121" s="38"/>
      <c r="O121" s="73">
        <v>589</v>
      </c>
      <c r="P121" s="60">
        <v>12674.36</v>
      </c>
      <c r="Q121" s="38" t="s">
        <v>46</v>
      </c>
      <c r="R121" s="38" t="s">
        <v>1</v>
      </c>
      <c r="S121" s="43">
        <f>O121*P121/100</f>
        <v>74651.9804</v>
      </c>
    </row>
    <row r="122" spans="1:19" s="39" customFormat="1" ht="16.5" x14ac:dyDescent="0.3">
      <c r="A122" s="38">
        <v>14</v>
      </c>
      <c r="B122" s="39" t="s">
        <v>59</v>
      </c>
      <c r="C122" s="38"/>
      <c r="E122" s="38"/>
      <c r="F122" s="41"/>
      <c r="G122" s="38"/>
      <c r="H122" s="38"/>
      <c r="I122" s="38"/>
      <c r="S122" s="46"/>
    </row>
    <row r="123" spans="1:19" s="39" customFormat="1" ht="16.5" hidden="1" x14ac:dyDescent="0.3">
      <c r="A123" s="38"/>
      <c r="B123" s="39" t="s">
        <v>143</v>
      </c>
      <c r="C123" s="38">
        <v>2</v>
      </c>
      <c r="D123" s="39" t="s">
        <v>44</v>
      </c>
      <c r="E123" s="67">
        <v>16</v>
      </c>
      <c r="F123" s="41" t="s">
        <v>44</v>
      </c>
      <c r="G123" s="64">
        <v>12</v>
      </c>
      <c r="H123" s="45" t="s">
        <v>54</v>
      </c>
      <c r="I123" s="154">
        <v>112</v>
      </c>
      <c r="J123" s="154"/>
      <c r="N123" s="39" t="s">
        <v>0</v>
      </c>
      <c r="O123" s="52" t="s">
        <v>178</v>
      </c>
      <c r="S123" s="46"/>
    </row>
    <row r="124" spans="1:19" s="39" customFormat="1" ht="16.5" hidden="1" x14ac:dyDescent="0.3">
      <c r="A124" s="38"/>
      <c r="B124" s="39" t="s">
        <v>179</v>
      </c>
      <c r="C124" s="38">
        <v>8</v>
      </c>
      <c r="D124" s="39" t="s">
        <v>44</v>
      </c>
      <c r="E124" s="110">
        <v>30</v>
      </c>
      <c r="F124" s="41" t="s">
        <v>44</v>
      </c>
      <c r="G124" s="109">
        <v>12</v>
      </c>
      <c r="H124" s="45" t="s">
        <v>54</v>
      </c>
      <c r="I124" s="154">
        <v>112</v>
      </c>
      <c r="J124" s="154"/>
      <c r="N124" s="39" t="s">
        <v>0</v>
      </c>
      <c r="O124" s="42" t="s">
        <v>180</v>
      </c>
      <c r="S124" s="46"/>
    </row>
    <row r="125" spans="1:19" s="39" customFormat="1" ht="16.5" hidden="1" x14ac:dyDescent="0.3">
      <c r="A125" s="38"/>
      <c r="C125" s="38"/>
      <c r="E125" s="38"/>
      <c r="F125" s="41"/>
      <c r="G125" s="38"/>
      <c r="H125" s="38"/>
      <c r="I125" s="38"/>
      <c r="O125" s="73" t="s">
        <v>181</v>
      </c>
      <c r="S125" s="46"/>
    </row>
    <row r="126" spans="1:19" s="39" customFormat="1" ht="16.5" x14ac:dyDescent="0.3">
      <c r="A126" s="38"/>
      <c r="C126" s="38"/>
      <c r="E126" s="38"/>
      <c r="F126" s="41"/>
      <c r="G126" s="38"/>
      <c r="H126" s="38"/>
      <c r="I126" s="38"/>
      <c r="O126" s="110" t="s">
        <v>181</v>
      </c>
      <c r="P126" s="67">
        <v>3850</v>
      </c>
      <c r="Q126" s="38" t="s">
        <v>60</v>
      </c>
      <c r="R126" s="38" t="s">
        <v>1</v>
      </c>
      <c r="S126" s="43">
        <v>112181</v>
      </c>
    </row>
    <row r="127" spans="1:19" s="39" customFormat="1" ht="16.5" x14ac:dyDescent="0.3">
      <c r="A127" s="38">
        <v>15</v>
      </c>
      <c r="B127" s="39" t="s">
        <v>61</v>
      </c>
      <c r="C127" s="38"/>
      <c r="E127" s="38"/>
      <c r="F127" s="41"/>
      <c r="G127" s="38"/>
      <c r="H127" s="38"/>
      <c r="I127" s="38"/>
      <c r="S127" s="46"/>
    </row>
    <row r="128" spans="1:19" s="39" customFormat="1" ht="16.5" hidden="1" x14ac:dyDescent="0.3">
      <c r="A128" s="38"/>
      <c r="B128" s="39" t="s">
        <v>143</v>
      </c>
      <c r="C128" s="38">
        <v>3</v>
      </c>
      <c r="D128" s="39" t="s">
        <v>44</v>
      </c>
      <c r="E128" s="67">
        <v>29</v>
      </c>
      <c r="F128" s="41" t="s">
        <v>44</v>
      </c>
      <c r="G128" s="64">
        <v>24</v>
      </c>
      <c r="H128" s="38" t="s">
        <v>44</v>
      </c>
      <c r="I128" s="44">
        <v>2.5</v>
      </c>
      <c r="J128" s="45" t="s">
        <v>54</v>
      </c>
      <c r="K128" s="154">
        <v>112</v>
      </c>
      <c r="L128" s="154"/>
      <c r="N128" s="39" t="s">
        <v>0</v>
      </c>
      <c r="O128" s="109" t="s">
        <v>182</v>
      </c>
      <c r="S128" s="46"/>
    </row>
    <row r="129" spans="1:19" s="39" customFormat="1" ht="16.5" hidden="1" x14ac:dyDescent="0.3">
      <c r="A129" s="38"/>
      <c r="B129" s="39" t="s">
        <v>183</v>
      </c>
      <c r="C129" s="38">
        <v>3</v>
      </c>
      <c r="D129" s="39" t="s">
        <v>44</v>
      </c>
      <c r="E129" s="67">
        <v>29</v>
      </c>
      <c r="F129" s="41">
        <v>24</v>
      </c>
      <c r="G129" s="64">
        <v>21</v>
      </c>
      <c r="H129" s="38" t="s">
        <v>44</v>
      </c>
      <c r="I129" s="44">
        <v>2.5</v>
      </c>
      <c r="J129" s="45" t="s">
        <v>54</v>
      </c>
      <c r="K129" s="154">
        <v>112</v>
      </c>
      <c r="L129" s="154"/>
      <c r="N129" s="39" t="s">
        <v>0</v>
      </c>
      <c r="O129" s="42" t="s">
        <v>184</v>
      </c>
      <c r="S129" s="46"/>
    </row>
    <row r="130" spans="1:19" s="39" customFormat="1" ht="16.5" hidden="1" x14ac:dyDescent="0.3">
      <c r="A130" s="38"/>
      <c r="C130" s="38"/>
      <c r="E130" s="38"/>
      <c r="F130" s="41"/>
      <c r="G130" s="38"/>
      <c r="H130" s="38"/>
      <c r="I130" s="38"/>
      <c r="O130" s="73" t="s">
        <v>186</v>
      </c>
      <c r="S130" s="46"/>
    </row>
    <row r="131" spans="1:19" s="39" customFormat="1" ht="16.5" x14ac:dyDescent="0.3">
      <c r="A131" s="38"/>
      <c r="C131" s="38"/>
      <c r="E131" s="38"/>
      <c r="F131" s="41"/>
      <c r="G131" s="38"/>
      <c r="H131" s="38"/>
      <c r="I131" s="38"/>
      <c r="O131" s="40" t="str">
        <f>O130</f>
        <v>47. 564</v>
      </c>
      <c r="P131" s="67">
        <v>3575</v>
      </c>
      <c r="Q131" s="38" t="s">
        <v>60</v>
      </c>
      <c r="R131" s="38" t="s">
        <v>1</v>
      </c>
      <c r="S131" s="43">
        <v>170041</v>
      </c>
    </row>
    <row r="132" spans="1:19" s="39" customFormat="1" ht="16.5" x14ac:dyDescent="0.3">
      <c r="A132" s="38">
        <v>16</v>
      </c>
      <c r="B132" s="39" t="s">
        <v>62</v>
      </c>
      <c r="C132" s="38"/>
      <c r="E132" s="38"/>
      <c r="F132" s="41"/>
      <c r="G132" s="38"/>
      <c r="H132" s="38"/>
      <c r="I132" s="38"/>
      <c r="S132" s="46"/>
    </row>
    <row r="133" spans="1:19" s="39" customFormat="1" ht="12.75" hidden="1" customHeight="1" x14ac:dyDescent="0.3">
      <c r="A133" s="38"/>
      <c r="B133" s="69" t="s">
        <v>89</v>
      </c>
      <c r="C133" s="38"/>
      <c r="E133" s="38"/>
      <c r="F133" s="41"/>
      <c r="G133" s="38"/>
      <c r="H133" s="38" t="s">
        <v>0</v>
      </c>
      <c r="I133" s="161"/>
      <c r="J133" s="161"/>
      <c r="K133" s="161"/>
      <c r="N133" s="39" t="s">
        <v>0</v>
      </c>
      <c r="O133" s="73" t="s">
        <v>185</v>
      </c>
      <c r="S133" s="46"/>
    </row>
    <row r="134" spans="1:19" s="39" customFormat="1" ht="15" customHeight="1" x14ac:dyDescent="0.3">
      <c r="A134" s="38"/>
      <c r="C134" s="38"/>
      <c r="E134" s="38"/>
      <c r="F134" s="41"/>
      <c r="G134" s="38"/>
      <c r="H134" s="38"/>
      <c r="I134" s="38"/>
      <c r="O134" s="40" t="str">
        <f>O133</f>
        <v>76. 702</v>
      </c>
      <c r="P134" s="64">
        <v>186.34</v>
      </c>
      <c r="Q134" s="38" t="s">
        <v>60</v>
      </c>
      <c r="R134" s="38" t="s">
        <v>1</v>
      </c>
      <c r="S134" s="43">
        <v>14293</v>
      </c>
    </row>
    <row r="135" spans="1:19" s="51" customFormat="1" ht="65.25" customHeight="1" x14ac:dyDescent="0.25">
      <c r="A135" s="49">
        <v>17</v>
      </c>
      <c r="B135" s="156" t="s">
        <v>105</v>
      </c>
      <c r="C135" s="156"/>
      <c r="D135" s="156"/>
      <c r="E135" s="156"/>
      <c r="F135" s="156"/>
      <c r="G135" s="156"/>
      <c r="H135" s="156"/>
      <c r="I135" s="156"/>
      <c r="J135" s="156"/>
      <c r="K135" s="156"/>
      <c r="L135" s="156"/>
      <c r="M135" s="156"/>
      <c r="N135" s="156"/>
      <c r="O135" s="156"/>
      <c r="S135" s="59"/>
    </row>
    <row r="136" spans="1:19" s="39" customFormat="1" ht="16.5" hidden="1" x14ac:dyDescent="0.3">
      <c r="A136" s="38"/>
      <c r="B136" s="39" t="s">
        <v>187</v>
      </c>
      <c r="C136" s="38">
        <v>1</v>
      </c>
      <c r="D136" s="39" t="s">
        <v>44</v>
      </c>
      <c r="E136" s="64">
        <v>70</v>
      </c>
      <c r="F136" s="41" t="s">
        <v>44</v>
      </c>
      <c r="G136" s="64">
        <v>30</v>
      </c>
      <c r="H136" s="38"/>
      <c r="I136" s="67"/>
      <c r="K136" s="153"/>
      <c r="L136" s="153"/>
      <c r="N136" s="39" t="s">
        <v>0</v>
      </c>
      <c r="O136" s="40">
        <f>C136*E136*G136</f>
        <v>2100</v>
      </c>
      <c r="S136" s="46"/>
    </row>
    <row r="137" spans="1:19" s="39" customFormat="1" ht="16.5" hidden="1" x14ac:dyDescent="0.3">
      <c r="A137" s="38"/>
      <c r="B137" s="39" t="s">
        <v>143</v>
      </c>
      <c r="C137" s="38">
        <v>1</v>
      </c>
      <c r="D137" s="39" t="s">
        <v>44</v>
      </c>
      <c r="E137" s="64">
        <v>19.5</v>
      </c>
      <c r="F137" s="41" t="s">
        <v>44</v>
      </c>
      <c r="G137" s="64">
        <v>15</v>
      </c>
      <c r="H137" s="38"/>
      <c r="I137" s="67"/>
      <c r="K137" s="153"/>
      <c r="L137" s="153"/>
      <c r="N137" s="39" t="s">
        <v>0</v>
      </c>
      <c r="O137" s="40">
        <f>C137*E137*G137</f>
        <v>292.5</v>
      </c>
      <c r="S137" s="46"/>
    </row>
    <row r="138" spans="1:19" s="39" customFormat="1" ht="16.5" hidden="1" x14ac:dyDescent="0.3">
      <c r="A138" s="38"/>
      <c r="C138" s="38"/>
      <c r="E138" s="38"/>
      <c r="F138" s="41"/>
      <c r="G138" s="38"/>
      <c r="H138" s="38"/>
      <c r="I138" s="38"/>
      <c r="O138" s="40">
        <f>SUM(O136:O137)</f>
        <v>2392.5</v>
      </c>
      <c r="S138" s="46"/>
    </row>
    <row r="139" spans="1:19" s="39" customFormat="1" ht="13.5" customHeight="1" x14ac:dyDescent="0.3">
      <c r="A139" s="38"/>
      <c r="C139" s="38"/>
      <c r="E139" s="38"/>
      <c r="F139" s="41"/>
      <c r="G139" s="38"/>
      <c r="H139" s="38"/>
      <c r="I139" s="38"/>
      <c r="O139" s="73">
        <v>2393</v>
      </c>
      <c r="P139" s="70">
        <v>11443.1</v>
      </c>
      <c r="Q139" s="38" t="s">
        <v>47</v>
      </c>
      <c r="R139" s="38" t="s">
        <v>1</v>
      </c>
      <c r="S139" s="43">
        <f>O139*P139/100</f>
        <v>273833.38300000003</v>
      </c>
    </row>
    <row r="140" spans="1:19" s="39" customFormat="1" ht="48" customHeight="1" x14ac:dyDescent="0.3">
      <c r="A140" s="49">
        <v>18</v>
      </c>
      <c r="B140" s="156" t="s">
        <v>74</v>
      </c>
      <c r="C140" s="156"/>
      <c r="D140" s="156"/>
      <c r="E140" s="156"/>
      <c r="F140" s="156"/>
      <c r="G140" s="156"/>
      <c r="H140" s="156"/>
      <c r="I140" s="156"/>
      <c r="J140" s="156"/>
      <c r="K140" s="156"/>
      <c r="L140" s="156"/>
      <c r="M140" s="156"/>
      <c r="N140" s="156"/>
      <c r="O140" s="156"/>
      <c r="S140" s="46"/>
    </row>
    <row r="141" spans="1:19" s="39" customFormat="1" ht="13.5" hidden="1" customHeight="1" x14ac:dyDescent="0.3">
      <c r="A141" s="38"/>
      <c r="B141" s="39" t="s">
        <v>188</v>
      </c>
      <c r="C141" s="38">
        <v>2</v>
      </c>
      <c r="D141" s="39" t="s">
        <v>44</v>
      </c>
      <c r="E141" s="64">
        <v>2</v>
      </c>
      <c r="F141" s="41" t="s">
        <v>44</v>
      </c>
      <c r="G141" s="64">
        <v>7</v>
      </c>
      <c r="H141" s="38"/>
      <c r="I141" s="67"/>
      <c r="K141" s="153"/>
      <c r="L141" s="153"/>
      <c r="N141" s="39" t="s">
        <v>0</v>
      </c>
      <c r="O141" s="40">
        <f>C141*E141*G141</f>
        <v>28</v>
      </c>
      <c r="S141" s="46"/>
    </row>
    <row r="142" spans="1:19" s="39" customFormat="1" ht="13.5" hidden="1" customHeight="1" x14ac:dyDescent="0.3">
      <c r="A142" s="38"/>
      <c r="B142" s="39" t="s">
        <v>79</v>
      </c>
      <c r="C142" s="38">
        <v>2</v>
      </c>
      <c r="D142" s="39" t="s">
        <v>44</v>
      </c>
      <c r="E142" s="70">
        <v>1</v>
      </c>
      <c r="F142" s="41" t="s">
        <v>44</v>
      </c>
      <c r="G142" s="70">
        <v>3.63</v>
      </c>
      <c r="H142" s="38"/>
      <c r="I142" s="74"/>
      <c r="K142" s="153"/>
      <c r="L142" s="153"/>
      <c r="N142" s="39" t="s">
        <v>0</v>
      </c>
      <c r="O142" s="73">
        <f t="shared" ref="O142:O144" si="15">C142*E142*G142</f>
        <v>7.26</v>
      </c>
      <c r="S142" s="46"/>
    </row>
    <row r="143" spans="1:19" s="39" customFormat="1" ht="13.5" hidden="1" customHeight="1" x14ac:dyDescent="0.3">
      <c r="A143" s="38"/>
      <c r="B143" s="39" t="s">
        <v>100</v>
      </c>
      <c r="C143" s="38">
        <v>5</v>
      </c>
      <c r="D143" s="39" t="s">
        <v>44</v>
      </c>
      <c r="E143" s="70">
        <v>2</v>
      </c>
      <c r="F143" s="41" t="s">
        <v>44</v>
      </c>
      <c r="G143" s="70">
        <v>6.5</v>
      </c>
      <c r="H143" s="38"/>
      <c r="I143" s="74"/>
      <c r="K143" s="153"/>
      <c r="L143" s="153"/>
      <c r="N143" s="39" t="s">
        <v>0</v>
      </c>
      <c r="O143" s="73">
        <f t="shared" si="15"/>
        <v>65</v>
      </c>
      <c r="S143" s="46"/>
    </row>
    <row r="144" spans="1:19" s="39" customFormat="1" ht="13.5" hidden="1" customHeight="1" x14ac:dyDescent="0.3">
      <c r="A144" s="38"/>
      <c r="B144" s="39" t="s">
        <v>96</v>
      </c>
      <c r="C144" s="38">
        <v>5</v>
      </c>
      <c r="D144" s="39" t="s">
        <v>44</v>
      </c>
      <c r="E144" s="70">
        <v>1</v>
      </c>
      <c r="F144" s="41" t="s">
        <v>44</v>
      </c>
      <c r="G144" s="70">
        <v>2.63</v>
      </c>
      <c r="H144" s="38"/>
      <c r="I144" s="74"/>
      <c r="K144" s="153"/>
      <c r="L144" s="153"/>
      <c r="N144" s="39" t="s">
        <v>0</v>
      </c>
      <c r="O144" s="42">
        <f t="shared" si="15"/>
        <v>13.149999999999999</v>
      </c>
      <c r="S144" s="46"/>
    </row>
    <row r="145" spans="1:19" s="39" customFormat="1" ht="13.5" hidden="1" customHeight="1" x14ac:dyDescent="0.3">
      <c r="A145" s="38"/>
      <c r="C145" s="38"/>
      <c r="E145" s="70"/>
      <c r="F145" s="41"/>
      <c r="G145" s="70"/>
      <c r="H145" s="38"/>
      <c r="I145" s="74"/>
      <c r="K145" s="70"/>
      <c r="L145" s="70"/>
      <c r="O145" s="73">
        <f>SUM(O141:O144)</f>
        <v>113.41</v>
      </c>
      <c r="S145" s="46"/>
    </row>
    <row r="146" spans="1:19" s="39" customFormat="1" ht="13.5" customHeight="1" x14ac:dyDescent="0.3">
      <c r="A146" s="38"/>
      <c r="C146" s="38"/>
      <c r="E146" s="38"/>
      <c r="F146" s="41"/>
      <c r="G146" s="38"/>
      <c r="H146" s="38"/>
      <c r="I146" s="38"/>
      <c r="O146" s="40">
        <v>113</v>
      </c>
      <c r="P146" s="64">
        <v>228.9</v>
      </c>
      <c r="Q146" s="38" t="s">
        <v>75</v>
      </c>
      <c r="R146" s="38" t="s">
        <v>1</v>
      </c>
      <c r="S146" s="43">
        <f>O146*P146</f>
        <v>25865.7</v>
      </c>
    </row>
    <row r="147" spans="1:19" s="39" customFormat="1" ht="46.5" customHeight="1" x14ac:dyDescent="0.3">
      <c r="A147" s="49">
        <v>19</v>
      </c>
      <c r="B147" s="156" t="s">
        <v>76</v>
      </c>
      <c r="C147" s="156"/>
      <c r="D147" s="156"/>
      <c r="E147" s="156"/>
      <c r="F147" s="156"/>
      <c r="G147" s="156"/>
      <c r="H147" s="156"/>
      <c r="I147" s="156"/>
      <c r="J147" s="156"/>
      <c r="K147" s="156"/>
      <c r="L147" s="156"/>
      <c r="M147" s="156"/>
      <c r="N147" s="156"/>
      <c r="O147" s="156"/>
      <c r="S147" s="46"/>
    </row>
    <row r="148" spans="1:19" s="39" customFormat="1" ht="13.5" hidden="1" customHeight="1" x14ac:dyDescent="0.3">
      <c r="A148" s="38"/>
      <c r="B148" s="39" t="s">
        <v>106</v>
      </c>
      <c r="C148" s="38">
        <v>5</v>
      </c>
      <c r="D148" s="39" t="s">
        <v>44</v>
      </c>
      <c r="E148" s="70">
        <v>2</v>
      </c>
      <c r="F148" s="41" t="s">
        <v>44</v>
      </c>
      <c r="G148" s="70">
        <v>6</v>
      </c>
      <c r="H148" s="38"/>
      <c r="I148" s="74"/>
      <c r="K148" s="153"/>
      <c r="L148" s="153"/>
      <c r="N148" s="39" t="s">
        <v>0</v>
      </c>
      <c r="O148" s="73">
        <f t="shared" ref="O148" si="16">C148*E148*G148</f>
        <v>60</v>
      </c>
      <c r="S148" s="46"/>
    </row>
    <row r="149" spans="1:19" s="39" customFormat="1" ht="13.5" hidden="1" customHeight="1" x14ac:dyDescent="0.3">
      <c r="A149" s="38"/>
      <c r="C149" s="38">
        <v>5</v>
      </c>
      <c r="D149" s="39" t="s">
        <v>44</v>
      </c>
      <c r="E149" s="70">
        <v>4</v>
      </c>
      <c r="F149" s="41" t="s">
        <v>44</v>
      </c>
      <c r="G149" s="70">
        <v>3.25</v>
      </c>
      <c r="H149" s="38"/>
      <c r="I149" s="74"/>
      <c r="K149" s="153"/>
      <c r="L149" s="153"/>
      <c r="N149" s="39" t="s">
        <v>0</v>
      </c>
      <c r="O149" s="42">
        <f t="shared" ref="O149" si="17">C149*E149*G149</f>
        <v>65</v>
      </c>
      <c r="S149" s="46"/>
    </row>
    <row r="150" spans="1:19" s="39" customFormat="1" ht="13.5" hidden="1" customHeight="1" x14ac:dyDescent="0.3">
      <c r="A150" s="38"/>
      <c r="C150" s="38"/>
      <c r="E150" s="70"/>
      <c r="F150" s="41"/>
      <c r="G150" s="70"/>
      <c r="H150" s="38"/>
      <c r="I150" s="74"/>
      <c r="K150" s="70"/>
      <c r="L150" s="70"/>
      <c r="O150" s="73">
        <f>SUM(O148:O149)</f>
        <v>125</v>
      </c>
      <c r="S150" s="46"/>
    </row>
    <row r="151" spans="1:19" s="39" customFormat="1" ht="13.5" customHeight="1" x14ac:dyDescent="0.3">
      <c r="A151" s="38"/>
      <c r="C151" s="38"/>
      <c r="E151" s="38"/>
      <c r="F151" s="41"/>
      <c r="G151" s="38"/>
      <c r="H151" s="38"/>
      <c r="I151" s="38"/>
      <c r="O151" s="67">
        <v>125</v>
      </c>
      <c r="P151" s="64">
        <v>240.5</v>
      </c>
      <c r="Q151" s="38" t="s">
        <v>75</v>
      </c>
      <c r="R151" s="38" t="s">
        <v>1</v>
      </c>
      <c r="S151" s="43">
        <f>O151*P151</f>
        <v>30062.5</v>
      </c>
    </row>
    <row r="152" spans="1:19" s="39" customFormat="1" ht="13.5" customHeight="1" x14ac:dyDescent="0.3">
      <c r="A152" s="38">
        <v>20</v>
      </c>
      <c r="B152" s="39" t="s">
        <v>291</v>
      </c>
      <c r="C152" s="38"/>
      <c r="E152" s="38"/>
      <c r="F152" s="41"/>
      <c r="G152" s="38"/>
      <c r="H152" s="38"/>
      <c r="I152" s="38"/>
      <c r="O152" s="138"/>
      <c r="P152" s="137"/>
      <c r="Q152" s="38"/>
      <c r="R152" s="38"/>
      <c r="S152" s="43"/>
    </row>
    <row r="153" spans="1:19" s="39" customFormat="1" ht="19.5" hidden="1" customHeight="1" x14ac:dyDescent="0.3">
      <c r="A153" s="38"/>
      <c r="B153" s="39" t="s">
        <v>292</v>
      </c>
      <c r="C153" s="38"/>
      <c r="E153" s="38"/>
      <c r="F153" s="41"/>
      <c r="G153" s="38"/>
      <c r="H153" s="38"/>
      <c r="I153" s="38"/>
      <c r="N153" s="39" t="s">
        <v>0</v>
      </c>
      <c r="O153" s="42">
        <v>13590</v>
      </c>
      <c r="S153" s="46"/>
    </row>
    <row r="154" spans="1:19" s="39" customFormat="1" ht="20.25" customHeight="1" x14ac:dyDescent="0.3">
      <c r="A154" s="38"/>
      <c r="C154" s="38"/>
      <c r="E154" s="38"/>
      <c r="F154" s="41"/>
      <c r="G154" s="38"/>
      <c r="H154" s="38"/>
      <c r="I154" s="38"/>
      <c r="O154" s="73">
        <v>13590</v>
      </c>
      <c r="P154" s="137">
        <v>660</v>
      </c>
      <c r="Q154" s="38" t="s">
        <v>47</v>
      </c>
      <c r="R154" s="38" t="s">
        <v>1</v>
      </c>
      <c r="S154" s="43">
        <f>O154*P154/100</f>
        <v>89694</v>
      </c>
    </row>
    <row r="155" spans="1:19" s="39" customFormat="1" ht="16.5" x14ac:dyDescent="0.3">
      <c r="A155" s="38">
        <v>21</v>
      </c>
      <c r="B155" s="39" t="s">
        <v>64</v>
      </c>
      <c r="C155" s="38"/>
      <c r="E155" s="38"/>
      <c r="F155" s="41"/>
      <c r="G155" s="38"/>
      <c r="H155" s="38"/>
      <c r="I155" s="38"/>
      <c r="S155" s="46"/>
    </row>
    <row r="156" spans="1:19" s="39" customFormat="1" ht="15.75" hidden="1" customHeight="1" x14ac:dyDescent="0.3">
      <c r="A156" s="38"/>
      <c r="B156" s="39" t="s">
        <v>107</v>
      </c>
      <c r="C156" s="38">
        <v>2</v>
      </c>
      <c r="D156" s="39" t="s">
        <v>44</v>
      </c>
      <c r="E156" s="155" t="s">
        <v>189</v>
      </c>
      <c r="F156" s="155"/>
      <c r="G156" s="155"/>
      <c r="H156" s="155"/>
      <c r="I156" s="155"/>
      <c r="J156" s="155"/>
      <c r="K156" s="109"/>
      <c r="L156" s="109"/>
      <c r="N156" s="39" t="s">
        <v>0</v>
      </c>
      <c r="O156" s="52">
        <v>1125</v>
      </c>
      <c r="S156" s="46"/>
    </row>
    <row r="157" spans="1:19" s="39" customFormat="1" ht="15.75" hidden="1" customHeight="1" x14ac:dyDescent="0.3">
      <c r="A157" s="38"/>
      <c r="B157" s="39" t="s">
        <v>79</v>
      </c>
      <c r="C157" s="38">
        <v>1</v>
      </c>
      <c r="D157" s="39" t="s">
        <v>44</v>
      </c>
      <c r="E157" s="155" t="s">
        <v>190</v>
      </c>
      <c r="F157" s="155"/>
      <c r="G157" s="155"/>
      <c r="H157" s="155"/>
      <c r="I157" s="155"/>
      <c r="J157" s="155"/>
      <c r="K157" s="109"/>
      <c r="L157" s="109"/>
      <c r="N157" s="39" t="s">
        <v>0</v>
      </c>
      <c r="O157" s="52">
        <v>1058</v>
      </c>
      <c r="S157" s="46"/>
    </row>
    <row r="158" spans="1:19" s="39" customFormat="1" ht="15.75" hidden="1" customHeight="1" x14ac:dyDescent="0.3">
      <c r="A158" s="38"/>
      <c r="B158" s="39" t="s">
        <v>79</v>
      </c>
      <c r="C158" s="38">
        <v>2</v>
      </c>
      <c r="D158" s="39" t="s">
        <v>44</v>
      </c>
      <c r="E158" s="64">
        <v>50</v>
      </c>
      <c r="F158" s="41" t="s">
        <v>44</v>
      </c>
      <c r="G158" s="64">
        <v>3.75</v>
      </c>
      <c r="H158" s="38"/>
      <c r="I158" s="67"/>
      <c r="K158" s="153"/>
      <c r="L158" s="153"/>
      <c r="N158" s="39" t="s">
        <v>0</v>
      </c>
      <c r="O158" s="52">
        <f>C158*E158*G158</f>
        <v>375</v>
      </c>
      <c r="S158" s="46"/>
    </row>
    <row r="159" spans="1:19" s="39" customFormat="1" ht="15.75" hidden="1" customHeight="1" x14ac:dyDescent="0.3">
      <c r="A159" s="38"/>
      <c r="B159" s="39" t="s">
        <v>191</v>
      </c>
      <c r="C159" s="38">
        <v>2</v>
      </c>
      <c r="D159" s="39" t="s">
        <v>192</v>
      </c>
      <c r="E159" s="155" t="s">
        <v>193</v>
      </c>
      <c r="F159" s="155"/>
      <c r="G159" s="155"/>
      <c r="H159" s="155"/>
      <c r="I159" s="155"/>
      <c r="J159" s="155"/>
      <c r="K159" s="109"/>
      <c r="L159" s="109"/>
      <c r="N159" s="39" t="s">
        <v>0</v>
      </c>
      <c r="O159" s="52">
        <v>1378</v>
      </c>
      <c r="S159" s="46"/>
    </row>
    <row r="160" spans="1:19" s="39" customFormat="1" ht="15.75" hidden="1" customHeight="1" x14ac:dyDescent="0.3">
      <c r="A160" s="38"/>
      <c r="B160" s="39" t="s">
        <v>79</v>
      </c>
      <c r="C160" s="38">
        <v>4</v>
      </c>
      <c r="D160" s="39" t="s">
        <v>44</v>
      </c>
      <c r="E160" s="70">
        <v>2</v>
      </c>
      <c r="F160" s="41" t="s">
        <v>44</v>
      </c>
      <c r="G160" s="70">
        <v>65</v>
      </c>
      <c r="H160" s="38" t="s">
        <v>44</v>
      </c>
      <c r="I160" s="74">
        <v>2</v>
      </c>
      <c r="K160" s="153"/>
      <c r="L160" s="153"/>
      <c r="N160" s="39" t="s">
        <v>0</v>
      </c>
      <c r="O160" s="52">
        <f>C160*E160*G160*I160</f>
        <v>1040</v>
      </c>
      <c r="S160" s="46"/>
    </row>
    <row r="161" spans="1:19" s="39" customFormat="1" ht="15.75" hidden="1" customHeight="1" x14ac:dyDescent="0.3">
      <c r="A161" s="38"/>
      <c r="B161" s="39" t="s">
        <v>194</v>
      </c>
      <c r="C161" s="38">
        <v>24</v>
      </c>
      <c r="D161" s="39" t="s">
        <v>44</v>
      </c>
      <c r="E161" s="109">
        <v>6</v>
      </c>
      <c r="F161" s="41" t="s">
        <v>44</v>
      </c>
      <c r="G161" s="109">
        <v>10</v>
      </c>
      <c r="H161" s="38"/>
      <c r="I161" s="110"/>
      <c r="K161" s="153"/>
      <c r="L161" s="153"/>
      <c r="N161" s="39" t="s">
        <v>0</v>
      </c>
      <c r="O161" s="52">
        <f>C161*E161*G161</f>
        <v>1440</v>
      </c>
      <c r="S161" s="46"/>
    </row>
    <row r="162" spans="1:19" s="39" customFormat="1" ht="15.75" hidden="1" customHeight="1" x14ac:dyDescent="0.3">
      <c r="A162" s="38"/>
      <c r="B162" s="39" t="s">
        <v>195</v>
      </c>
      <c r="C162" s="38">
        <v>2</v>
      </c>
      <c r="D162" s="39" t="s">
        <v>44</v>
      </c>
      <c r="E162" s="109">
        <v>2</v>
      </c>
      <c r="F162" s="41" t="s">
        <v>44</v>
      </c>
      <c r="G162" s="109">
        <v>1.25</v>
      </c>
      <c r="H162" s="38" t="s">
        <v>44</v>
      </c>
      <c r="I162" s="110">
        <v>10</v>
      </c>
      <c r="K162" s="153"/>
      <c r="L162" s="153"/>
      <c r="N162" s="39" t="s">
        <v>0</v>
      </c>
      <c r="O162" s="42">
        <f>C162*E162*G162*I162</f>
        <v>50</v>
      </c>
      <c r="S162" s="46"/>
    </row>
    <row r="163" spans="1:19" s="39" customFormat="1" ht="16.5" hidden="1" x14ac:dyDescent="0.3">
      <c r="A163" s="38"/>
      <c r="C163" s="38"/>
      <c r="E163" s="63"/>
      <c r="F163" s="63"/>
      <c r="G163" s="63"/>
      <c r="H163" s="63"/>
      <c r="I163" s="63"/>
      <c r="J163" s="63"/>
      <c r="K163" s="64"/>
      <c r="L163" s="64"/>
      <c r="O163" s="52">
        <f>SUM(O156:O162)</f>
        <v>6466</v>
      </c>
      <c r="S163" s="46"/>
    </row>
    <row r="164" spans="1:19" s="39" customFormat="1" ht="16.5" x14ac:dyDescent="0.3">
      <c r="A164" s="38"/>
      <c r="C164" s="38"/>
      <c r="E164" s="40"/>
      <c r="F164" s="41"/>
      <c r="G164" s="40"/>
      <c r="H164" s="38"/>
      <c r="I164" s="38"/>
      <c r="O164" s="40">
        <v>6466</v>
      </c>
      <c r="P164" s="64">
        <v>2206.6</v>
      </c>
      <c r="Q164" s="38" t="s">
        <v>47</v>
      </c>
      <c r="R164" s="38" t="s">
        <v>1</v>
      </c>
      <c r="S164" s="43">
        <f>O164*P164/100</f>
        <v>142678.75599999999</v>
      </c>
    </row>
    <row r="165" spans="1:19" s="39" customFormat="1" ht="16.5" x14ac:dyDescent="0.3">
      <c r="A165" s="38">
        <v>22</v>
      </c>
      <c r="B165" s="41" t="s">
        <v>67</v>
      </c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S165" s="46"/>
    </row>
    <row r="166" spans="1:19" s="39" customFormat="1" ht="16.5" hidden="1" x14ac:dyDescent="0.3">
      <c r="A166" s="38"/>
      <c r="B166" s="39" t="s">
        <v>196</v>
      </c>
      <c r="C166" s="38"/>
      <c r="E166" s="38"/>
      <c r="F166" s="41"/>
      <c r="G166" s="38"/>
      <c r="H166" s="38"/>
      <c r="I166" s="163"/>
      <c r="J166" s="163"/>
      <c r="K166" s="163"/>
      <c r="N166" s="39" t="s">
        <v>0</v>
      </c>
      <c r="O166" s="40">
        <f>O164</f>
        <v>6466</v>
      </c>
      <c r="S166" s="46"/>
    </row>
    <row r="167" spans="1:19" s="39" customFormat="1" ht="16.5" x14ac:dyDescent="0.3">
      <c r="A167" s="38"/>
      <c r="C167" s="38"/>
      <c r="E167" s="38"/>
      <c r="F167" s="41"/>
      <c r="G167" s="38"/>
      <c r="H167" s="38"/>
      <c r="I167" s="38"/>
      <c r="O167" s="40">
        <f>O166</f>
        <v>6466</v>
      </c>
      <c r="P167" s="67">
        <v>2197.52</v>
      </c>
      <c r="Q167" s="38" t="s">
        <v>47</v>
      </c>
      <c r="R167" s="38" t="s">
        <v>1</v>
      </c>
      <c r="S167" s="43">
        <f>O167*P167/100</f>
        <v>142091.64319999999</v>
      </c>
    </row>
    <row r="168" spans="1:19" s="39" customFormat="1" ht="33" customHeight="1" x14ac:dyDescent="0.3">
      <c r="A168" s="49">
        <v>23</v>
      </c>
      <c r="B168" s="157" t="s">
        <v>199</v>
      </c>
      <c r="C168" s="157"/>
      <c r="D168" s="157"/>
      <c r="E168" s="157"/>
      <c r="F168" s="157"/>
      <c r="G168" s="157"/>
      <c r="H168" s="157"/>
      <c r="I168" s="157"/>
      <c r="J168" s="157"/>
      <c r="K168" s="157"/>
      <c r="L168" s="157"/>
      <c r="M168" s="157"/>
      <c r="N168" s="157"/>
      <c r="S168" s="46"/>
    </row>
    <row r="169" spans="1:19" s="39" customFormat="1" ht="16.5" hidden="1" x14ac:dyDescent="0.3">
      <c r="A169" s="38"/>
      <c r="B169" s="121" t="s">
        <v>197</v>
      </c>
      <c r="C169" s="38">
        <v>1</v>
      </c>
      <c r="D169" s="39" t="s">
        <v>44</v>
      </c>
      <c r="E169" s="67">
        <v>18</v>
      </c>
      <c r="F169" s="41" t="s">
        <v>44</v>
      </c>
      <c r="G169" s="67">
        <v>13</v>
      </c>
      <c r="H169" s="38"/>
      <c r="I169" s="67"/>
      <c r="K169" s="153"/>
      <c r="L169" s="153"/>
      <c r="N169" s="39" t="s">
        <v>0</v>
      </c>
      <c r="O169" s="42">
        <f>C169*E169*G169</f>
        <v>234</v>
      </c>
      <c r="S169" s="46"/>
    </row>
    <row r="170" spans="1:19" s="39" customFormat="1" ht="16.5" hidden="1" x14ac:dyDescent="0.3">
      <c r="A170" s="38"/>
      <c r="B170" s="121"/>
      <c r="C170" s="38"/>
      <c r="E170" s="138"/>
      <c r="F170" s="41"/>
      <c r="G170" s="138"/>
      <c r="H170" s="38"/>
      <c r="I170" s="138"/>
      <c r="K170" s="137"/>
      <c r="L170" s="137"/>
      <c r="O170" s="73">
        <v>234</v>
      </c>
      <c r="S170" s="46"/>
    </row>
    <row r="171" spans="1:19" s="39" customFormat="1" ht="16.5" x14ac:dyDescent="0.3">
      <c r="A171" s="38"/>
      <c r="B171" s="121"/>
      <c r="C171" s="38"/>
      <c r="E171" s="138"/>
      <c r="F171" s="41"/>
      <c r="G171" s="138"/>
      <c r="H171" s="38"/>
      <c r="I171" s="138"/>
      <c r="K171" s="137"/>
      <c r="L171" s="137"/>
      <c r="O171" s="73">
        <v>234</v>
      </c>
      <c r="P171" s="137">
        <v>4411.82</v>
      </c>
      <c r="Q171" s="38" t="s">
        <v>47</v>
      </c>
      <c r="R171" s="38" t="s">
        <v>1</v>
      </c>
      <c r="S171" s="43">
        <f>O171*P171/100</f>
        <v>10323.658799999999</v>
      </c>
    </row>
    <row r="172" spans="1:19" s="39" customFormat="1" ht="16.5" x14ac:dyDescent="0.3">
      <c r="A172" s="38" t="s">
        <v>289</v>
      </c>
      <c r="B172" s="121" t="s">
        <v>290</v>
      </c>
      <c r="C172" s="38"/>
      <c r="E172" s="138"/>
      <c r="F172" s="41"/>
      <c r="G172" s="138"/>
      <c r="H172" s="38"/>
      <c r="I172" s="138"/>
      <c r="K172" s="137"/>
      <c r="L172" s="137"/>
      <c r="O172" s="73"/>
      <c r="S172" s="46"/>
    </row>
    <row r="173" spans="1:19" s="39" customFormat="1" ht="16.5" hidden="1" x14ac:dyDescent="0.3">
      <c r="A173" s="38"/>
      <c r="B173" s="39" t="s">
        <v>198</v>
      </c>
      <c r="C173" s="38">
        <v>1</v>
      </c>
      <c r="D173" s="39" t="s">
        <v>44</v>
      </c>
      <c r="E173" s="109">
        <v>60.37</v>
      </c>
      <c r="F173" s="41" t="s">
        <v>44</v>
      </c>
      <c r="G173" s="109">
        <v>50.83</v>
      </c>
      <c r="H173" s="38"/>
      <c r="I173" s="67"/>
      <c r="K173" s="153"/>
      <c r="L173" s="153"/>
      <c r="N173" s="39" t="s">
        <v>0</v>
      </c>
      <c r="O173" s="42">
        <f>C173*E173*G173</f>
        <v>3068.6070999999997</v>
      </c>
      <c r="S173" s="46"/>
    </row>
    <row r="174" spans="1:19" s="39" customFormat="1" ht="16.5" hidden="1" x14ac:dyDescent="0.3">
      <c r="A174" s="38"/>
      <c r="C174" s="38"/>
      <c r="E174" s="38"/>
      <c r="F174" s="41"/>
      <c r="G174" s="38"/>
      <c r="H174" s="38"/>
      <c r="I174" s="38"/>
      <c r="O174" s="40">
        <v>3069</v>
      </c>
      <c r="S174" s="46"/>
    </row>
    <row r="175" spans="1:19" s="39" customFormat="1" ht="16.5" x14ac:dyDescent="0.3">
      <c r="A175" s="38"/>
      <c r="C175" s="38"/>
      <c r="E175" s="38"/>
      <c r="F175" s="41"/>
      <c r="G175" s="38"/>
      <c r="H175" s="38"/>
      <c r="I175" s="38"/>
      <c r="O175" s="73">
        <v>3069</v>
      </c>
      <c r="P175" s="70">
        <v>3275.5</v>
      </c>
      <c r="Q175" s="38" t="s">
        <v>47</v>
      </c>
      <c r="R175" s="38" t="s">
        <v>1</v>
      </c>
      <c r="S175" s="43">
        <f>O175*P175/100</f>
        <v>100525.095</v>
      </c>
    </row>
    <row r="176" spans="1:19" s="39" customFormat="1" ht="16.5" x14ac:dyDescent="0.3">
      <c r="A176" s="38">
        <v>24</v>
      </c>
      <c r="B176" s="39" t="s">
        <v>200</v>
      </c>
      <c r="C176" s="38"/>
      <c r="E176" s="38"/>
      <c r="F176" s="41"/>
      <c r="G176" s="38"/>
      <c r="H176" s="38"/>
      <c r="I176" s="38"/>
      <c r="O176" s="73"/>
      <c r="P176" s="109"/>
      <c r="Q176" s="38"/>
      <c r="R176" s="38"/>
      <c r="S176" s="43"/>
    </row>
    <row r="177" spans="1:19" s="39" customFormat="1" ht="16.5" hidden="1" x14ac:dyDescent="0.3">
      <c r="A177" s="38"/>
      <c r="B177" s="39" t="s">
        <v>203</v>
      </c>
      <c r="C177" s="38">
        <v>1</v>
      </c>
      <c r="D177" s="39" t="s">
        <v>44</v>
      </c>
      <c r="E177" s="109">
        <v>19.5</v>
      </c>
      <c r="F177" s="41" t="s">
        <v>44</v>
      </c>
      <c r="G177" s="109">
        <v>15</v>
      </c>
      <c r="H177" s="38"/>
      <c r="I177" s="110"/>
      <c r="K177" s="153"/>
      <c r="L177" s="153"/>
      <c r="N177" s="39" t="s">
        <v>0</v>
      </c>
      <c r="O177" s="52">
        <f>C177*E177*G177</f>
        <v>292.5</v>
      </c>
      <c r="P177" s="109"/>
      <c r="Q177" s="38"/>
      <c r="R177" s="38"/>
      <c r="S177" s="43"/>
    </row>
    <row r="178" spans="1:19" s="39" customFormat="1" ht="16.5" hidden="1" x14ac:dyDescent="0.3">
      <c r="A178" s="38"/>
      <c r="B178" s="39" t="s">
        <v>198</v>
      </c>
      <c r="C178" s="38">
        <v>1</v>
      </c>
      <c r="D178" s="39" t="s">
        <v>44</v>
      </c>
      <c r="E178" s="109">
        <v>60.37</v>
      </c>
      <c r="F178" s="41" t="s">
        <v>44</v>
      </c>
      <c r="G178" s="109">
        <v>50.83</v>
      </c>
      <c r="H178" s="38"/>
      <c r="I178" s="110"/>
      <c r="K178" s="153"/>
      <c r="L178" s="153"/>
      <c r="N178" s="39" t="s">
        <v>0</v>
      </c>
      <c r="O178" s="52">
        <f>C178*E178*G178</f>
        <v>3068.6070999999997</v>
      </c>
      <c r="P178" s="109"/>
      <c r="Q178" s="38"/>
      <c r="R178" s="38"/>
      <c r="S178" s="43"/>
    </row>
    <row r="179" spans="1:19" s="39" customFormat="1" ht="16.5" hidden="1" x14ac:dyDescent="0.3">
      <c r="A179" s="38"/>
      <c r="B179" s="121" t="s">
        <v>201</v>
      </c>
      <c r="C179" s="38">
        <v>1</v>
      </c>
      <c r="D179" s="39" t="s">
        <v>44</v>
      </c>
      <c r="E179" s="113">
        <v>87.75</v>
      </c>
      <c r="F179" s="41" t="s">
        <v>44</v>
      </c>
      <c r="G179" s="110">
        <v>26.75</v>
      </c>
      <c r="H179" s="38"/>
      <c r="I179" s="110"/>
      <c r="K179" s="153"/>
      <c r="L179" s="153"/>
      <c r="N179" s="39" t="s">
        <v>0</v>
      </c>
      <c r="O179" s="73">
        <f>C179*E179*G179</f>
        <v>2347.3125</v>
      </c>
      <c r="P179" s="109"/>
      <c r="Q179" s="38"/>
      <c r="R179" s="38"/>
      <c r="S179" s="43"/>
    </row>
    <row r="180" spans="1:19" s="39" customFormat="1" ht="16.5" hidden="1" x14ac:dyDescent="0.3">
      <c r="A180" s="38"/>
      <c r="B180" s="39" t="s">
        <v>202</v>
      </c>
      <c r="C180" s="38">
        <v>1</v>
      </c>
      <c r="D180" s="39" t="s">
        <v>44</v>
      </c>
      <c r="E180" s="109">
        <v>187.75</v>
      </c>
      <c r="F180" s="41" t="s">
        <v>44</v>
      </c>
      <c r="G180" s="109">
        <v>27.5</v>
      </c>
      <c r="H180" s="38"/>
      <c r="I180" s="110"/>
      <c r="K180" s="153"/>
      <c r="L180" s="153"/>
      <c r="N180" s="39" t="s">
        <v>0</v>
      </c>
      <c r="O180" s="42">
        <f>C180*E180*G180</f>
        <v>5163.125</v>
      </c>
      <c r="P180" s="109"/>
      <c r="Q180" s="38"/>
      <c r="R180" s="38"/>
      <c r="S180" s="43"/>
    </row>
    <row r="181" spans="1:19" s="39" customFormat="1" ht="16.5" hidden="1" x14ac:dyDescent="0.3">
      <c r="A181" s="38"/>
      <c r="C181" s="38"/>
      <c r="E181" s="38"/>
      <c r="F181" s="41"/>
      <c r="G181" s="38"/>
      <c r="H181" s="38"/>
      <c r="I181" s="38"/>
      <c r="O181" s="73">
        <f>SUM(O177:O180)</f>
        <v>10871.544599999999</v>
      </c>
      <c r="P181" s="109"/>
      <c r="Q181" s="38"/>
      <c r="R181" s="38"/>
      <c r="S181" s="43"/>
    </row>
    <row r="182" spans="1:19" s="39" customFormat="1" ht="16.5" x14ac:dyDescent="0.3">
      <c r="A182" s="38"/>
      <c r="C182" s="38"/>
      <c r="E182" s="38"/>
      <c r="F182" s="41"/>
      <c r="G182" s="38"/>
      <c r="H182" s="38"/>
      <c r="I182" s="38"/>
      <c r="O182" s="73">
        <v>10872</v>
      </c>
      <c r="P182" s="109">
        <v>1887.4</v>
      </c>
      <c r="Q182" s="38" t="s">
        <v>47</v>
      </c>
      <c r="R182" s="38" t="s">
        <v>1</v>
      </c>
      <c r="S182" s="43">
        <f>O182*P182/100</f>
        <v>205198.128</v>
      </c>
    </row>
    <row r="183" spans="1:19" s="51" customFormat="1" ht="36.75" customHeight="1" x14ac:dyDescent="0.25">
      <c r="A183" s="49">
        <v>25</v>
      </c>
      <c r="B183" s="156" t="s">
        <v>68</v>
      </c>
      <c r="C183" s="156"/>
      <c r="D183" s="156"/>
      <c r="E183" s="156"/>
      <c r="F183" s="156"/>
      <c r="G183" s="156"/>
      <c r="H183" s="156"/>
      <c r="I183" s="156"/>
      <c r="J183" s="156"/>
      <c r="K183" s="156"/>
      <c r="L183" s="156"/>
      <c r="M183" s="156"/>
      <c r="N183" s="156"/>
      <c r="O183" s="156"/>
      <c r="P183" s="156"/>
      <c r="S183" s="59"/>
    </row>
    <row r="184" spans="1:19" s="39" customFormat="1" ht="16.5" hidden="1" x14ac:dyDescent="0.3">
      <c r="A184" s="38"/>
      <c r="B184" s="39" t="s">
        <v>204</v>
      </c>
      <c r="C184" s="38">
        <v>3</v>
      </c>
      <c r="D184" s="39" t="s">
        <v>44</v>
      </c>
      <c r="E184" s="67">
        <v>15</v>
      </c>
      <c r="F184" s="41" t="s">
        <v>44</v>
      </c>
      <c r="G184" s="67">
        <v>13</v>
      </c>
      <c r="H184" s="38" t="s">
        <v>44</v>
      </c>
      <c r="I184" s="64">
        <v>0.17</v>
      </c>
      <c r="K184" s="153"/>
      <c r="L184" s="153"/>
      <c r="N184" s="39" t="s">
        <v>0</v>
      </c>
      <c r="O184" s="40">
        <f t="shared" ref="O184" si="18">C184*E184*G184*I184</f>
        <v>99.45</v>
      </c>
      <c r="S184" s="46"/>
    </row>
    <row r="185" spans="1:19" s="39" customFormat="1" ht="16.5" hidden="1" x14ac:dyDescent="0.3">
      <c r="A185" s="38"/>
      <c r="B185" s="39" t="s">
        <v>96</v>
      </c>
      <c r="C185" s="38">
        <v>1</v>
      </c>
      <c r="D185" s="39" t="s">
        <v>44</v>
      </c>
      <c r="E185" s="67">
        <v>23</v>
      </c>
      <c r="F185" s="41">
        <v>13</v>
      </c>
      <c r="G185" s="67">
        <v>13</v>
      </c>
      <c r="H185" s="38" t="s">
        <v>44</v>
      </c>
      <c r="I185" s="64">
        <v>0.17</v>
      </c>
      <c r="K185" s="153"/>
      <c r="L185" s="153"/>
      <c r="N185" s="39" t="s">
        <v>0</v>
      </c>
      <c r="O185" s="40">
        <f t="shared" ref="O185" si="19">C185*E185*G185*I185</f>
        <v>50.830000000000005</v>
      </c>
      <c r="S185" s="46"/>
    </row>
    <row r="186" spans="1:19" s="39" customFormat="1" ht="16.5" hidden="1" x14ac:dyDescent="0.3">
      <c r="A186" s="38"/>
      <c r="B186" s="39" t="s">
        <v>139</v>
      </c>
      <c r="C186" s="38">
        <v>7</v>
      </c>
      <c r="D186" s="39" t="s">
        <v>44</v>
      </c>
      <c r="E186" s="67">
        <v>4</v>
      </c>
      <c r="F186" s="41" t="s">
        <v>44</v>
      </c>
      <c r="G186" s="67">
        <v>5</v>
      </c>
      <c r="H186" s="38" t="s">
        <v>44</v>
      </c>
      <c r="I186" s="64">
        <v>0.17</v>
      </c>
      <c r="K186" s="153"/>
      <c r="L186" s="153"/>
      <c r="N186" s="39" t="s">
        <v>0</v>
      </c>
      <c r="O186" s="40">
        <f t="shared" ref="O186" si="20">C186*E186*G186*I186</f>
        <v>23.8</v>
      </c>
      <c r="S186" s="46"/>
    </row>
    <row r="187" spans="1:19" s="39" customFormat="1" ht="16.5" hidden="1" x14ac:dyDescent="0.3">
      <c r="A187" s="38"/>
      <c r="B187" s="39" t="s">
        <v>65</v>
      </c>
      <c r="C187" s="38">
        <v>1</v>
      </c>
      <c r="D187" s="39" t="s">
        <v>44</v>
      </c>
      <c r="E187" s="113">
        <v>72.5</v>
      </c>
      <c r="F187" s="41" t="s">
        <v>44</v>
      </c>
      <c r="G187" s="113">
        <v>8.33</v>
      </c>
      <c r="H187" s="38" t="s">
        <v>44</v>
      </c>
      <c r="I187" s="64">
        <v>0.17</v>
      </c>
      <c r="K187" s="153"/>
      <c r="L187" s="153"/>
      <c r="N187" s="39" t="s">
        <v>0</v>
      </c>
      <c r="O187" s="40">
        <f t="shared" ref="O187" si="21">C187*E187*G187*I187</f>
        <v>102.66725</v>
      </c>
      <c r="S187" s="46"/>
    </row>
    <row r="188" spans="1:19" s="39" customFormat="1" ht="16.5" hidden="1" x14ac:dyDescent="0.3">
      <c r="A188" s="38"/>
      <c r="B188" s="39" t="s">
        <v>100</v>
      </c>
      <c r="C188" s="38">
        <v>1</v>
      </c>
      <c r="D188" s="39" t="s">
        <v>44</v>
      </c>
      <c r="E188" s="67">
        <v>10</v>
      </c>
      <c r="F188" s="41" t="s">
        <v>44</v>
      </c>
      <c r="G188" s="67">
        <v>6</v>
      </c>
      <c r="H188" s="38" t="s">
        <v>44</v>
      </c>
      <c r="I188" s="64">
        <v>0.17</v>
      </c>
      <c r="K188" s="153"/>
      <c r="L188" s="153"/>
      <c r="N188" s="39" t="s">
        <v>0</v>
      </c>
      <c r="O188" s="52">
        <f t="shared" ref="O188:O192" si="22">C188*E188*G188*I188</f>
        <v>10.200000000000001</v>
      </c>
      <c r="S188" s="46"/>
    </row>
    <row r="189" spans="1:19" s="39" customFormat="1" ht="16.5" hidden="1" x14ac:dyDescent="0.3">
      <c r="A189" s="38"/>
      <c r="B189" s="39" t="s">
        <v>96</v>
      </c>
      <c r="C189" s="38">
        <v>2</v>
      </c>
      <c r="D189" s="39" t="s">
        <v>44</v>
      </c>
      <c r="E189" s="110">
        <v>4</v>
      </c>
      <c r="F189" s="41" t="s">
        <v>44</v>
      </c>
      <c r="G189" s="110">
        <v>4</v>
      </c>
      <c r="H189" s="38" t="s">
        <v>44</v>
      </c>
      <c r="I189" s="109">
        <v>0.17</v>
      </c>
      <c r="K189" s="153"/>
      <c r="L189" s="153"/>
      <c r="N189" s="39" t="s">
        <v>0</v>
      </c>
      <c r="O189" s="73">
        <f t="shared" si="22"/>
        <v>5.44</v>
      </c>
      <c r="S189" s="46"/>
    </row>
    <row r="190" spans="1:19" s="39" customFormat="1" ht="16.5" hidden="1" x14ac:dyDescent="0.3">
      <c r="A190" s="38"/>
      <c r="B190" s="39" t="s">
        <v>123</v>
      </c>
      <c r="C190" s="38">
        <v>1</v>
      </c>
      <c r="D190" s="39" t="s">
        <v>44</v>
      </c>
      <c r="E190" s="110">
        <v>10</v>
      </c>
      <c r="F190" s="41">
        <v>13</v>
      </c>
      <c r="G190" s="110">
        <v>9</v>
      </c>
      <c r="H190" s="38" t="s">
        <v>44</v>
      </c>
      <c r="I190" s="109">
        <v>0.17</v>
      </c>
      <c r="K190" s="153"/>
      <c r="L190" s="153"/>
      <c r="N190" s="39" t="s">
        <v>0</v>
      </c>
      <c r="O190" s="73">
        <f t="shared" si="22"/>
        <v>15.3</v>
      </c>
      <c r="S190" s="46"/>
    </row>
    <row r="191" spans="1:19" s="39" customFormat="1" ht="16.5" hidden="1" x14ac:dyDescent="0.3">
      <c r="A191" s="38"/>
      <c r="B191" s="39" t="s">
        <v>205</v>
      </c>
      <c r="C191" s="38">
        <v>1</v>
      </c>
      <c r="D191" s="39" t="s">
        <v>44</v>
      </c>
      <c r="E191" s="113">
        <v>217.89</v>
      </c>
      <c r="F191" s="41" t="s">
        <v>44</v>
      </c>
      <c r="G191" s="113">
        <v>8.33</v>
      </c>
      <c r="H191" s="38" t="s">
        <v>44</v>
      </c>
      <c r="I191" s="109">
        <v>0.17</v>
      </c>
      <c r="K191" s="153"/>
      <c r="L191" s="153"/>
      <c r="N191" s="39" t="s">
        <v>0</v>
      </c>
      <c r="O191" s="73">
        <f t="shared" si="22"/>
        <v>308.55402900000001</v>
      </c>
      <c r="S191" s="46"/>
    </row>
    <row r="192" spans="1:19" s="39" customFormat="1" ht="16.5" hidden="1" x14ac:dyDescent="0.3">
      <c r="A192" s="38"/>
      <c r="B192" s="39" t="s">
        <v>206</v>
      </c>
      <c r="C192" s="38">
        <v>3</v>
      </c>
      <c r="D192" s="39" t="s">
        <v>44</v>
      </c>
      <c r="E192" s="110">
        <v>28</v>
      </c>
      <c r="F192" s="41" t="s">
        <v>44</v>
      </c>
      <c r="G192" s="110">
        <v>18</v>
      </c>
      <c r="H192" s="38" t="s">
        <v>44</v>
      </c>
      <c r="I192" s="109">
        <v>0.17</v>
      </c>
      <c r="K192" s="153"/>
      <c r="L192" s="153"/>
      <c r="N192" s="39" t="s">
        <v>0</v>
      </c>
      <c r="O192" s="73">
        <f t="shared" si="22"/>
        <v>257.04000000000002</v>
      </c>
      <c r="S192" s="46"/>
    </row>
    <row r="193" spans="1:19" s="39" customFormat="1" ht="16.5" hidden="1" x14ac:dyDescent="0.3">
      <c r="A193" s="38"/>
      <c r="B193" s="39" t="s">
        <v>65</v>
      </c>
      <c r="C193" s="38">
        <v>1</v>
      </c>
      <c r="D193" s="39" t="s">
        <v>44</v>
      </c>
      <c r="E193" s="113">
        <v>66.42</v>
      </c>
      <c r="F193" s="41" t="s">
        <v>44</v>
      </c>
      <c r="G193" s="113">
        <v>8.33</v>
      </c>
      <c r="H193" s="38" t="s">
        <v>44</v>
      </c>
      <c r="I193" s="113">
        <v>0.17</v>
      </c>
      <c r="K193" s="153"/>
      <c r="L193" s="153"/>
      <c r="N193" s="39" t="s">
        <v>0</v>
      </c>
      <c r="O193" s="73">
        <f t="shared" ref="O193" si="23">C193*E193*G193*I193</f>
        <v>94.057361999999998</v>
      </c>
      <c r="S193" s="46"/>
    </row>
    <row r="194" spans="1:19" s="39" customFormat="1" ht="16.5" hidden="1" x14ac:dyDescent="0.3">
      <c r="A194" s="38"/>
      <c r="B194" s="39" t="s">
        <v>100</v>
      </c>
      <c r="C194" s="38">
        <v>7</v>
      </c>
      <c r="D194" s="39" t="s">
        <v>44</v>
      </c>
      <c r="E194" s="115">
        <v>5</v>
      </c>
      <c r="F194" s="41" t="s">
        <v>44</v>
      </c>
      <c r="G194" s="115">
        <v>4</v>
      </c>
      <c r="H194" s="38" t="s">
        <v>44</v>
      </c>
      <c r="I194" s="113">
        <v>0.17</v>
      </c>
      <c r="K194" s="153"/>
      <c r="L194" s="153"/>
      <c r="N194" s="39" t="s">
        <v>0</v>
      </c>
      <c r="O194" s="73">
        <f t="shared" ref="O194:O195" si="24">C194*E194*G194*I194</f>
        <v>23.8</v>
      </c>
      <c r="S194" s="46"/>
    </row>
    <row r="195" spans="1:19" s="39" customFormat="1" ht="16.5" hidden="1" x14ac:dyDescent="0.3">
      <c r="A195" s="38"/>
      <c r="B195" s="39" t="s">
        <v>207</v>
      </c>
      <c r="C195" s="38">
        <v>1</v>
      </c>
      <c r="D195" s="39" t="s">
        <v>44</v>
      </c>
      <c r="E195" s="115">
        <v>10</v>
      </c>
      <c r="F195" s="41" t="s">
        <v>44</v>
      </c>
      <c r="G195" s="115">
        <v>5</v>
      </c>
      <c r="H195" s="38" t="s">
        <v>44</v>
      </c>
      <c r="I195" s="113">
        <v>0.17</v>
      </c>
      <c r="K195" s="153"/>
      <c r="L195" s="153"/>
      <c r="N195" s="39" t="s">
        <v>0</v>
      </c>
      <c r="O195" s="42">
        <f t="shared" si="24"/>
        <v>8.5</v>
      </c>
      <c r="S195" s="46"/>
    </row>
    <row r="196" spans="1:19" s="39" customFormat="1" ht="16.5" hidden="1" x14ac:dyDescent="0.3">
      <c r="A196" s="38"/>
      <c r="C196" s="38"/>
      <c r="E196" s="115"/>
      <c r="F196" s="41"/>
      <c r="G196" s="115"/>
      <c r="H196" s="38"/>
      <c r="I196" s="113"/>
      <c r="K196" s="153"/>
      <c r="L196" s="153"/>
      <c r="N196" s="39" t="s">
        <v>0</v>
      </c>
      <c r="O196" s="73">
        <f>SUM(O184:O195)</f>
        <v>999.63864100000001</v>
      </c>
      <c r="S196" s="46"/>
    </row>
    <row r="197" spans="1:19" s="39" customFormat="1" ht="16.5" x14ac:dyDescent="0.3">
      <c r="A197" s="38"/>
      <c r="C197" s="38"/>
      <c r="E197" s="110"/>
      <c r="F197" s="41"/>
      <c r="G197" s="110"/>
      <c r="H197" s="38"/>
      <c r="I197" s="109"/>
      <c r="K197" s="153"/>
      <c r="L197" s="153"/>
      <c r="O197" s="52">
        <v>1000</v>
      </c>
      <c r="P197" s="70">
        <v>14429.25</v>
      </c>
      <c r="Q197" s="38" t="s">
        <v>46</v>
      </c>
      <c r="R197" s="38" t="s">
        <v>1</v>
      </c>
      <c r="S197" s="43">
        <f>O197*P197/100</f>
        <v>144292.5</v>
      </c>
    </row>
    <row r="198" spans="1:19" s="39" customFormat="1" ht="32.25" customHeight="1" x14ac:dyDescent="0.3">
      <c r="A198" s="49">
        <v>26</v>
      </c>
      <c r="B198" s="156" t="s">
        <v>77</v>
      </c>
      <c r="C198" s="156"/>
      <c r="D198" s="156"/>
      <c r="E198" s="156"/>
      <c r="F198" s="156"/>
      <c r="G198" s="156"/>
      <c r="H198" s="156"/>
      <c r="I198" s="156"/>
      <c r="J198" s="156"/>
      <c r="K198" s="156"/>
      <c r="L198" s="156"/>
      <c r="M198" s="156"/>
      <c r="N198" s="156"/>
      <c r="O198" s="156"/>
      <c r="P198" s="156"/>
      <c r="Q198" s="156"/>
      <c r="R198" s="51"/>
      <c r="S198" s="59"/>
    </row>
    <row r="199" spans="1:19" s="39" customFormat="1" ht="16.5" hidden="1" x14ac:dyDescent="0.3">
      <c r="A199" s="38"/>
      <c r="B199" s="39" t="s">
        <v>111</v>
      </c>
      <c r="C199" s="38">
        <v>2</v>
      </c>
      <c r="D199" s="39" t="s">
        <v>44</v>
      </c>
      <c r="E199" s="64">
        <v>3.43</v>
      </c>
      <c r="F199" s="41" t="s">
        <v>44</v>
      </c>
      <c r="G199" s="64">
        <v>6.62</v>
      </c>
      <c r="H199" s="38"/>
      <c r="I199" s="67"/>
      <c r="K199" s="153"/>
      <c r="L199" s="153"/>
      <c r="N199" s="39" t="s">
        <v>0</v>
      </c>
      <c r="O199" s="40">
        <f>C199*E199*G199</f>
        <v>45.413200000000003</v>
      </c>
      <c r="S199" s="46"/>
    </row>
    <row r="200" spans="1:19" s="39" customFormat="1" ht="16.5" hidden="1" x14ac:dyDescent="0.3">
      <c r="A200" s="38"/>
      <c r="B200" s="39" t="s">
        <v>100</v>
      </c>
      <c r="C200" s="38">
        <v>5</v>
      </c>
      <c r="D200" s="39" t="s">
        <v>44</v>
      </c>
      <c r="E200" s="77">
        <v>3</v>
      </c>
      <c r="F200" s="41" t="s">
        <v>44</v>
      </c>
      <c r="G200" s="77">
        <v>6.5</v>
      </c>
      <c r="H200" s="38"/>
      <c r="I200" s="76"/>
      <c r="K200" s="153"/>
      <c r="L200" s="153"/>
      <c r="N200" s="39" t="s">
        <v>0</v>
      </c>
      <c r="O200" s="73">
        <f>C200*E200*G200</f>
        <v>97.5</v>
      </c>
      <c r="S200" s="46"/>
    </row>
    <row r="201" spans="1:19" s="39" customFormat="1" ht="16.5" hidden="1" x14ac:dyDescent="0.3">
      <c r="A201" s="38"/>
      <c r="B201" s="39" t="s">
        <v>78</v>
      </c>
      <c r="C201" s="38">
        <v>5</v>
      </c>
      <c r="D201" s="39" t="s">
        <v>44</v>
      </c>
      <c r="E201" s="67">
        <v>3</v>
      </c>
      <c r="F201" s="41" t="s">
        <v>44</v>
      </c>
      <c r="G201" s="64">
        <v>1.5</v>
      </c>
      <c r="H201" s="38" t="s">
        <v>44</v>
      </c>
      <c r="I201" s="64">
        <v>3.25</v>
      </c>
      <c r="K201" s="153"/>
      <c r="L201" s="153"/>
      <c r="N201" s="39" t="s">
        <v>0</v>
      </c>
      <c r="O201" s="42">
        <f>C201*E201*G201*I201</f>
        <v>73.125</v>
      </c>
      <c r="S201" s="46"/>
    </row>
    <row r="202" spans="1:19" s="39" customFormat="1" ht="16.5" hidden="1" x14ac:dyDescent="0.3">
      <c r="A202" s="38"/>
      <c r="C202" s="38"/>
      <c r="E202" s="38"/>
      <c r="F202" s="41"/>
      <c r="G202" s="38"/>
      <c r="H202" s="38"/>
      <c r="I202" s="38"/>
      <c r="O202" s="40">
        <f>SUM(O199:O201)</f>
        <v>216.03820000000002</v>
      </c>
      <c r="S202" s="46"/>
    </row>
    <row r="203" spans="1:19" s="39" customFormat="1" ht="16.5" x14ac:dyDescent="0.3">
      <c r="A203" s="38"/>
      <c r="C203" s="38"/>
      <c r="E203" s="38"/>
      <c r="F203" s="41"/>
      <c r="G203" s="38"/>
      <c r="H203" s="38"/>
      <c r="I203" s="38"/>
      <c r="O203" s="73">
        <v>216</v>
      </c>
      <c r="P203" s="77">
        <v>902.93</v>
      </c>
      <c r="Q203" s="38" t="s">
        <v>72</v>
      </c>
      <c r="R203" s="38" t="s">
        <v>1</v>
      </c>
      <c r="S203" s="43">
        <f>O203*P203</f>
        <v>195032.87999999998</v>
      </c>
    </row>
    <row r="204" spans="1:19" s="39" customFormat="1" ht="16.5" x14ac:dyDescent="0.3">
      <c r="A204" s="38">
        <v>27</v>
      </c>
      <c r="B204" s="39" t="s">
        <v>208</v>
      </c>
      <c r="C204" s="38"/>
      <c r="E204" s="115"/>
      <c r="F204" s="41"/>
      <c r="G204" s="115"/>
      <c r="H204" s="38"/>
      <c r="I204" s="113"/>
      <c r="K204" s="113"/>
      <c r="L204" s="113"/>
      <c r="O204" s="52"/>
      <c r="P204" s="113"/>
      <c r="Q204" s="38"/>
      <c r="R204" s="38"/>
      <c r="S204" s="43"/>
    </row>
    <row r="205" spans="1:19" s="39" customFormat="1" ht="16.5" hidden="1" x14ac:dyDescent="0.3">
      <c r="A205" s="38"/>
      <c r="B205" s="39" t="s">
        <v>209</v>
      </c>
      <c r="C205" s="38">
        <v>5</v>
      </c>
      <c r="D205" s="39" t="s">
        <v>44</v>
      </c>
      <c r="E205" s="115">
        <v>1</v>
      </c>
      <c r="F205" s="41" t="s">
        <v>44</v>
      </c>
      <c r="G205" s="113">
        <v>4</v>
      </c>
      <c r="H205" s="38" t="s">
        <v>44</v>
      </c>
      <c r="I205" s="113">
        <v>1.5</v>
      </c>
      <c r="K205" s="153"/>
      <c r="L205" s="153"/>
      <c r="N205" s="39" t="s">
        <v>0</v>
      </c>
      <c r="O205" s="52">
        <f>C205*E205*G205*I205</f>
        <v>30</v>
      </c>
      <c r="P205" s="113"/>
      <c r="Q205" s="38"/>
      <c r="R205" s="38"/>
      <c r="S205" s="43"/>
    </row>
    <row r="206" spans="1:19" s="39" customFormat="1" ht="16.5" hidden="1" x14ac:dyDescent="0.3">
      <c r="A206" s="38"/>
      <c r="B206" s="39" t="s">
        <v>210</v>
      </c>
      <c r="C206" s="38">
        <v>5</v>
      </c>
      <c r="D206" s="39" t="s">
        <v>44</v>
      </c>
      <c r="E206" s="115">
        <v>1</v>
      </c>
      <c r="F206" s="41" t="s">
        <v>44</v>
      </c>
      <c r="G206" s="113">
        <v>6</v>
      </c>
      <c r="H206" s="38" t="s">
        <v>44</v>
      </c>
      <c r="I206" s="113">
        <v>1.5</v>
      </c>
      <c r="K206" s="153"/>
      <c r="L206" s="153"/>
      <c r="N206" s="39" t="s">
        <v>0</v>
      </c>
      <c r="O206" s="42">
        <f>C206*E206*G206*I206</f>
        <v>45</v>
      </c>
      <c r="P206" s="113"/>
      <c r="Q206" s="38"/>
      <c r="R206" s="38"/>
      <c r="S206" s="43"/>
    </row>
    <row r="207" spans="1:19" s="39" customFormat="1" ht="16.5" hidden="1" x14ac:dyDescent="0.3">
      <c r="A207" s="38"/>
      <c r="C207" s="38"/>
      <c r="E207" s="115"/>
      <c r="F207" s="41"/>
      <c r="G207" s="115"/>
      <c r="H207" s="38"/>
      <c r="I207" s="113"/>
      <c r="K207" s="113"/>
      <c r="L207" s="113"/>
      <c r="O207" s="52">
        <f>SUM(O205:O206)</f>
        <v>75</v>
      </c>
      <c r="P207" s="113"/>
      <c r="Q207" s="38"/>
      <c r="R207" s="38"/>
      <c r="S207" s="43"/>
    </row>
    <row r="208" spans="1:19" s="39" customFormat="1" ht="16.5" x14ac:dyDescent="0.3">
      <c r="A208" s="38"/>
      <c r="C208" s="38"/>
      <c r="E208" s="115"/>
      <c r="F208" s="41"/>
      <c r="G208" s="115"/>
      <c r="H208" s="38"/>
      <c r="I208" s="113"/>
      <c r="K208" s="113"/>
      <c r="L208" s="113"/>
      <c r="O208" s="73">
        <v>75</v>
      </c>
      <c r="P208" s="113">
        <v>209.31</v>
      </c>
      <c r="Q208" s="38" t="s">
        <v>72</v>
      </c>
      <c r="R208" s="38" t="s">
        <v>1</v>
      </c>
      <c r="S208" s="43">
        <f>O208*P208</f>
        <v>15698.25</v>
      </c>
    </row>
    <row r="209" spans="1:19" s="39" customFormat="1" ht="16.5" x14ac:dyDescent="0.3">
      <c r="A209" s="85">
        <v>28</v>
      </c>
      <c r="B209" s="33" t="s">
        <v>113</v>
      </c>
      <c r="C209" s="86"/>
      <c r="D209" s="33"/>
      <c r="E209" s="93"/>
      <c r="F209" s="32"/>
      <c r="G209" s="32"/>
      <c r="H209" s="32"/>
      <c r="I209" s="32"/>
      <c r="J209" s="33"/>
      <c r="K209" s="94"/>
      <c r="L209" s="33"/>
      <c r="M209" s="86"/>
      <c r="N209" s="91"/>
      <c r="O209" s="85"/>
      <c r="P209" s="85"/>
      <c r="Q209" s="92"/>
      <c r="R209" s="38"/>
      <c r="S209" s="43"/>
    </row>
    <row r="210" spans="1:19" s="39" customFormat="1" ht="16.5" hidden="1" x14ac:dyDescent="0.3">
      <c r="A210" s="85"/>
      <c r="B210" s="39" t="s">
        <v>209</v>
      </c>
      <c r="C210" s="38">
        <v>5</v>
      </c>
      <c r="D210" s="39" t="s">
        <v>44</v>
      </c>
      <c r="E210" s="115">
        <v>6</v>
      </c>
      <c r="F210" s="41" t="s">
        <v>44</v>
      </c>
      <c r="G210" s="113">
        <v>4</v>
      </c>
      <c r="H210" s="38"/>
      <c r="I210" s="113"/>
      <c r="K210" s="153"/>
      <c r="L210" s="153"/>
      <c r="N210" s="39" t="s">
        <v>0</v>
      </c>
      <c r="O210" s="52">
        <f>C210*E210*G210</f>
        <v>120</v>
      </c>
      <c r="P210" s="85"/>
      <c r="Q210" s="92"/>
      <c r="R210" s="38"/>
      <c r="S210" s="43"/>
    </row>
    <row r="211" spans="1:19" s="39" customFormat="1" ht="15.75" hidden="1" customHeight="1" x14ac:dyDescent="0.3">
      <c r="A211" s="85"/>
      <c r="B211" s="118" t="s">
        <v>211</v>
      </c>
      <c r="C211" s="86">
        <v>5</v>
      </c>
      <c r="D211" s="33" t="s">
        <v>44</v>
      </c>
      <c r="E211" s="94">
        <v>4</v>
      </c>
      <c r="F211" s="33" t="s">
        <v>44</v>
      </c>
      <c r="G211" s="94">
        <v>7</v>
      </c>
      <c r="H211" s="33"/>
      <c r="I211" s="33"/>
      <c r="J211" s="33"/>
      <c r="K211" s="33"/>
      <c r="L211" s="33"/>
      <c r="N211" s="85" t="s">
        <v>0</v>
      </c>
      <c r="O211" s="128">
        <f>C211*E211*G211</f>
        <v>140</v>
      </c>
      <c r="P211" s="85"/>
      <c r="Q211" s="92"/>
      <c r="R211" s="38"/>
      <c r="S211" s="43"/>
    </row>
    <row r="212" spans="1:19" s="39" customFormat="1" ht="16.5" hidden="1" x14ac:dyDescent="0.3">
      <c r="A212" s="85"/>
      <c r="B212" s="33"/>
      <c r="C212" s="86"/>
      <c r="D212" s="33"/>
      <c r="E212" s="93"/>
      <c r="F212" s="32"/>
      <c r="G212" s="32"/>
      <c r="H212" s="32"/>
      <c r="I212" s="32"/>
      <c r="J212" s="33"/>
      <c r="K212" s="94"/>
      <c r="L212" s="33"/>
      <c r="N212" s="86"/>
      <c r="O212" s="91">
        <f>SUM(O210:O211)</f>
        <v>260</v>
      </c>
      <c r="P212" s="85"/>
      <c r="Q212" s="92"/>
      <c r="R212" s="38"/>
      <c r="S212" s="43"/>
    </row>
    <row r="213" spans="1:19" s="39" customFormat="1" ht="16.5" x14ac:dyDescent="0.3">
      <c r="A213" s="85"/>
      <c r="B213" s="33"/>
      <c r="C213" s="86"/>
      <c r="D213" s="33"/>
      <c r="E213" s="93"/>
      <c r="F213" s="32"/>
      <c r="G213" s="32"/>
      <c r="H213" s="32"/>
      <c r="I213" s="32"/>
      <c r="J213" s="33"/>
      <c r="K213" s="94"/>
      <c r="L213" s="33"/>
      <c r="O213" s="86">
        <f>O212</f>
        <v>260</v>
      </c>
      <c r="P213" s="91">
        <v>190.72</v>
      </c>
      <c r="Q213" s="85" t="s">
        <v>72</v>
      </c>
      <c r="R213" s="85" t="s">
        <v>1</v>
      </c>
      <c r="S213" s="92">
        <f>O213*P213</f>
        <v>49587.199999999997</v>
      </c>
    </row>
    <row r="214" spans="1:19" s="39" customFormat="1" ht="29.25" customHeight="1" x14ac:dyDescent="0.3">
      <c r="A214" s="38">
        <v>29</v>
      </c>
      <c r="B214" s="168" t="s">
        <v>212</v>
      </c>
      <c r="C214" s="168"/>
      <c r="D214" s="168"/>
      <c r="E214" s="168"/>
      <c r="F214" s="168"/>
      <c r="G214" s="168"/>
      <c r="H214" s="168"/>
      <c r="I214" s="168"/>
      <c r="J214" s="168"/>
      <c r="K214" s="168"/>
      <c r="L214" s="168"/>
      <c r="M214" s="168"/>
      <c r="N214" s="168"/>
      <c r="O214" s="168"/>
      <c r="P214" s="168"/>
      <c r="Q214" s="168"/>
      <c r="R214" s="38"/>
      <c r="S214" s="43"/>
    </row>
    <row r="215" spans="1:19" s="39" customFormat="1" ht="16.5" hidden="1" x14ac:dyDescent="0.3">
      <c r="A215" s="38"/>
      <c r="B215" s="118" t="s">
        <v>119</v>
      </c>
      <c r="C215" s="129">
        <v>5</v>
      </c>
      <c r="D215" s="107" t="s">
        <v>44</v>
      </c>
      <c r="E215" s="130">
        <v>6</v>
      </c>
      <c r="F215" s="107" t="s">
        <v>44</v>
      </c>
      <c r="G215" s="130">
        <v>4</v>
      </c>
      <c r="H215" s="129"/>
      <c r="I215" s="130"/>
      <c r="J215" s="107"/>
      <c r="K215" s="169"/>
      <c r="L215" s="169"/>
      <c r="N215" s="85" t="s">
        <v>0</v>
      </c>
      <c r="O215" s="132">
        <f>C215*E215*G215</f>
        <v>120</v>
      </c>
      <c r="P215" s="33"/>
      <c r="Q215" s="33"/>
      <c r="R215" s="90"/>
      <c r="S215" s="43"/>
    </row>
    <row r="216" spans="1:19" s="39" customFormat="1" ht="16.5" hidden="1" x14ac:dyDescent="0.3">
      <c r="A216" s="38"/>
      <c r="B216" s="33"/>
      <c r="C216" s="129"/>
      <c r="D216" s="107"/>
      <c r="E216" s="130"/>
      <c r="F216" s="107"/>
      <c r="G216" s="130"/>
      <c r="H216" s="129"/>
      <c r="I216" s="130"/>
      <c r="J216" s="107"/>
      <c r="K216" s="131"/>
      <c r="L216" s="131"/>
      <c r="N216" s="85"/>
      <c r="O216" s="86">
        <f>SUM(O215:O215)</f>
        <v>120</v>
      </c>
      <c r="P216" s="33"/>
      <c r="Q216" s="33"/>
      <c r="R216" s="90"/>
      <c r="S216" s="43"/>
    </row>
    <row r="217" spans="1:19" s="39" customFormat="1" ht="14.25" customHeight="1" x14ac:dyDescent="0.3">
      <c r="A217" s="38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O217" s="86">
        <v>120</v>
      </c>
      <c r="P217" s="91">
        <v>180.5</v>
      </c>
      <c r="Q217" s="85" t="s">
        <v>72</v>
      </c>
      <c r="R217" s="85" t="s">
        <v>1</v>
      </c>
      <c r="S217" s="92">
        <f>O217*P217</f>
        <v>21660</v>
      </c>
    </row>
    <row r="218" spans="1:19" s="39" customFormat="1" ht="16.5" customHeight="1" x14ac:dyDescent="0.3">
      <c r="A218" s="38">
        <v>30</v>
      </c>
      <c r="B218" s="170" t="s">
        <v>214</v>
      </c>
      <c r="C218" s="168"/>
      <c r="D218" s="168"/>
      <c r="E218" s="168"/>
      <c r="F218" s="168"/>
      <c r="G218" s="168"/>
      <c r="H218" s="168"/>
      <c r="I218" s="168"/>
      <c r="J218" s="168"/>
      <c r="K218" s="168"/>
      <c r="L218" s="168"/>
      <c r="M218" s="168"/>
      <c r="N218" s="168"/>
      <c r="O218" s="168"/>
      <c r="P218" s="168"/>
      <c r="Q218" s="168"/>
      <c r="R218" s="38"/>
      <c r="S218" s="43"/>
    </row>
    <row r="219" spans="1:19" s="39" customFormat="1" ht="16.5" hidden="1" x14ac:dyDescent="0.3">
      <c r="A219" s="38"/>
      <c r="B219" s="118" t="s">
        <v>213</v>
      </c>
      <c r="C219" s="129">
        <v>1</v>
      </c>
      <c r="D219" s="107" t="s">
        <v>44</v>
      </c>
      <c r="E219" s="130">
        <v>12</v>
      </c>
      <c r="F219" s="133" t="s">
        <v>44</v>
      </c>
      <c r="G219" s="130">
        <v>10</v>
      </c>
      <c r="H219" s="129"/>
      <c r="I219" s="130"/>
      <c r="J219" s="107"/>
      <c r="K219" s="169"/>
      <c r="L219" s="169"/>
      <c r="N219" s="85" t="s">
        <v>0</v>
      </c>
      <c r="O219" s="132">
        <f>C219*E219*G219</f>
        <v>120</v>
      </c>
      <c r="P219" s="33"/>
      <c r="Q219" s="33"/>
      <c r="R219" s="90"/>
      <c r="S219" s="43"/>
    </row>
    <row r="220" spans="1:19" s="39" customFormat="1" ht="16.5" hidden="1" x14ac:dyDescent="0.3">
      <c r="A220" s="38"/>
      <c r="B220" s="33"/>
      <c r="C220" s="129"/>
      <c r="D220" s="107"/>
      <c r="E220" s="130"/>
      <c r="F220" s="107"/>
      <c r="G220" s="130"/>
      <c r="H220" s="129"/>
      <c r="I220" s="130"/>
      <c r="J220" s="107"/>
      <c r="K220" s="131"/>
      <c r="L220" s="131"/>
      <c r="N220" s="85"/>
      <c r="O220" s="86">
        <f>SUM(O219:O219)</f>
        <v>120</v>
      </c>
      <c r="P220" s="33"/>
      <c r="Q220" s="33"/>
      <c r="R220" s="90"/>
      <c r="S220" s="43"/>
    </row>
    <row r="221" spans="1:19" s="39" customFormat="1" ht="16.5" x14ac:dyDescent="0.3">
      <c r="A221" s="38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O221" s="86">
        <v>120</v>
      </c>
      <c r="P221" s="91">
        <v>594.57000000000005</v>
      </c>
      <c r="Q221" s="85" t="s">
        <v>72</v>
      </c>
      <c r="R221" s="85" t="s">
        <v>1</v>
      </c>
      <c r="S221" s="92">
        <f>O221*P221</f>
        <v>71348.400000000009</v>
      </c>
    </row>
    <row r="222" spans="1:19" s="39" customFormat="1" ht="31.9" customHeight="1" x14ac:dyDescent="0.3">
      <c r="A222" s="49">
        <v>31</v>
      </c>
      <c r="B222" s="156" t="s">
        <v>69</v>
      </c>
      <c r="C222" s="156"/>
      <c r="D222" s="156"/>
      <c r="E222" s="156"/>
      <c r="F222" s="156"/>
      <c r="G222" s="156"/>
      <c r="H222" s="156"/>
      <c r="I222" s="156"/>
      <c r="J222" s="156"/>
      <c r="K222" s="156"/>
      <c r="L222" s="156"/>
      <c r="M222" s="156"/>
      <c r="N222" s="156"/>
      <c r="O222" s="127"/>
      <c r="P222" s="51"/>
      <c r="Q222" s="51"/>
      <c r="R222" s="51"/>
      <c r="S222" s="59"/>
    </row>
    <row r="223" spans="1:19" s="39" customFormat="1" ht="16.5" hidden="1" x14ac:dyDescent="0.3">
      <c r="A223" s="38"/>
      <c r="B223" s="39" t="s">
        <v>215</v>
      </c>
      <c r="C223" s="38">
        <v>2</v>
      </c>
      <c r="D223" s="39" t="s">
        <v>44</v>
      </c>
      <c r="E223" s="113">
        <v>7</v>
      </c>
      <c r="F223" s="41" t="s">
        <v>44</v>
      </c>
      <c r="G223" s="113">
        <v>5</v>
      </c>
      <c r="H223" s="38" t="s">
        <v>44</v>
      </c>
      <c r="I223" s="115">
        <v>4</v>
      </c>
      <c r="K223" s="153"/>
      <c r="L223" s="153"/>
      <c r="N223" s="39" t="s">
        <v>0</v>
      </c>
      <c r="O223" s="73">
        <v>280</v>
      </c>
      <c r="S223" s="46"/>
    </row>
    <row r="224" spans="1:19" s="39" customFormat="1" ht="16.5" hidden="1" x14ac:dyDescent="0.3">
      <c r="A224" s="38"/>
      <c r="B224" s="39" t="s">
        <v>140</v>
      </c>
      <c r="C224" s="38">
        <v>1</v>
      </c>
      <c r="D224" s="39" t="s">
        <v>44</v>
      </c>
      <c r="E224" s="70">
        <v>10</v>
      </c>
      <c r="F224" s="41" t="s">
        <v>44</v>
      </c>
      <c r="G224" s="70">
        <v>5</v>
      </c>
      <c r="H224" s="38"/>
      <c r="I224" s="74"/>
      <c r="K224" s="153"/>
      <c r="L224" s="153"/>
      <c r="N224" s="39" t="s">
        <v>0</v>
      </c>
      <c r="O224" s="73">
        <f t="shared" ref="O224:O227" si="25">C224*E224*G224</f>
        <v>50</v>
      </c>
      <c r="S224" s="46"/>
    </row>
    <row r="225" spans="1:19" s="39" customFormat="1" ht="16.5" hidden="1" x14ac:dyDescent="0.3">
      <c r="A225" s="38"/>
      <c r="B225" s="39" t="s">
        <v>100</v>
      </c>
      <c r="C225" s="38">
        <v>1</v>
      </c>
      <c r="D225" s="39" t="s">
        <v>44</v>
      </c>
      <c r="E225" s="70">
        <v>10</v>
      </c>
      <c r="F225" s="41" t="s">
        <v>44</v>
      </c>
      <c r="G225" s="70">
        <v>6</v>
      </c>
      <c r="H225" s="38"/>
      <c r="I225" s="74"/>
      <c r="K225" s="153"/>
      <c r="L225" s="153"/>
      <c r="N225" s="39" t="s">
        <v>0</v>
      </c>
      <c r="O225" s="73">
        <f t="shared" si="25"/>
        <v>60</v>
      </c>
      <c r="S225" s="46"/>
    </row>
    <row r="226" spans="1:19" s="39" customFormat="1" ht="16.5" hidden="1" x14ac:dyDescent="0.3">
      <c r="A226" s="38"/>
      <c r="B226" s="39" t="s">
        <v>79</v>
      </c>
      <c r="C226" s="38">
        <v>2</v>
      </c>
      <c r="D226" s="39" t="s">
        <v>44</v>
      </c>
      <c r="E226" s="70">
        <v>4</v>
      </c>
      <c r="F226" s="41" t="s">
        <v>44</v>
      </c>
      <c r="G226" s="70">
        <v>4</v>
      </c>
      <c r="H226" s="38"/>
      <c r="I226" s="74"/>
      <c r="K226" s="153"/>
      <c r="L226" s="153"/>
      <c r="N226" s="39" t="s">
        <v>0</v>
      </c>
      <c r="O226" s="73">
        <f t="shared" si="25"/>
        <v>32</v>
      </c>
      <c r="S226" s="46"/>
    </row>
    <row r="227" spans="1:19" s="39" customFormat="1" ht="16.5" hidden="1" x14ac:dyDescent="0.3">
      <c r="A227" s="38"/>
      <c r="B227" s="39" t="s">
        <v>96</v>
      </c>
      <c r="C227" s="38">
        <v>2</v>
      </c>
      <c r="D227" s="39" t="s">
        <v>44</v>
      </c>
      <c r="E227" s="70">
        <v>5</v>
      </c>
      <c r="F227" s="41" t="s">
        <v>44</v>
      </c>
      <c r="G227" s="70">
        <v>4</v>
      </c>
      <c r="H227" s="38"/>
      <c r="I227" s="74"/>
      <c r="K227" s="153"/>
      <c r="L227" s="153"/>
      <c r="N227" s="39" t="s">
        <v>0</v>
      </c>
      <c r="O227" s="52">
        <f t="shared" si="25"/>
        <v>40</v>
      </c>
      <c r="S227" s="46"/>
    </row>
    <row r="228" spans="1:19" s="39" customFormat="1" ht="16.5" hidden="1" x14ac:dyDescent="0.3">
      <c r="A228" s="38"/>
      <c r="B228" s="39" t="s">
        <v>216</v>
      </c>
      <c r="C228" s="38">
        <v>1</v>
      </c>
      <c r="D228" s="39" t="s">
        <v>44</v>
      </c>
      <c r="E228" s="113">
        <v>5</v>
      </c>
      <c r="F228" s="41" t="s">
        <v>44</v>
      </c>
      <c r="G228" s="113">
        <v>3</v>
      </c>
      <c r="H228" s="38"/>
      <c r="I228" s="115"/>
      <c r="K228" s="153"/>
      <c r="L228" s="153"/>
      <c r="N228" s="39" t="s">
        <v>0</v>
      </c>
      <c r="O228" s="73">
        <f t="shared" ref="O228:O229" si="26">C228*E228*G228</f>
        <v>15</v>
      </c>
      <c r="S228" s="46"/>
    </row>
    <row r="229" spans="1:19" s="39" customFormat="1" ht="16.5" hidden="1" x14ac:dyDescent="0.3">
      <c r="A229" s="38"/>
      <c r="B229" s="39" t="s">
        <v>96</v>
      </c>
      <c r="C229" s="38">
        <v>1</v>
      </c>
      <c r="D229" s="39" t="s">
        <v>44</v>
      </c>
      <c r="E229" s="113">
        <v>20</v>
      </c>
      <c r="F229" s="41" t="s">
        <v>44</v>
      </c>
      <c r="G229" s="113">
        <v>3</v>
      </c>
      <c r="H229" s="38"/>
      <c r="I229" s="115"/>
      <c r="K229" s="153"/>
      <c r="L229" s="153"/>
      <c r="N229" s="39" t="s">
        <v>0</v>
      </c>
      <c r="O229" s="42">
        <f t="shared" si="26"/>
        <v>60</v>
      </c>
      <c r="S229" s="46"/>
    </row>
    <row r="230" spans="1:19" s="39" customFormat="1" ht="16.5" hidden="1" x14ac:dyDescent="0.3">
      <c r="A230" s="38"/>
      <c r="B230" s="51"/>
      <c r="C230" s="38"/>
      <c r="E230" s="74"/>
      <c r="F230" s="41"/>
      <c r="G230" s="70"/>
      <c r="H230" s="38"/>
      <c r="I230" s="74"/>
      <c r="K230" s="70"/>
      <c r="L230" s="70"/>
      <c r="O230" s="73">
        <f>SUM(O223:O229)</f>
        <v>537</v>
      </c>
      <c r="S230" s="46"/>
    </row>
    <row r="231" spans="1:19" s="39" customFormat="1" ht="16.5" x14ac:dyDescent="0.3">
      <c r="A231" s="38"/>
      <c r="C231" s="38"/>
      <c r="E231" s="38"/>
      <c r="F231" s="41"/>
      <c r="G231" s="38"/>
      <c r="H231" s="38"/>
      <c r="I231" s="38"/>
      <c r="O231" s="73">
        <v>537</v>
      </c>
      <c r="P231" s="70">
        <v>27678.86</v>
      </c>
      <c r="Q231" s="38" t="s">
        <v>46</v>
      </c>
      <c r="R231" s="38" t="s">
        <v>1</v>
      </c>
      <c r="S231" s="43">
        <f>O231*P231/100</f>
        <v>148635.47820000001</v>
      </c>
    </row>
    <row r="232" spans="1:19" s="51" customFormat="1" ht="30.6" customHeight="1" x14ac:dyDescent="0.25">
      <c r="A232" s="49">
        <v>32</v>
      </c>
      <c r="B232" s="156" t="s">
        <v>70</v>
      </c>
      <c r="C232" s="156"/>
      <c r="D232" s="156"/>
      <c r="E232" s="156"/>
      <c r="F232" s="156"/>
      <c r="G232" s="156"/>
      <c r="H232" s="156"/>
      <c r="I232" s="156"/>
      <c r="J232" s="156"/>
      <c r="K232" s="156"/>
      <c r="L232" s="156"/>
      <c r="M232" s="156"/>
      <c r="N232" s="156"/>
      <c r="O232" s="47"/>
      <c r="P232" s="48"/>
      <c r="Q232" s="49"/>
      <c r="R232" s="49"/>
      <c r="S232" s="50"/>
    </row>
    <row r="233" spans="1:19" s="39" customFormat="1" ht="13.5" hidden="1" customHeight="1" x14ac:dyDescent="0.3">
      <c r="A233" s="49"/>
      <c r="B233" s="39" t="s">
        <v>217</v>
      </c>
      <c r="C233" s="38">
        <v>2</v>
      </c>
      <c r="D233" s="39" t="s">
        <v>44</v>
      </c>
      <c r="E233" s="155" t="s">
        <v>218</v>
      </c>
      <c r="F233" s="155"/>
      <c r="G233" s="155"/>
      <c r="H233" s="155"/>
      <c r="I233" s="155"/>
      <c r="K233" s="153"/>
      <c r="L233" s="153"/>
      <c r="N233" s="39" t="s">
        <v>0</v>
      </c>
      <c r="O233" s="40">
        <v>504</v>
      </c>
      <c r="P233" s="48"/>
      <c r="Q233" s="49"/>
      <c r="R233" s="49"/>
      <c r="S233" s="50"/>
    </row>
    <row r="234" spans="1:19" s="39" customFormat="1" ht="13.5" hidden="1" customHeight="1" x14ac:dyDescent="0.3">
      <c r="A234" s="49"/>
      <c r="B234" s="39" t="s">
        <v>100</v>
      </c>
      <c r="C234" s="38">
        <v>1</v>
      </c>
      <c r="D234" s="39" t="s">
        <v>44</v>
      </c>
      <c r="E234" s="116" t="s">
        <v>219</v>
      </c>
      <c r="F234" s="71"/>
      <c r="G234" s="71"/>
      <c r="H234" s="71"/>
      <c r="I234" s="71"/>
      <c r="K234" s="70"/>
      <c r="L234" s="70"/>
      <c r="N234" s="39" t="s">
        <v>0</v>
      </c>
      <c r="O234" s="52">
        <v>480</v>
      </c>
      <c r="P234" s="48"/>
      <c r="Q234" s="49"/>
      <c r="R234" s="49"/>
      <c r="S234" s="50"/>
    </row>
    <row r="235" spans="1:19" s="39" customFormat="1" ht="13.5" hidden="1" customHeight="1" x14ac:dyDescent="0.3">
      <c r="A235" s="49"/>
      <c r="B235" s="39" t="s">
        <v>96</v>
      </c>
      <c r="C235" s="38">
        <v>2</v>
      </c>
      <c r="D235" s="39" t="s">
        <v>44</v>
      </c>
      <c r="E235" s="116" t="s">
        <v>162</v>
      </c>
      <c r="F235" s="116"/>
      <c r="G235" s="116"/>
      <c r="H235" s="116"/>
      <c r="I235" s="116"/>
      <c r="K235" s="113"/>
      <c r="L235" s="113"/>
      <c r="N235" s="39" t="s">
        <v>0</v>
      </c>
      <c r="O235" s="52">
        <v>128</v>
      </c>
      <c r="P235" s="48"/>
      <c r="Q235" s="49"/>
      <c r="R235" s="49"/>
      <c r="S235" s="50"/>
    </row>
    <row r="236" spans="1:19" s="39" customFormat="1" ht="13.5" hidden="1" customHeight="1" x14ac:dyDescent="0.3">
      <c r="A236" s="49"/>
      <c r="B236" s="39" t="s">
        <v>79</v>
      </c>
      <c r="C236" s="38">
        <v>2</v>
      </c>
      <c r="D236" s="39" t="s">
        <v>44</v>
      </c>
      <c r="E236" s="116" t="s">
        <v>220</v>
      </c>
      <c r="F236" s="116"/>
      <c r="G236" s="116"/>
      <c r="H236" s="116"/>
      <c r="I236" s="116"/>
      <c r="K236" s="113"/>
      <c r="L236" s="113"/>
      <c r="N236" s="39" t="s">
        <v>0</v>
      </c>
      <c r="O236" s="52">
        <v>144</v>
      </c>
      <c r="P236" s="48"/>
      <c r="Q236" s="49"/>
      <c r="R236" s="49"/>
      <c r="S236" s="50"/>
    </row>
    <row r="237" spans="1:19" s="39" customFormat="1" ht="13.5" hidden="1" customHeight="1" x14ac:dyDescent="0.3">
      <c r="A237" s="49"/>
      <c r="B237" s="39" t="s">
        <v>140</v>
      </c>
      <c r="C237" s="38">
        <v>1</v>
      </c>
      <c r="D237" s="39" t="s">
        <v>44</v>
      </c>
      <c r="E237" s="116" t="s">
        <v>163</v>
      </c>
      <c r="F237" s="116"/>
      <c r="G237" s="116"/>
      <c r="H237" s="116"/>
      <c r="I237" s="116"/>
      <c r="K237" s="113"/>
      <c r="L237" s="113"/>
      <c r="N237" s="39" t="s">
        <v>0</v>
      </c>
      <c r="O237" s="52">
        <v>64</v>
      </c>
      <c r="P237" s="48"/>
      <c r="Q237" s="49"/>
      <c r="R237" s="49"/>
      <c r="S237" s="50"/>
    </row>
    <row r="238" spans="1:19" s="39" customFormat="1" ht="13.5" hidden="1" customHeight="1" x14ac:dyDescent="0.3">
      <c r="A238" s="49"/>
      <c r="B238" s="39" t="s">
        <v>79</v>
      </c>
      <c r="C238" s="38">
        <v>1</v>
      </c>
      <c r="D238" s="39" t="s">
        <v>44</v>
      </c>
      <c r="E238" s="116" t="s">
        <v>221</v>
      </c>
      <c r="F238" s="116"/>
      <c r="G238" s="116"/>
      <c r="H238" s="116"/>
      <c r="I238" s="116"/>
      <c r="K238" s="113"/>
      <c r="L238" s="113"/>
      <c r="N238" s="39" t="s">
        <v>0</v>
      </c>
      <c r="O238" s="42">
        <v>184</v>
      </c>
      <c r="P238" s="48"/>
      <c r="Q238" s="49"/>
      <c r="R238" s="49"/>
      <c r="S238" s="50"/>
    </row>
    <row r="239" spans="1:19" s="39" customFormat="1" ht="5.25" hidden="1" customHeight="1" x14ac:dyDescent="0.3">
      <c r="A239" s="49"/>
      <c r="C239" s="38"/>
      <c r="E239" s="63"/>
      <c r="F239" s="63"/>
      <c r="G239" s="63"/>
      <c r="H239" s="63"/>
      <c r="I239" s="63"/>
      <c r="K239" s="64"/>
      <c r="L239" s="64"/>
      <c r="O239" s="40">
        <f>SUM(O233:O238)</f>
        <v>1504</v>
      </c>
      <c r="P239" s="48"/>
      <c r="Q239" s="49"/>
      <c r="R239" s="49"/>
      <c r="S239" s="50"/>
    </row>
    <row r="240" spans="1:19" s="39" customFormat="1" ht="15.75" customHeight="1" x14ac:dyDescent="0.3">
      <c r="A240" s="38"/>
      <c r="C240" s="38"/>
      <c r="E240" s="38"/>
      <c r="F240" s="41"/>
      <c r="G240" s="38"/>
      <c r="H240" s="38"/>
      <c r="I240" s="38"/>
      <c r="O240" s="73">
        <v>1504</v>
      </c>
      <c r="P240" s="70">
        <v>28253.61</v>
      </c>
      <c r="Q240" s="38" t="s">
        <v>46</v>
      </c>
      <c r="R240" s="38" t="s">
        <v>1</v>
      </c>
      <c r="S240" s="43">
        <f>O240*P240/100</f>
        <v>424934.29439999996</v>
      </c>
    </row>
    <row r="241" spans="1:19" s="51" customFormat="1" ht="34.5" customHeight="1" x14ac:dyDescent="0.3">
      <c r="A241" s="49">
        <v>33</v>
      </c>
      <c r="B241" s="156" t="s">
        <v>71</v>
      </c>
      <c r="C241" s="156"/>
      <c r="D241" s="156"/>
      <c r="E241" s="156"/>
      <c r="F241" s="156"/>
      <c r="G241" s="156"/>
      <c r="H241" s="156"/>
      <c r="I241" s="156"/>
      <c r="J241" s="156"/>
      <c r="K241" s="156"/>
      <c r="L241" s="156"/>
      <c r="M241" s="156"/>
      <c r="N241" s="156"/>
      <c r="O241" s="156"/>
      <c r="P241" s="156"/>
      <c r="Q241" s="39"/>
      <c r="R241" s="39"/>
      <c r="S241" s="46"/>
    </row>
    <row r="242" spans="1:19" s="51" customFormat="1" ht="18" hidden="1" customHeight="1" x14ac:dyDescent="0.3">
      <c r="A242" s="49"/>
      <c r="B242" s="39" t="s">
        <v>204</v>
      </c>
      <c r="C242" s="38">
        <v>3</v>
      </c>
      <c r="D242" s="39" t="s">
        <v>44</v>
      </c>
      <c r="E242" s="101">
        <v>15</v>
      </c>
      <c r="F242" s="41" t="s">
        <v>44</v>
      </c>
      <c r="G242" s="100">
        <v>13</v>
      </c>
      <c r="H242" s="38"/>
      <c r="I242" s="101"/>
      <c r="J242" s="39"/>
      <c r="K242" s="153"/>
      <c r="L242" s="153"/>
      <c r="M242" s="39"/>
      <c r="N242" s="39" t="s">
        <v>0</v>
      </c>
      <c r="O242" s="73">
        <f t="shared" ref="O242" si="27">C242*E242*G242</f>
        <v>585</v>
      </c>
      <c r="P242" s="39"/>
      <c r="Q242" s="39"/>
      <c r="R242" s="39"/>
      <c r="S242" s="46"/>
    </row>
    <row r="243" spans="1:19" s="39" customFormat="1" ht="16.5" hidden="1" x14ac:dyDescent="0.3">
      <c r="A243" s="38"/>
      <c r="B243" s="39" t="s">
        <v>79</v>
      </c>
      <c r="C243" s="38">
        <v>1</v>
      </c>
      <c r="D243" s="39" t="s">
        <v>44</v>
      </c>
      <c r="E243" s="74">
        <v>23</v>
      </c>
      <c r="F243" s="41" t="s">
        <v>44</v>
      </c>
      <c r="G243" s="64">
        <v>13</v>
      </c>
      <c r="H243" s="38"/>
      <c r="I243" s="67"/>
      <c r="K243" s="153"/>
      <c r="L243" s="153"/>
      <c r="N243" s="39" t="s">
        <v>0</v>
      </c>
      <c r="O243" s="40">
        <f t="shared" ref="O243:O244" si="28">C243*E243*G243</f>
        <v>299</v>
      </c>
      <c r="S243" s="46"/>
    </row>
    <row r="244" spans="1:19" s="39" customFormat="1" ht="16.5" hidden="1" x14ac:dyDescent="0.3">
      <c r="A244" s="38"/>
      <c r="B244" s="39" t="s">
        <v>79</v>
      </c>
      <c r="C244" s="38">
        <v>1</v>
      </c>
      <c r="D244" s="39" t="s">
        <v>44</v>
      </c>
      <c r="E244" s="67">
        <v>72.5</v>
      </c>
      <c r="F244" s="41" t="s">
        <v>44</v>
      </c>
      <c r="G244" s="64">
        <v>8.33</v>
      </c>
      <c r="H244" s="38"/>
      <c r="I244" s="67"/>
      <c r="K244" s="153"/>
      <c r="L244" s="153"/>
      <c r="N244" s="39" t="s">
        <v>0</v>
      </c>
      <c r="O244" s="40">
        <f t="shared" si="28"/>
        <v>603.92499999999995</v>
      </c>
      <c r="S244" s="46"/>
    </row>
    <row r="245" spans="1:19" s="39" customFormat="1" ht="16.5" hidden="1" x14ac:dyDescent="0.3">
      <c r="A245" s="38"/>
      <c r="B245" s="39" t="s">
        <v>142</v>
      </c>
      <c r="C245" s="38">
        <v>1</v>
      </c>
      <c r="D245" s="39" t="s">
        <v>44</v>
      </c>
      <c r="E245" s="114" t="s">
        <v>222</v>
      </c>
      <c r="F245" s="41"/>
      <c r="G245" s="113"/>
      <c r="H245" s="38"/>
      <c r="I245" s="115"/>
      <c r="K245" s="113"/>
      <c r="L245" s="113"/>
      <c r="N245" s="39" t="s">
        <v>0</v>
      </c>
      <c r="O245" s="52">
        <v>1815</v>
      </c>
      <c r="S245" s="46"/>
    </row>
    <row r="246" spans="1:19" s="39" customFormat="1" ht="16.5" hidden="1" x14ac:dyDescent="0.3">
      <c r="A246" s="38"/>
      <c r="B246" s="39" t="s">
        <v>206</v>
      </c>
      <c r="C246" s="38">
        <v>2</v>
      </c>
      <c r="D246" s="39" t="s">
        <v>44</v>
      </c>
      <c r="E246" s="115">
        <v>28</v>
      </c>
      <c r="F246" s="41" t="s">
        <v>44</v>
      </c>
      <c r="G246" s="113">
        <v>18</v>
      </c>
      <c r="H246" s="38"/>
      <c r="I246" s="115"/>
      <c r="K246" s="153"/>
      <c r="L246" s="153"/>
      <c r="N246" s="39" t="s">
        <v>0</v>
      </c>
      <c r="O246" s="73">
        <f t="shared" ref="O246:O247" si="29">C246*E246*G246</f>
        <v>1008</v>
      </c>
      <c r="S246" s="46"/>
    </row>
    <row r="247" spans="1:19" s="39" customFormat="1" ht="16.5" hidden="1" x14ac:dyDescent="0.3">
      <c r="A247" s="38"/>
      <c r="B247" s="39" t="s">
        <v>65</v>
      </c>
      <c r="C247" s="38">
        <v>1</v>
      </c>
      <c r="D247" s="39" t="s">
        <v>44</v>
      </c>
      <c r="E247" s="115">
        <v>66.42</v>
      </c>
      <c r="F247" s="41" t="s">
        <v>44</v>
      </c>
      <c r="G247" s="113">
        <v>8.33</v>
      </c>
      <c r="H247" s="38"/>
      <c r="I247" s="115"/>
      <c r="K247" s="153"/>
      <c r="L247" s="153"/>
      <c r="N247" s="39" t="s">
        <v>0</v>
      </c>
      <c r="O247" s="42">
        <f t="shared" si="29"/>
        <v>553.27859999999998</v>
      </c>
      <c r="S247" s="46"/>
    </row>
    <row r="248" spans="1:19" s="39" customFormat="1" ht="16.5" hidden="1" x14ac:dyDescent="0.3">
      <c r="A248" s="38"/>
      <c r="C248" s="38"/>
      <c r="E248" s="115"/>
      <c r="F248" s="41"/>
      <c r="G248" s="113"/>
      <c r="H248" s="38"/>
      <c r="I248" s="115"/>
      <c r="K248" s="113"/>
      <c r="L248" s="113"/>
      <c r="O248" s="52">
        <f>SUM(O242:O247)</f>
        <v>4864.2035999999998</v>
      </c>
      <c r="S248" s="46"/>
    </row>
    <row r="249" spans="1:19" s="39" customFormat="1" ht="16.5" x14ac:dyDescent="0.3">
      <c r="A249" s="38"/>
      <c r="C249" s="38"/>
      <c r="E249" s="38"/>
      <c r="F249" s="41"/>
      <c r="G249" s="38"/>
      <c r="H249" s="38"/>
      <c r="I249" s="38"/>
      <c r="O249" s="40">
        <v>4864</v>
      </c>
      <c r="P249" s="64">
        <v>567.48</v>
      </c>
      <c r="Q249" s="38" t="s">
        <v>72</v>
      </c>
      <c r="R249" s="38" t="s">
        <v>1</v>
      </c>
      <c r="S249" s="43">
        <f>O249*P249</f>
        <v>2760222.7200000002</v>
      </c>
    </row>
    <row r="250" spans="1:19" s="51" customFormat="1" ht="69.599999999999994" customHeight="1" x14ac:dyDescent="0.25">
      <c r="A250" s="49">
        <v>34</v>
      </c>
      <c r="B250" s="156" t="s">
        <v>73</v>
      </c>
      <c r="C250" s="156"/>
      <c r="D250" s="156"/>
      <c r="E250" s="156"/>
      <c r="F250" s="156"/>
      <c r="G250" s="156"/>
      <c r="H250" s="156"/>
      <c r="I250" s="156"/>
      <c r="J250" s="156"/>
      <c r="K250" s="156"/>
      <c r="L250" s="156"/>
      <c r="M250" s="156"/>
      <c r="N250" s="156"/>
      <c r="O250" s="156"/>
      <c r="S250" s="59"/>
    </row>
    <row r="251" spans="1:19" s="39" customFormat="1" ht="16.5" hidden="1" x14ac:dyDescent="0.3">
      <c r="A251" s="38"/>
      <c r="B251" s="39" t="s">
        <v>204</v>
      </c>
      <c r="C251" s="38">
        <v>3</v>
      </c>
      <c r="D251" s="39" t="s">
        <v>44</v>
      </c>
      <c r="E251" s="155" t="s">
        <v>223</v>
      </c>
      <c r="F251" s="155"/>
      <c r="G251" s="155"/>
      <c r="H251" s="155"/>
      <c r="I251" s="155"/>
      <c r="K251" s="153"/>
      <c r="L251" s="153"/>
      <c r="N251" s="39" t="s">
        <v>0</v>
      </c>
      <c r="O251" s="40">
        <v>504</v>
      </c>
      <c r="S251" s="46"/>
    </row>
    <row r="252" spans="1:19" s="39" customFormat="1" ht="16.5" hidden="1" x14ac:dyDescent="0.3">
      <c r="A252" s="38"/>
      <c r="B252" s="39" t="s">
        <v>79</v>
      </c>
      <c r="C252" s="38">
        <v>1</v>
      </c>
      <c r="D252" s="39" t="s">
        <v>44</v>
      </c>
      <c r="E252" s="114" t="s">
        <v>224</v>
      </c>
      <c r="F252" s="41"/>
      <c r="G252" s="74"/>
      <c r="H252" s="38"/>
      <c r="I252" s="70"/>
      <c r="K252" s="153"/>
      <c r="L252" s="153"/>
      <c r="N252" s="39" t="s">
        <v>0</v>
      </c>
      <c r="O252" s="52">
        <v>216</v>
      </c>
      <c r="S252" s="46"/>
    </row>
    <row r="253" spans="1:19" s="39" customFormat="1" ht="16.5" hidden="1" x14ac:dyDescent="0.3">
      <c r="A253" s="38"/>
      <c r="B253" s="39" t="s">
        <v>65</v>
      </c>
      <c r="C253" s="38">
        <v>1</v>
      </c>
      <c r="D253" s="39" t="s">
        <v>44</v>
      </c>
      <c r="E253" s="114" t="s">
        <v>225</v>
      </c>
      <c r="F253" s="41"/>
      <c r="G253" s="115"/>
      <c r="H253" s="38"/>
      <c r="I253" s="113"/>
      <c r="K253" s="153"/>
      <c r="L253" s="153"/>
      <c r="N253" s="39" t="s">
        <v>0</v>
      </c>
      <c r="O253" s="52">
        <v>162</v>
      </c>
      <c r="S253" s="46"/>
    </row>
    <row r="254" spans="1:19" s="39" customFormat="1" ht="16.5" hidden="1" x14ac:dyDescent="0.3">
      <c r="A254" s="38"/>
      <c r="B254" s="39" t="s">
        <v>142</v>
      </c>
      <c r="C254" s="38">
        <v>1</v>
      </c>
      <c r="D254" s="39" t="s">
        <v>44</v>
      </c>
      <c r="E254" s="114" t="s">
        <v>226</v>
      </c>
      <c r="F254" s="41"/>
      <c r="G254" s="115"/>
      <c r="H254" s="38"/>
      <c r="I254" s="113"/>
      <c r="K254" s="113"/>
      <c r="L254" s="113"/>
      <c r="N254" s="39" t="s">
        <v>0</v>
      </c>
      <c r="O254" s="52">
        <v>452</v>
      </c>
      <c r="S254" s="46"/>
    </row>
    <row r="255" spans="1:19" s="39" customFormat="1" ht="16.5" hidden="1" x14ac:dyDescent="0.3">
      <c r="A255" s="38"/>
      <c r="B255" s="39" t="s">
        <v>206</v>
      </c>
      <c r="C255" s="38">
        <v>2</v>
      </c>
      <c r="D255" s="39" t="s">
        <v>44</v>
      </c>
      <c r="E255" s="116" t="s">
        <v>227</v>
      </c>
      <c r="F255" s="41"/>
      <c r="G255" s="113"/>
      <c r="H255" s="38"/>
      <c r="I255" s="115"/>
      <c r="K255" s="113"/>
      <c r="L255" s="113"/>
      <c r="N255" s="39" t="s">
        <v>0</v>
      </c>
      <c r="O255" s="52">
        <v>184</v>
      </c>
      <c r="S255" s="46"/>
    </row>
    <row r="256" spans="1:19" s="39" customFormat="1" ht="16.5" hidden="1" x14ac:dyDescent="0.3">
      <c r="A256" s="38"/>
      <c r="B256" s="39" t="s">
        <v>65</v>
      </c>
      <c r="C256" s="38">
        <v>1</v>
      </c>
      <c r="D256" s="39" t="s">
        <v>44</v>
      </c>
      <c r="E256" s="116" t="s">
        <v>228</v>
      </c>
      <c r="F256" s="41"/>
      <c r="G256" s="113"/>
      <c r="H256" s="38"/>
      <c r="I256" s="115"/>
      <c r="K256" s="113"/>
      <c r="L256" s="113"/>
      <c r="N256" s="39" t="s">
        <v>0</v>
      </c>
      <c r="O256" s="42">
        <v>150</v>
      </c>
      <c r="S256" s="46"/>
    </row>
    <row r="257" spans="1:19" s="39" customFormat="1" ht="16.5" hidden="1" x14ac:dyDescent="0.3">
      <c r="A257" s="38"/>
      <c r="C257" s="38"/>
      <c r="E257" s="116"/>
      <c r="F257" s="41"/>
      <c r="G257" s="113"/>
      <c r="H257" s="38"/>
      <c r="I257" s="115"/>
      <c r="K257" s="113"/>
      <c r="L257" s="113"/>
      <c r="O257" s="52">
        <f>SUM(O251:O256)</f>
        <v>1668</v>
      </c>
      <c r="S257" s="46"/>
    </row>
    <row r="258" spans="1:19" s="39" customFormat="1" ht="16.5" x14ac:dyDescent="0.3">
      <c r="A258" s="38"/>
      <c r="C258" s="38"/>
      <c r="E258" s="74"/>
      <c r="F258" s="41"/>
      <c r="G258" s="38"/>
      <c r="H258" s="38"/>
      <c r="I258" s="74"/>
      <c r="O258" s="40">
        <v>1668</v>
      </c>
      <c r="P258" s="64">
        <v>186.04</v>
      </c>
      <c r="Q258" s="38" t="s">
        <v>72</v>
      </c>
      <c r="R258" s="38" t="s">
        <v>1</v>
      </c>
      <c r="S258" s="43">
        <f>O258*P258</f>
        <v>310314.71999999997</v>
      </c>
    </row>
    <row r="259" spans="1:19" s="39" customFormat="1" ht="50.25" customHeight="1" x14ac:dyDescent="0.3">
      <c r="A259" s="85">
        <v>35</v>
      </c>
      <c r="B259" s="168" t="s">
        <v>112</v>
      </c>
      <c r="C259" s="168"/>
      <c r="D259" s="168"/>
      <c r="E259" s="168"/>
      <c r="F259" s="168"/>
      <c r="G259" s="168"/>
      <c r="H259" s="168"/>
      <c r="I259" s="168"/>
      <c r="J259" s="168"/>
      <c r="K259" s="168"/>
      <c r="L259" s="168"/>
      <c r="M259" s="168"/>
      <c r="N259" s="168"/>
      <c r="O259" s="168"/>
      <c r="P259" s="168"/>
      <c r="Q259" s="168"/>
      <c r="R259" s="38"/>
      <c r="S259" s="43"/>
    </row>
    <row r="260" spans="1:19" s="39" customFormat="1" ht="16.5" hidden="1" x14ac:dyDescent="0.3">
      <c r="A260" s="38"/>
      <c r="B260" s="84" t="s">
        <v>122</v>
      </c>
      <c r="C260" s="86">
        <v>2</v>
      </c>
      <c r="D260" s="28" t="s">
        <v>44</v>
      </c>
      <c r="E260" s="87">
        <v>10</v>
      </c>
      <c r="F260" s="88" t="s">
        <v>44</v>
      </c>
      <c r="G260" s="88">
        <v>10</v>
      </c>
      <c r="H260" s="32"/>
      <c r="I260" s="88"/>
      <c r="J260" s="33"/>
      <c r="K260" s="33"/>
      <c r="L260" s="33"/>
      <c r="N260" s="85" t="s">
        <v>0</v>
      </c>
      <c r="O260" s="89">
        <f>C260*E260*G260</f>
        <v>200</v>
      </c>
      <c r="P260" s="33"/>
      <c r="Q260" s="33"/>
      <c r="R260" s="90"/>
      <c r="S260" s="38"/>
    </row>
    <row r="261" spans="1:19" s="39" customFormat="1" ht="16.5" hidden="1" x14ac:dyDescent="0.3">
      <c r="A261" s="38"/>
      <c r="B261" s="118" t="s">
        <v>230</v>
      </c>
      <c r="C261" s="86">
        <v>2</v>
      </c>
      <c r="D261" s="28"/>
      <c r="E261" s="87">
        <v>89.75</v>
      </c>
      <c r="F261" s="88"/>
      <c r="G261" s="87">
        <v>2</v>
      </c>
      <c r="H261" s="32"/>
      <c r="I261" s="88"/>
      <c r="J261" s="33"/>
      <c r="K261" s="33"/>
      <c r="L261" s="33"/>
      <c r="N261" s="17" t="s">
        <v>0</v>
      </c>
      <c r="O261" s="89">
        <f>C261*E261*G261</f>
        <v>359</v>
      </c>
      <c r="P261" s="33"/>
      <c r="Q261" s="33"/>
      <c r="R261" s="90"/>
      <c r="S261" s="38"/>
    </row>
    <row r="262" spans="1:19" s="39" customFormat="1" ht="16.5" hidden="1" x14ac:dyDescent="0.3">
      <c r="A262" s="38"/>
      <c r="B262" s="126"/>
      <c r="C262" s="86">
        <v>4</v>
      </c>
      <c r="D262" s="28" t="s">
        <v>44</v>
      </c>
      <c r="E262" s="87">
        <v>2</v>
      </c>
      <c r="F262" s="88"/>
      <c r="G262" s="87">
        <v>28</v>
      </c>
      <c r="H262" s="32"/>
      <c r="I262" s="88"/>
      <c r="J262" s="33"/>
      <c r="K262" s="33"/>
      <c r="L262" s="33"/>
      <c r="N262" s="17" t="s">
        <v>0</v>
      </c>
      <c r="O262" s="89">
        <f>C262*E262*G262</f>
        <v>224</v>
      </c>
      <c r="P262" s="33"/>
      <c r="Q262" s="33"/>
      <c r="R262" s="90"/>
      <c r="S262" s="38"/>
    </row>
    <row r="263" spans="1:19" s="39" customFormat="1" ht="16.5" hidden="1" x14ac:dyDescent="0.3">
      <c r="A263" s="38"/>
      <c r="B263" s="126" t="s">
        <v>279</v>
      </c>
      <c r="C263" s="86">
        <v>4</v>
      </c>
      <c r="D263" s="28"/>
      <c r="E263" s="87">
        <v>6</v>
      </c>
      <c r="F263" s="88"/>
      <c r="G263" s="87">
        <v>10</v>
      </c>
      <c r="H263" s="32"/>
      <c r="I263" s="88"/>
      <c r="J263" s="33"/>
      <c r="K263" s="33"/>
      <c r="L263" s="33"/>
      <c r="N263" s="17" t="s">
        <v>0</v>
      </c>
      <c r="O263" s="99">
        <f>C263*E263*G263</f>
        <v>240</v>
      </c>
      <c r="P263" s="33"/>
      <c r="Q263" s="33"/>
      <c r="R263" s="90"/>
      <c r="S263" s="38"/>
    </row>
    <row r="264" spans="1:19" s="39" customFormat="1" ht="16.5" hidden="1" x14ac:dyDescent="0.3">
      <c r="A264" s="38"/>
      <c r="B264" s="126"/>
      <c r="C264" s="86"/>
      <c r="D264" s="28"/>
      <c r="E264" s="87"/>
      <c r="F264" s="88"/>
      <c r="G264" s="87"/>
      <c r="H264" s="32"/>
      <c r="I264" s="88"/>
      <c r="J264" s="33"/>
      <c r="K264" s="33"/>
      <c r="L264" s="33"/>
      <c r="N264" s="17"/>
      <c r="O264" s="99"/>
      <c r="P264" s="33"/>
      <c r="Q264" s="33"/>
      <c r="R264" s="90"/>
      <c r="S264" s="38"/>
    </row>
    <row r="265" spans="1:19" s="39" customFormat="1" ht="16.5" hidden="1" x14ac:dyDescent="0.3">
      <c r="A265" s="38"/>
      <c r="B265" s="126" t="s">
        <v>280</v>
      </c>
      <c r="C265" s="86">
        <v>1</v>
      </c>
      <c r="D265" s="28"/>
      <c r="E265" s="87">
        <v>20</v>
      </c>
      <c r="F265" s="88"/>
      <c r="G265" s="87">
        <v>1.5</v>
      </c>
      <c r="H265" s="32"/>
      <c r="I265" s="88"/>
      <c r="J265" s="33"/>
      <c r="K265" s="33"/>
      <c r="L265" s="33"/>
      <c r="N265" s="17" t="s">
        <v>0</v>
      </c>
      <c r="O265" s="95">
        <f>C265*E265*G265</f>
        <v>30</v>
      </c>
      <c r="P265" s="33"/>
      <c r="Q265" s="33"/>
      <c r="R265" s="90"/>
      <c r="S265" s="38"/>
    </row>
    <row r="266" spans="1:19" s="39" customFormat="1" ht="16.5" x14ac:dyDescent="0.3">
      <c r="A266" s="38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O266" s="86">
        <f>SUM(O260:O265)</f>
        <v>1053</v>
      </c>
      <c r="P266" s="91">
        <v>47651.56</v>
      </c>
      <c r="Q266" s="85" t="s">
        <v>47</v>
      </c>
      <c r="R266" s="85" t="s">
        <v>1</v>
      </c>
      <c r="S266" s="92">
        <f>O266*P266/100</f>
        <v>501770.92680000002</v>
      </c>
    </row>
    <row r="267" spans="1:19" s="39" customFormat="1" ht="16.5" hidden="1" x14ac:dyDescent="0.3">
      <c r="A267" s="38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O267" s="86"/>
      <c r="P267" s="91"/>
      <c r="Q267" s="85"/>
      <c r="R267" s="85"/>
      <c r="S267" s="92"/>
    </row>
    <row r="268" spans="1:19" s="39" customFormat="1" ht="16.5" x14ac:dyDescent="0.3">
      <c r="A268" s="38">
        <v>36</v>
      </c>
      <c r="B268" s="136" t="s">
        <v>282</v>
      </c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O268" s="86"/>
      <c r="P268" s="91"/>
      <c r="Q268" s="85"/>
      <c r="R268" s="85"/>
      <c r="S268" s="92"/>
    </row>
    <row r="269" spans="1:19" s="39" customFormat="1" ht="16.5" x14ac:dyDescent="0.3">
      <c r="A269" s="38"/>
      <c r="B269" s="136" t="s">
        <v>283</v>
      </c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O269" s="86"/>
      <c r="P269" s="91"/>
      <c r="Q269" s="85"/>
      <c r="R269" s="85"/>
      <c r="S269" s="92"/>
    </row>
    <row r="270" spans="1:19" s="39" customFormat="1" ht="16.5" hidden="1" x14ac:dyDescent="0.3">
      <c r="A270" s="38"/>
      <c r="B270" s="136" t="s">
        <v>284</v>
      </c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O270" s="86"/>
      <c r="P270" s="91"/>
      <c r="Q270" s="85"/>
      <c r="R270" s="85"/>
      <c r="S270" s="92"/>
    </row>
    <row r="271" spans="1:19" s="39" customFormat="1" ht="16.5" hidden="1" x14ac:dyDescent="0.3">
      <c r="A271" s="38"/>
      <c r="B271" s="126" t="s">
        <v>280</v>
      </c>
      <c r="C271" s="86">
        <v>1</v>
      </c>
      <c r="D271" s="28"/>
      <c r="E271" s="87">
        <v>30</v>
      </c>
      <c r="F271" s="88"/>
      <c r="G271" s="87">
        <v>20</v>
      </c>
      <c r="H271" s="32"/>
      <c r="I271" s="88"/>
      <c r="J271" s="33"/>
      <c r="K271" s="33"/>
      <c r="L271" s="33"/>
      <c r="N271" s="17" t="s">
        <v>0</v>
      </c>
      <c r="O271" s="95">
        <f>C271*E271*G271</f>
        <v>600</v>
      </c>
      <c r="P271" s="91"/>
      <c r="Q271" s="85"/>
      <c r="R271" s="85"/>
      <c r="S271" s="92"/>
    </row>
    <row r="272" spans="1:19" s="39" customFormat="1" ht="16.5" hidden="1" x14ac:dyDescent="0.3">
      <c r="A272" s="38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O272" s="86">
        <v>600</v>
      </c>
      <c r="P272" s="91"/>
      <c r="Q272" s="85"/>
      <c r="R272" s="85"/>
      <c r="S272" s="92"/>
    </row>
    <row r="273" spans="1:19" s="39" customFormat="1" ht="16.5" x14ac:dyDescent="0.3">
      <c r="A273" s="38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O273" s="86">
        <v>600</v>
      </c>
      <c r="P273" s="91">
        <v>8977.9</v>
      </c>
      <c r="Q273" s="85" t="s">
        <v>47</v>
      </c>
      <c r="R273" s="85" t="s">
        <v>1</v>
      </c>
      <c r="S273" s="92">
        <f>O273*P273/100</f>
        <v>53867.4</v>
      </c>
    </row>
    <row r="274" spans="1:19" s="39" customFormat="1" ht="16.5" hidden="1" x14ac:dyDescent="0.3">
      <c r="A274" s="38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O274" s="86"/>
      <c r="P274" s="91"/>
      <c r="Q274" s="85"/>
      <c r="R274" s="85"/>
      <c r="S274" s="92"/>
    </row>
    <row r="275" spans="1:19" s="39" customFormat="1" ht="16.5" x14ac:dyDescent="0.3">
      <c r="A275" s="38">
        <v>37</v>
      </c>
      <c r="B275" s="156" t="s">
        <v>229</v>
      </c>
      <c r="C275" s="156"/>
      <c r="D275" s="156"/>
      <c r="E275" s="156"/>
      <c r="F275" s="156"/>
      <c r="G275" s="156"/>
      <c r="H275" s="156"/>
      <c r="I275" s="156"/>
      <c r="J275" s="156"/>
      <c r="K275" s="156"/>
      <c r="L275" s="156"/>
      <c r="M275" s="156"/>
      <c r="N275" s="156"/>
      <c r="O275" s="156"/>
      <c r="S275" s="46"/>
    </row>
    <row r="276" spans="1:19" s="39" customFormat="1" ht="16.5" hidden="1" x14ac:dyDescent="0.3">
      <c r="A276" s="38"/>
      <c r="B276" s="39" t="s">
        <v>86</v>
      </c>
      <c r="C276" s="38">
        <v>12</v>
      </c>
      <c r="D276" s="39" t="s">
        <v>44</v>
      </c>
      <c r="E276" s="77">
        <v>10</v>
      </c>
      <c r="F276" s="41" t="s">
        <v>44</v>
      </c>
      <c r="G276" s="77">
        <v>5</v>
      </c>
      <c r="H276" s="38"/>
      <c r="I276" s="76"/>
      <c r="K276" s="77"/>
      <c r="L276" s="77"/>
      <c r="N276" s="39" t="s">
        <v>0</v>
      </c>
      <c r="O276" s="52">
        <v>192</v>
      </c>
      <c r="S276" s="46"/>
    </row>
    <row r="277" spans="1:19" s="39" customFormat="1" ht="16.5" x14ac:dyDescent="0.3">
      <c r="A277" s="38"/>
      <c r="C277" s="38"/>
      <c r="E277" s="38"/>
      <c r="F277" s="41"/>
      <c r="G277" s="38"/>
      <c r="H277" s="38"/>
      <c r="I277" s="38"/>
      <c r="O277" s="67">
        <f>O276</f>
        <v>192</v>
      </c>
      <c r="P277" s="64">
        <v>58.11</v>
      </c>
      <c r="Q277" s="38" t="s">
        <v>110</v>
      </c>
      <c r="R277" s="38" t="s">
        <v>1</v>
      </c>
      <c r="S277" s="43">
        <f>O277*P277</f>
        <v>11157.119999999999</v>
      </c>
    </row>
    <row r="278" spans="1:19" s="39" customFormat="1" ht="16.5" x14ac:dyDescent="0.3">
      <c r="A278" s="38">
        <v>38</v>
      </c>
      <c r="B278" s="156" t="s">
        <v>231</v>
      </c>
      <c r="C278" s="156"/>
      <c r="D278" s="156"/>
      <c r="E278" s="156"/>
      <c r="F278" s="156"/>
      <c r="G278" s="156"/>
      <c r="H278" s="156"/>
      <c r="I278" s="156"/>
      <c r="J278" s="156"/>
      <c r="K278" s="156"/>
      <c r="L278" s="156"/>
      <c r="M278" s="156"/>
      <c r="N278" s="156"/>
      <c r="O278" s="156"/>
      <c r="S278" s="46"/>
    </row>
    <row r="279" spans="1:19" s="39" customFormat="1" ht="16.5" hidden="1" x14ac:dyDescent="0.3">
      <c r="A279" s="38"/>
      <c r="B279" s="39" t="s">
        <v>232</v>
      </c>
      <c r="C279" s="38">
        <v>2</v>
      </c>
      <c r="D279" s="39" t="s">
        <v>44</v>
      </c>
      <c r="E279" s="113">
        <v>20</v>
      </c>
      <c r="F279" s="41"/>
      <c r="G279" s="113"/>
      <c r="H279" s="38"/>
      <c r="I279" s="115"/>
      <c r="K279" s="113"/>
      <c r="L279" s="113"/>
      <c r="N279" s="39" t="s">
        <v>0</v>
      </c>
      <c r="O279" s="52">
        <v>40</v>
      </c>
      <c r="S279" s="46"/>
    </row>
    <row r="280" spans="1:19" s="39" customFormat="1" ht="16.5" x14ac:dyDescent="0.3">
      <c r="A280" s="38"/>
      <c r="C280" s="38"/>
      <c r="E280" s="38"/>
      <c r="F280" s="41"/>
      <c r="G280" s="38"/>
      <c r="H280" s="38"/>
      <c r="I280" s="38"/>
      <c r="O280" s="115">
        <f>O279</f>
        <v>40</v>
      </c>
      <c r="P280" s="113">
        <v>261.25</v>
      </c>
      <c r="Q280" s="38" t="s">
        <v>102</v>
      </c>
      <c r="R280" s="38" t="s">
        <v>1</v>
      </c>
      <c r="S280" s="43">
        <f>O280*P280</f>
        <v>10450</v>
      </c>
    </row>
    <row r="281" spans="1:19" s="39" customFormat="1" ht="16.5" hidden="1" x14ac:dyDescent="0.3">
      <c r="A281" s="38"/>
      <c r="C281" s="38"/>
      <c r="E281" s="38"/>
      <c r="F281" s="41"/>
      <c r="G281" s="38"/>
      <c r="H281" s="38"/>
      <c r="I281" s="38"/>
      <c r="O281" s="135"/>
      <c r="P281" s="134"/>
      <c r="Q281" s="38"/>
      <c r="R281" s="38"/>
      <c r="S281" s="43"/>
    </row>
    <row r="282" spans="1:19" s="39" customFormat="1" ht="16.5" hidden="1" x14ac:dyDescent="0.3">
      <c r="A282" s="38"/>
      <c r="C282" s="38"/>
      <c r="E282" s="38"/>
      <c r="F282" s="41"/>
      <c r="G282" s="38"/>
      <c r="H282" s="38"/>
      <c r="I282" s="38"/>
      <c r="O282" s="142"/>
      <c r="P282" s="140"/>
      <c r="Q282" s="38"/>
      <c r="R282" s="38"/>
      <c r="S282" s="43"/>
    </row>
    <row r="283" spans="1:19" s="39" customFormat="1" ht="16.5" hidden="1" x14ac:dyDescent="0.3">
      <c r="A283" s="38"/>
      <c r="C283" s="38"/>
      <c r="E283" s="38"/>
      <c r="F283" s="41"/>
      <c r="G283" s="38"/>
      <c r="H283" s="38"/>
      <c r="I283" s="38"/>
      <c r="O283" s="142"/>
      <c r="P283" s="140"/>
      <c r="Q283" s="38"/>
      <c r="R283" s="38"/>
      <c r="S283" s="43"/>
    </row>
    <row r="284" spans="1:19" s="39" customFormat="1" ht="18.75" customHeight="1" x14ac:dyDescent="0.3">
      <c r="A284" s="39">
        <v>39</v>
      </c>
      <c r="B284" s="39" t="s">
        <v>233</v>
      </c>
      <c r="C284" s="117"/>
      <c r="D284" s="117"/>
      <c r="E284" s="117"/>
      <c r="F284" s="117"/>
      <c r="G284" s="117"/>
      <c r="H284" s="117"/>
      <c r="I284" s="117"/>
      <c r="J284" s="117"/>
      <c r="K284" s="117"/>
      <c r="L284" s="117"/>
      <c r="M284" s="117"/>
      <c r="N284" s="117"/>
    </row>
    <row r="285" spans="1:19" s="39" customFormat="1" ht="16.5" x14ac:dyDescent="0.3">
      <c r="B285" s="39" t="s">
        <v>234</v>
      </c>
    </row>
    <row r="286" spans="1:19" s="39" customFormat="1" ht="16.5" x14ac:dyDescent="0.3">
      <c r="B286" s="39" t="s">
        <v>235</v>
      </c>
    </row>
    <row r="287" spans="1:19" s="39" customFormat="1" ht="16.5" hidden="1" x14ac:dyDescent="0.3">
      <c r="B287" s="39" t="s">
        <v>236</v>
      </c>
      <c r="C287" s="38"/>
      <c r="E287" s="122"/>
      <c r="F287" s="41"/>
      <c r="G287" s="122"/>
      <c r="H287" s="38"/>
      <c r="I287" s="124"/>
      <c r="K287" s="122"/>
      <c r="L287" s="122"/>
      <c r="N287" s="39" t="s">
        <v>0</v>
      </c>
      <c r="O287" s="52">
        <v>5458</v>
      </c>
      <c r="S287" s="46"/>
    </row>
    <row r="288" spans="1:19" s="39" customFormat="1" ht="16.5" x14ac:dyDescent="0.3">
      <c r="C288" s="38"/>
      <c r="E288" s="38"/>
      <c r="F288" s="41"/>
      <c r="G288" s="38"/>
      <c r="H288" s="38"/>
      <c r="I288" s="38"/>
      <c r="O288" s="124">
        <f>O287</f>
        <v>5458</v>
      </c>
      <c r="P288" s="122">
        <v>36.6</v>
      </c>
      <c r="Q288" s="38" t="s">
        <v>110</v>
      </c>
      <c r="R288" s="38" t="s">
        <v>1</v>
      </c>
      <c r="S288" s="43">
        <f>O288*P288</f>
        <v>199762.80000000002</v>
      </c>
    </row>
    <row r="289" spans="1:19" s="39" customFormat="1" ht="16.5" x14ac:dyDescent="0.3">
      <c r="A289" s="96">
        <v>40</v>
      </c>
      <c r="B289" s="107" t="s">
        <v>114</v>
      </c>
      <c r="C289" s="96"/>
      <c r="D289" s="97"/>
      <c r="E289" s="96"/>
      <c r="F289" s="97"/>
      <c r="G289" s="96"/>
      <c r="H289" s="96"/>
      <c r="I289" s="96"/>
      <c r="J289" s="97"/>
      <c r="K289" s="77"/>
      <c r="L289" s="77"/>
      <c r="O289" s="73"/>
      <c r="P289" s="77"/>
      <c r="Q289" s="38"/>
      <c r="R289" s="38"/>
      <c r="S289" s="43"/>
    </row>
    <row r="290" spans="1:19" s="39" customFormat="1" ht="16.5" hidden="1" x14ac:dyDescent="0.3">
      <c r="A290" s="38"/>
      <c r="B290" s="39" t="s">
        <v>237</v>
      </c>
      <c r="C290" s="86"/>
      <c r="D290" s="28"/>
      <c r="E290" s="98"/>
      <c r="F290" s="93"/>
      <c r="G290" s="93"/>
      <c r="H290" s="90"/>
      <c r="I290" s="93"/>
      <c r="J290" s="90"/>
      <c r="K290" s="90"/>
      <c r="L290" s="33"/>
      <c r="N290" s="17"/>
      <c r="O290" s="95">
        <v>36598</v>
      </c>
      <c r="P290" s="33"/>
      <c r="Q290" s="33"/>
      <c r="R290" s="90"/>
      <c r="S290" s="38"/>
    </row>
    <row r="291" spans="1:19" s="39" customFormat="1" ht="16.5" x14ac:dyDescent="0.3">
      <c r="A291" s="38"/>
      <c r="B291" s="33"/>
      <c r="C291" s="33"/>
      <c r="D291" s="33"/>
      <c r="E291" s="90"/>
      <c r="F291" s="90"/>
      <c r="G291" s="90"/>
      <c r="H291" s="90"/>
      <c r="I291" s="90"/>
      <c r="J291" s="90"/>
      <c r="K291" s="90"/>
      <c r="L291" s="33"/>
      <c r="O291" s="86">
        <v>36598</v>
      </c>
      <c r="P291" s="91">
        <v>226.88</v>
      </c>
      <c r="Q291" s="85" t="s">
        <v>47</v>
      </c>
      <c r="R291" s="85" t="s">
        <v>1</v>
      </c>
      <c r="S291" s="92">
        <f>O291*P291/100</f>
        <v>83033.542400000006</v>
      </c>
    </row>
    <row r="292" spans="1:19" s="39" customFormat="1" ht="16.5" x14ac:dyDescent="0.3">
      <c r="A292" s="38">
        <v>41</v>
      </c>
      <c r="B292" s="33" t="s">
        <v>116</v>
      </c>
      <c r="C292" s="33"/>
      <c r="D292" s="33"/>
      <c r="E292" s="90"/>
      <c r="F292" s="90"/>
      <c r="G292" s="90"/>
      <c r="H292" s="90"/>
      <c r="I292" s="90"/>
      <c r="J292" s="90"/>
      <c r="K292" s="90"/>
      <c r="L292" s="33"/>
      <c r="O292" s="86"/>
      <c r="P292" s="91"/>
      <c r="Q292" s="85"/>
      <c r="R292" s="85"/>
      <c r="S292" s="92"/>
    </row>
    <row r="293" spans="1:19" s="39" customFormat="1" ht="16.5" hidden="1" x14ac:dyDescent="0.3">
      <c r="A293" s="38"/>
      <c r="B293" s="39" t="s">
        <v>238</v>
      </c>
      <c r="C293" s="38">
        <v>4</v>
      </c>
      <c r="D293" s="39" t="s">
        <v>44</v>
      </c>
      <c r="E293" s="81">
        <v>15</v>
      </c>
      <c r="F293" s="41" t="s">
        <v>44</v>
      </c>
      <c r="G293" s="81">
        <v>13</v>
      </c>
      <c r="H293" s="38"/>
      <c r="I293" s="82"/>
      <c r="K293" s="153"/>
      <c r="L293" s="153"/>
      <c r="N293" s="39" t="s">
        <v>0</v>
      </c>
      <c r="O293" s="73">
        <f>C293*E293*G293</f>
        <v>780</v>
      </c>
      <c r="Q293" s="85"/>
      <c r="R293" s="85"/>
      <c r="S293" s="92"/>
    </row>
    <row r="294" spans="1:19" s="39" customFormat="1" ht="16.5" hidden="1" x14ac:dyDescent="0.3">
      <c r="A294" s="38"/>
      <c r="B294" s="39" t="s">
        <v>79</v>
      </c>
      <c r="C294" s="38">
        <v>1</v>
      </c>
      <c r="D294" s="39" t="s">
        <v>44</v>
      </c>
      <c r="E294" s="81">
        <v>23</v>
      </c>
      <c r="F294" s="41" t="s">
        <v>44</v>
      </c>
      <c r="G294" s="81">
        <v>13</v>
      </c>
      <c r="H294" s="38"/>
      <c r="I294" s="82"/>
      <c r="K294" s="153"/>
      <c r="L294" s="153"/>
      <c r="N294" s="39" t="s">
        <v>0</v>
      </c>
      <c r="O294" s="73">
        <f>C294*E294*G294</f>
        <v>299</v>
      </c>
      <c r="Q294" s="85"/>
      <c r="R294" s="85"/>
      <c r="S294" s="92"/>
    </row>
    <row r="295" spans="1:19" s="39" customFormat="1" ht="16.5" hidden="1" x14ac:dyDescent="0.3">
      <c r="A295" s="38"/>
      <c r="C295" s="38">
        <v>1</v>
      </c>
      <c r="D295" s="39" t="s">
        <v>44</v>
      </c>
      <c r="E295" s="122">
        <v>72.5</v>
      </c>
      <c r="F295" s="41" t="s">
        <v>44</v>
      </c>
      <c r="G295" s="122">
        <v>8.33</v>
      </c>
      <c r="H295" s="38"/>
      <c r="I295" s="124"/>
      <c r="K295" s="153"/>
      <c r="L295" s="153"/>
      <c r="N295" s="39" t="s">
        <v>0</v>
      </c>
      <c r="O295" s="73">
        <f>C295*E295*G295</f>
        <v>603.92499999999995</v>
      </c>
      <c r="Q295" s="85"/>
      <c r="R295" s="85"/>
      <c r="S295" s="92"/>
    </row>
    <row r="296" spans="1:19" s="39" customFormat="1" ht="16.5" hidden="1" x14ac:dyDescent="0.3">
      <c r="A296" s="38"/>
      <c r="B296" s="39" t="s">
        <v>239</v>
      </c>
      <c r="C296" s="38">
        <v>2</v>
      </c>
      <c r="D296" s="39" t="s">
        <v>44</v>
      </c>
      <c r="E296" s="81">
        <v>12</v>
      </c>
      <c r="F296" s="41" t="s">
        <v>44</v>
      </c>
      <c r="G296" s="81">
        <v>15</v>
      </c>
      <c r="H296" s="38"/>
      <c r="I296" s="82"/>
      <c r="K296" s="153"/>
      <c r="L296" s="153"/>
      <c r="N296" s="39" t="s">
        <v>0</v>
      </c>
      <c r="O296" s="73">
        <f t="shared" ref="O296:O301" si="30">C296*E296*G296</f>
        <v>360</v>
      </c>
      <c r="Q296" s="85"/>
      <c r="R296" s="85"/>
      <c r="S296" s="92"/>
    </row>
    <row r="297" spans="1:19" s="39" customFormat="1" ht="16.5" hidden="1" x14ac:dyDescent="0.3">
      <c r="A297" s="38"/>
      <c r="B297" s="39" t="s">
        <v>86</v>
      </c>
      <c r="C297" s="38">
        <v>7</v>
      </c>
      <c r="D297" s="39" t="s">
        <v>44</v>
      </c>
      <c r="E297" s="81">
        <v>18</v>
      </c>
      <c r="F297" s="41" t="s">
        <v>44</v>
      </c>
      <c r="G297" s="81">
        <v>15</v>
      </c>
      <c r="H297" s="38"/>
      <c r="I297" s="82"/>
      <c r="K297" s="153"/>
      <c r="L297" s="153"/>
      <c r="N297" s="39" t="s">
        <v>0</v>
      </c>
      <c r="O297" s="73">
        <f t="shared" si="30"/>
        <v>1890</v>
      </c>
      <c r="Q297" s="85"/>
      <c r="R297" s="85"/>
      <c r="S297" s="92"/>
    </row>
    <row r="298" spans="1:19" s="39" customFormat="1" ht="16.5" hidden="1" x14ac:dyDescent="0.3">
      <c r="A298" s="38"/>
      <c r="B298" s="39" t="s">
        <v>240</v>
      </c>
      <c r="C298" s="38">
        <v>1</v>
      </c>
      <c r="D298" s="39" t="s">
        <v>44</v>
      </c>
      <c r="E298" s="81">
        <v>10</v>
      </c>
      <c r="F298" s="41" t="s">
        <v>44</v>
      </c>
      <c r="G298" s="81">
        <v>9</v>
      </c>
      <c r="H298" s="38"/>
      <c r="I298" s="82"/>
      <c r="K298" s="153"/>
      <c r="L298" s="153"/>
      <c r="N298" s="39" t="s">
        <v>0</v>
      </c>
      <c r="O298" s="73">
        <f t="shared" ref="O298" si="31">C298*E298*G298</f>
        <v>90</v>
      </c>
      <c r="Q298" s="85"/>
      <c r="R298" s="85"/>
      <c r="S298" s="92"/>
    </row>
    <row r="299" spans="1:19" s="39" customFormat="1" ht="16.5" hidden="1" x14ac:dyDescent="0.3">
      <c r="A299" s="38"/>
      <c r="B299" s="39" t="s">
        <v>241</v>
      </c>
      <c r="C299" s="38">
        <v>1</v>
      </c>
      <c r="D299" s="39" t="s">
        <v>44</v>
      </c>
      <c r="E299" s="122">
        <v>27</v>
      </c>
      <c r="F299" s="41" t="s">
        <v>44</v>
      </c>
      <c r="G299" s="122">
        <v>15</v>
      </c>
      <c r="H299" s="38"/>
      <c r="I299" s="124"/>
      <c r="K299" s="153"/>
      <c r="L299" s="153"/>
      <c r="N299" s="39" t="s">
        <v>0</v>
      </c>
      <c r="O299" s="73">
        <f t="shared" ref="O299" si="32">C299*E299*G299</f>
        <v>405</v>
      </c>
      <c r="Q299" s="85"/>
      <c r="R299" s="85"/>
      <c r="S299" s="92"/>
    </row>
    <row r="300" spans="1:19" s="39" customFormat="1" ht="16.5" hidden="1" x14ac:dyDescent="0.3">
      <c r="A300" s="38"/>
      <c r="B300" s="39" t="s">
        <v>242</v>
      </c>
      <c r="C300" s="38">
        <v>1</v>
      </c>
      <c r="D300" s="39" t="s">
        <v>44</v>
      </c>
      <c r="E300" s="81">
        <v>10</v>
      </c>
      <c r="F300" s="41" t="s">
        <v>44</v>
      </c>
      <c r="G300" s="81">
        <v>6</v>
      </c>
      <c r="H300" s="38"/>
      <c r="I300" s="82"/>
      <c r="K300" s="153"/>
      <c r="L300" s="153"/>
      <c r="N300" s="39" t="s">
        <v>0</v>
      </c>
      <c r="O300" s="52">
        <f t="shared" si="30"/>
        <v>60</v>
      </c>
      <c r="Q300" s="85"/>
      <c r="R300" s="85"/>
      <c r="S300" s="92"/>
    </row>
    <row r="301" spans="1:19" s="39" customFormat="1" ht="16.5" hidden="1" x14ac:dyDescent="0.3">
      <c r="A301" s="38"/>
      <c r="B301" s="39" t="s">
        <v>245</v>
      </c>
      <c r="C301" s="38">
        <v>1</v>
      </c>
      <c r="D301" s="39" t="s">
        <v>115</v>
      </c>
      <c r="E301" s="122">
        <v>13</v>
      </c>
      <c r="F301" s="41" t="s">
        <v>44</v>
      </c>
      <c r="G301" s="122">
        <v>15</v>
      </c>
      <c r="H301" s="38"/>
      <c r="I301" s="124"/>
      <c r="K301" s="153"/>
      <c r="L301" s="153"/>
      <c r="N301" s="39" t="s">
        <v>0</v>
      </c>
      <c r="O301" s="73">
        <f t="shared" si="30"/>
        <v>195</v>
      </c>
      <c r="Q301" s="85"/>
      <c r="R301" s="85"/>
      <c r="S301" s="92"/>
    </row>
    <row r="302" spans="1:19" s="39" customFormat="1" ht="16.5" hidden="1" x14ac:dyDescent="0.3">
      <c r="A302" s="38"/>
      <c r="C302" s="38">
        <v>1</v>
      </c>
      <c r="D302" s="39" t="s">
        <v>115</v>
      </c>
      <c r="E302" s="122">
        <v>24</v>
      </c>
      <c r="F302" s="41" t="s">
        <v>44</v>
      </c>
      <c r="G302" s="122">
        <v>15</v>
      </c>
      <c r="H302" s="38"/>
      <c r="I302" s="124"/>
      <c r="K302" s="153"/>
      <c r="L302" s="153"/>
      <c r="N302" s="39" t="s">
        <v>0</v>
      </c>
      <c r="O302" s="73">
        <f t="shared" ref="O302" si="33">C302*E302*G302</f>
        <v>360</v>
      </c>
      <c r="Q302" s="85"/>
      <c r="R302" s="85"/>
      <c r="S302" s="92"/>
    </row>
    <row r="303" spans="1:19" s="39" customFormat="1" ht="16.5" hidden="1" x14ac:dyDescent="0.3">
      <c r="A303" s="38"/>
      <c r="B303" s="39" t="s">
        <v>246</v>
      </c>
      <c r="C303" s="38">
        <v>1</v>
      </c>
      <c r="D303" s="39" t="s">
        <v>115</v>
      </c>
      <c r="E303" s="122">
        <v>13</v>
      </c>
      <c r="F303" s="41" t="s">
        <v>44</v>
      </c>
      <c r="G303" s="122">
        <v>15</v>
      </c>
      <c r="H303" s="38"/>
      <c r="I303" s="124"/>
      <c r="K303" s="153"/>
      <c r="L303" s="153"/>
      <c r="N303" s="39" t="s">
        <v>0</v>
      </c>
      <c r="O303" s="73">
        <f t="shared" ref="O303" si="34">C303*E303*G303</f>
        <v>195</v>
      </c>
      <c r="Q303" s="85"/>
      <c r="R303" s="85"/>
      <c r="S303" s="92"/>
    </row>
    <row r="304" spans="1:19" s="39" customFormat="1" ht="16.5" hidden="1" x14ac:dyDescent="0.3">
      <c r="A304" s="38"/>
      <c r="B304" s="39" t="s">
        <v>142</v>
      </c>
      <c r="C304" s="38">
        <v>1</v>
      </c>
      <c r="D304" s="39" t="s">
        <v>44</v>
      </c>
      <c r="E304" s="123" t="s">
        <v>243</v>
      </c>
      <c r="F304" s="41"/>
      <c r="G304" s="122"/>
      <c r="H304" s="38"/>
      <c r="I304" s="124"/>
      <c r="K304" s="153"/>
      <c r="L304" s="153"/>
      <c r="N304" s="39" t="s">
        <v>0</v>
      </c>
      <c r="O304" s="52">
        <v>1815</v>
      </c>
      <c r="Q304" s="85"/>
      <c r="R304" s="85"/>
      <c r="S304" s="92"/>
    </row>
    <row r="305" spans="1:19" s="39" customFormat="1" ht="16.5" hidden="1" x14ac:dyDescent="0.3">
      <c r="A305" s="38"/>
      <c r="B305" s="39" t="s">
        <v>141</v>
      </c>
      <c r="C305" s="38">
        <v>3</v>
      </c>
      <c r="D305" s="39" t="s">
        <v>44</v>
      </c>
      <c r="E305" s="122">
        <v>28</v>
      </c>
      <c r="F305" s="41" t="s">
        <v>44</v>
      </c>
      <c r="G305" s="122">
        <v>18</v>
      </c>
      <c r="H305" s="38"/>
      <c r="I305" s="124"/>
      <c r="K305" s="153"/>
      <c r="L305" s="153"/>
      <c r="N305" s="39" t="s">
        <v>0</v>
      </c>
      <c r="O305" s="52">
        <f t="shared" ref="O305:O306" si="35">C305*E305*G305</f>
        <v>1512</v>
      </c>
      <c r="Q305" s="85"/>
      <c r="R305" s="85"/>
      <c r="S305" s="92"/>
    </row>
    <row r="306" spans="1:19" s="39" customFormat="1" ht="16.5" hidden="1" x14ac:dyDescent="0.3">
      <c r="A306" s="38"/>
      <c r="B306" s="39" t="s">
        <v>244</v>
      </c>
      <c r="C306" s="38">
        <v>1</v>
      </c>
      <c r="D306" s="39" t="s">
        <v>44</v>
      </c>
      <c r="E306" s="122">
        <v>66.42</v>
      </c>
      <c r="F306" s="41" t="s">
        <v>44</v>
      </c>
      <c r="G306" s="122">
        <v>8.33</v>
      </c>
      <c r="H306" s="38"/>
      <c r="I306" s="124"/>
      <c r="K306" s="153"/>
      <c r="L306" s="153"/>
      <c r="N306" s="39" t="s">
        <v>0</v>
      </c>
      <c r="O306" s="42">
        <f t="shared" si="35"/>
        <v>553.27859999999998</v>
      </c>
      <c r="Q306" s="85"/>
      <c r="R306" s="85"/>
      <c r="S306" s="92"/>
    </row>
    <row r="307" spans="1:19" s="39" customFormat="1" ht="16.5" hidden="1" x14ac:dyDescent="0.3">
      <c r="A307" s="38"/>
      <c r="B307" s="33"/>
      <c r="C307" s="33"/>
      <c r="D307" s="33"/>
      <c r="E307" s="90"/>
      <c r="F307" s="90"/>
      <c r="G307" s="90"/>
      <c r="H307" s="90"/>
      <c r="I307" s="90"/>
      <c r="J307" s="90"/>
      <c r="K307" s="90"/>
      <c r="L307" s="33"/>
      <c r="O307" s="86">
        <f>SUM(O293:O306)</f>
        <v>9118.2035999999989</v>
      </c>
      <c r="P307" s="91"/>
      <c r="Q307" s="85"/>
      <c r="R307" s="85"/>
      <c r="S307" s="92"/>
    </row>
    <row r="308" spans="1:19" s="39" customFormat="1" ht="16.5" x14ac:dyDescent="0.3">
      <c r="A308" s="38"/>
      <c r="B308" s="33"/>
      <c r="C308" s="33"/>
      <c r="D308" s="33"/>
      <c r="E308" s="90"/>
      <c r="F308" s="90"/>
      <c r="G308" s="90"/>
      <c r="H308" s="90"/>
      <c r="I308" s="90"/>
      <c r="J308" s="90"/>
      <c r="K308" s="90"/>
      <c r="L308" s="33"/>
      <c r="O308" s="86">
        <v>9118</v>
      </c>
      <c r="P308" s="91">
        <v>829.95</v>
      </c>
      <c r="Q308" s="85" t="s">
        <v>47</v>
      </c>
      <c r="R308" s="85" t="s">
        <v>1</v>
      </c>
      <c r="S308" s="92">
        <f>O308*P308/100</f>
        <v>75674.841</v>
      </c>
    </row>
    <row r="309" spans="1:19" s="39" customFormat="1" ht="16.5" hidden="1" x14ac:dyDescent="0.3">
      <c r="A309" s="38"/>
      <c r="B309" s="33"/>
      <c r="C309" s="33"/>
      <c r="D309" s="33"/>
      <c r="E309" s="90"/>
      <c r="F309" s="90"/>
      <c r="G309" s="90"/>
      <c r="H309" s="90"/>
      <c r="I309" s="90"/>
      <c r="J309" s="90"/>
      <c r="K309" s="90"/>
      <c r="L309" s="33"/>
      <c r="O309" s="86"/>
      <c r="P309" s="91"/>
      <c r="Q309" s="85"/>
      <c r="R309" s="85"/>
      <c r="S309" s="92"/>
    </row>
    <row r="310" spans="1:19" s="39" customFormat="1" ht="16.5" x14ac:dyDescent="0.3">
      <c r="A310" s="38">
        <v>42</v>
      </c>
      <c r="B310" s="53" t="s">
        <v>80</v>
      </c>
      <c r="C310" s="53"/>
      <c r="D310" s="53"/>
      <c r="E310" s="53"/>
      <c r="F310" s="53"/>
      <c r="G310" s="53"/>
      <c r="H310" s="53"/>
      <c r="I310" s="53"/>
      <c r="J310" s="53"/>
      <c r="O310" s="76"/>
      <c r="P310" s="77"/>
      <c r="Q310" s="38"/>
      <c r="R310" s="38"/>
      <c r="S310" s="43"/>
    </row>
    <row r="311" spans="1:19" s="39" customFormat="1" ht="16.5" hidden="1" x14ac:dyDescent="0.3">
      <c r="A311" s="38"/>
      <c r="B311" s="39" t="s">
        <v>149</v>
      </c>
      <c r="C311" s="38">
        <v>2</v>
      </c>
      <c r="D311" s="39" t="s">
        <v>44</v>
      </c>
      <c r="E311" s="158" t="s">
        <v>248</v>
      </c>
      <c r="F311" s="158"/>
      <c r="G311" s="158"/>
      <c r="H311" s="158"/>
      <c r="I311" s="158"/>
      <c r="J311" s="158"/>
      <c r="K311" s="158"/>
      <c r="L311" s="158"/>
      <c r="N311" s="39" t="s">
        <v>0</v>
      </c>
      <c r="O311" s="73">
        <v>2016</v>
      </c>
      <c r="P311" s="122"/>
      <c r="Q311" s="38"/>
      <c r="R311" s="38"/>
      <c r="S311" s="43"/>
    </row>
    <row r="312" spans="1:19" s="39" customFormat="1" ht="16.5" hidden="1" x14ac:dyDescent="0.3">
      <c r="A312" s="38"/>
      <c r="B312" s="39" t="s">
        <v>79</v>
      </c>
      <c r="C312" s="38">
        <v>1</v>
      </c>
      <c r="D312" s="39" t="s">
        <v>44</v>
      </c>
      <c r="E312" s="158" t="s">
        <v>249</v>
      </c>
      <c r="F312" s="158"/>
      <c r="G312" s="158"/>
      <c r="H312" s="158"/>
      <c r="I312" s="158"/>
      <c r="J312" s="158"/>
      <c r="K312" s="158"/>
      <c r="L312" s="158"/>
      <c r="N312" s="39" t="s">
        <v>0</v>
      </c>
      <c r="O312" s="73">
        <v>864</v>
      </c>
      <c r="P312" s="122"/>
      <c r="Q312" s="38"/>
      <c r="R312" s="38"/>
      <c r="S312" s="43"/>
    </row>
    <row r="313" spans="1:19" s="39" customFormat="1" ht="16.5" hidden="1" x14ac:dyDescent="0.3">
      <c r="A313" s="38"/>
      <c r="B313" s="39" t="s">
        <v>139</v>
      </c>
      <c r="C313" s="38">
        <v>7</v>
      </c>
      <c r="D313" s="39" t="s">
        <v>44</v>
      </c>
      <c r="E313" s="39" t="s">
        <v>250</v>
      </c>
      <c r="F313" s="46"/>
      <c r="I313" s="125"/>
      <c r="J313" s="125"/>
      <c r="K313" s="125"/>
      <c r="L313" s="125"/>
      <c r="N313" s="39" t="s">
        <v>0</v>
      </c>
      <c r="O313" s="52">
        <v>1512</v>
      </c>
      <c r="P313" s="122"/>
      <c r="Q313" s="38"/>
      <c r="R313" s="38"/>
      <c r="S313" s="43"/>
    </row>
    <row r="314" spans="1:19" s="39" customFormat="1" ht="16.5" hidden="1" x14ac:dyDescent="0.3">
      <c r="A314" s="38"/>
      <c r="B314" s="39" t="s">
        <v>65</v>
      </c>
      <c r="C314" s="38">
        <v>1</v>
      </c>
      <c r="D314" s="39" t="s">
        <v>44</v>
      </c>
      <c r="E314" s="125" t="s">
        <v>251</v>
      </c>
      <c r="F314" s="125"/>
      <c r="G314" s="125"/>
      <c r="H314" s="125"/>
      <c r="I314" s="125"/>
      <c r="J314" s="125"/>
      <c r="K314" s="125"/>
      <c r="L314" s="125"/>
      <c r="N314" s="39" t="s">
        <v>0</v>
      </c>
      <c r="O314" s="52">
        <v>1940</v>
      </c>
      <c r="P314" s="122"/>
      <c r="Q314" s="38"/>
      <c r="R314" s="38"/>
      <c r="S314" s="43"/>
    </row>
    <row r="315" spans="1:19" s="39" customFormat="1" ht="16.5" hidden="1" x14ac:dyDescent="0.3">
      <c r="A315" s="38"/>
      <c r="B315" s="39" t="s">
        <v>153</v>
      </c>
      <c r="C315" s="38">
        <v>2</v>
      </c>
      <c r="D315" s="39" t="s">
        <v>44</v>
      </c>
      <c r="E315" s="125" t="s">
        <v>252</v>
      </c>
      <c r="F315" s="125"/>
      <c r="G315" s="125"/>
      <c r="H315" s="125"/>
      <c r="I315" s="125"/>
      <c r="J315" s="125"/>
      <c r="K315" s="125"/>
      <c r="L315" s="125"/>
      <c r="N315" s="39" t="s">
        <v>0</v>
      </c>
      <c r="O315" s="52">
        <v>1296</v>
      </c>
      <c r="P315" s="122"/>
      <c r="Q315" s="38"/>
      <c r="R315" s="38"/>
      <c r="S315" s="43"/>
    </row>
    <row r="316" spans="1:19" s="39" customFormat="1" ht="16.5" hidden="1" x14ac:dyDescent="0.3">
      <c r="A316" s="38"/>
      <c r="C316" s="38">
        <v>7</v>
      </c>
      <c r="D316" s="39" t="s">
        <v>44</v>
      </c>
      <c r="E316" s="125" t="s">
        <v>253</v>
      </c>
      <c r="F316" s="125"/>
      <c r="G316" s="125"/>
      <c r="H316" s="125"/>
      <c r="I316" s="125"/>
      <c r="J316" s="125"/>
      <c r="K316" s="125"/>
      <c r="L316" s="125"/>
      <c r="N316" s="39" t="s">
        <v>0</v>
      </c>
      <c r="O316" s="52">
        <v>5544</v>
      </c>
      <c r="P316" s="122"/>
      <c r="Q316" s="38"/>
      <c r="R316" s="38"/>
      <c r="S316" s="43"/>
    </row>
    <row r="317" spans="1:19" s="39" customFormat="1" ht="16.5" hidden="1" x14ac:dyDescent="0.3">
      <c r="A317" s="38"/>
      <c r="B317" s="39" t="s">
        <v>156</v>
      </c>
      <c r="C317" s="38">
        <v>1</v>
      </c>
      <c r="D317" s="39" t="s">
        <v>44</v>
      </c>
      <c r="E317" s="125" t="s">
        <v>254</v>
      </c>
      <c r="F317" s="125"/>
      <c r="G317" s="125"/>
      <c r="H317" s="125"/>
      <c r="I317" s="125"/>
      <c r="J317" s="125"/>
      <c r="K317" s="125"/>
      <c r="L317" s="125"/>
      <c r="N317" s="39" t="s">
        <v>0</v>
      </c>
      <c r="O317" s="52">
        <v>1008</v>
      </c>
      <c r="P317" s="122"/>
      <c r="Q317" s="38"/>
      <c r="R317" s="38"/>
      <c r="S317" s="43"/>
    </row>
    <row r="318" spans="1:19" s="39" customFormat="1" ht="16.5" hidden="1" x14ac:dyDescent="0.3">
      <c r="A318" s="38"/>
      <c r="B318" s="39" t="s">
        <v>123</v>
      </c>
      <c r="C318" s="38">
        <v>1</v>
      </c>
      <c r="D318" s="39" t="s">
        <v>44</v>
      </c>
      <c r="E318" s="125" t="s">
        <v>255</v>
      </c>
      <c r="F318" s="125" t="s">
        <v>97</v>
      </c>
      <c r="G318" s="125"/>
      <c r="H318" s="125"/>
      <c r="I318" s="125"/>
      <c r="J318" s="125"/>
      <c r="K318" s="125"/>
      <c r="L318" s="125"/>
      <c r="N318" s="39" t="s">
        <v>0</v>
      </c>
      <c r="O318" s="52">
        <v>2616</v>
      </c>
      <c r="P318" s="122"/>
      <c r="Q318" s="38"/>
      <c r="R318" s="38"/>
      <c r="S318" s="43"/>
    </row>
    <row r="319" spans="1:19" s="39" customFormat="1" ht="16.5" hidden="1" x14ac:dyDescent="0.3">
      <c r="A319" s="38"/>
      <c r="B319" s="39" t="s">
        <v>100</v>
      </c>
      <c r="C319" s="38">
        <v>1</v>
      </c>
      <c r="D319" s="39" t="s">
        <v>44</v>
      </c>
      <c r="E319" s="125" t="s">
        <v>256</v>
      </c>
      <c r="F319" s="125"/>
      <c r="G319" s="125"/>
      <c r="H319" s="125"/>
      <c r="I319" s="125"/>
      <c r="J319" s="125"/>
      <c r="K319" s="125"/>
      <c r="L319" s="125"/>
      <c r="N319" s="39" t="s">
        <v>0</v>
      </c>
      <c r="O319" s="52">
        <v>2544</v>
      </c>
      <c r="P319" s="122"/>
      <c r="Q319" s="38"/>
      <c r="R319" s="38"/>
      <c r="S319" s="43"/>
    </row>
    <row r="320" spans="1:19" s="39" customFormat="1" ht="16.5" hidden="1" x14ac:dyDescent="0.3">
      <c r="A320" s="38"/>
      <c r="B320" s="39" t="s">
        <v>100</v>
      </c>
      <c r="C320" s="38">
        <v>7</v>
      </c>
      <c r="D320" s="39" t="s">
        <v>44</v>
      </c>
      <c r="E320" s="123" t="s">
        <v>258</v>
      </c>
      <c r="F320" s="41"/>
      <c r="G320" s="122"/>
      <c r="H320" s="38"/>
      <c r="I320" s="122"/>
      <c r="K320" s="153"/>
      <c r="L320" s="153"/>
      <c r="N320" s="39" t="s">
        <v>0</v>
      </c>
      <c r="O320" s="73">
        <v>1344</v>
      </c>
      <c r="P320" s="122"/>
      <c r="Q320" s="38"/>
      <c r="R320" s="38"/>
      <c r="S320" s="43"/>
    </row>
    <row r="321" spans="1:19" s="39" customFormat="1" ht="16.5" hidden="1" x14ac:dyDescent="0.3">
      <c r="A321" s="38"/>
      <c r="B321" s="39" t="s">
        <v>141</v>
      </c>
      <c r="C321" s="38">
        <v>3</v>
      </c>
      <c r="D321" s="39" t="s">
        <v>44</v>
      </c>
      <c r="E321" s="123" t="s">
        <v>264</v>
      </c>
      <c r="F321" s="41"/>
      <c r="G321" s="122"/>
      <c r="H321" s="38"/>
      <c r="I321" s="122"/>
      <c r="K321" s="153"/>
      <c r="L321" s="153"/>
      <c r="N321" s="39" t="s">
        <v>0</v>
      </c>
      <c r="O321" s="52">
        <v>3312</v>
      </c>
      <c r="P321" s="122"/>
      <c r="Q321" s="38"/>
      <c r="R321" s="38"/>
      <c r="S321" s="43"/>
    </row>
    <row r="322" spans="1:19" s="39" customFormat="1" ht="16.5" hidden="1" x14ac:dyDescent="0.3">
      <c r="A322" s="38"/>
      <c r="B322" s="39" t="s">
        <v>153</v>
      </c>
      <c r="C322" s="38">
        <v>1</v>
      </c>
      <c r="D322" s="39" t="s">
        <v>44</v>
      </c>
      <c r="E322" s="123" t="s">
        <v>262</v>
      </c>
      <c r="F322" s="41"/>
      <c r="G322" s="122"/>
      <c r="H322" s="38"/>
      <c r="I322" s="122"/>
      <c r="K322" s="122"/>
      <c r="L322" s="122"/>
      <c r="N322" s="39" t="s">
        <v>0</v>
      </c>
      <c r="O322" s="52">
        <v>5429</v>
      </c>
      <c r="P322" s="122"/>
      <c r="Q322" s="38"/>
      <c r="R322" s="38"/>
      <c r="S322" s="43"/>
    </row>
    <row r="323" spans="1:19" s="39" customFormat="1" ht="16.5" hidden="1" x14ac:dyDescent="0.3">
      <c r="A323" s="38"/>
      <c r="B323" s="39" t="s">
        <v>138</v>
      </c>
      <c r="C323" s="38">
        <v>1</v>
      </c>
      <c r="D323" s="39" t="s">
        <v>44</v>
      </c>
      <c r="E323" s="123" t="s">
        <v>263</v>
      </c>
      <c r="F323" s="41"/>
      <c r="G323" s="122"/>
      <c r="H323" s="38"/>
      <c r="I323" s="122"/>
      <c r="K323" s="122"/>
      <c r="L323" s="122"/>
      <c r="N323" s="39" t="s">
        <v>0</v>
      </c>
      <c r="O323" s="52">
        <v>1794</v>
      </c>
      <c r="P323" s="122"/>
      <c r="Q323" s="38"/>
      <c r="R323" s="38"/>
      <c r="S323" s="43"/>
    </row>
    <row r="324" spans="1:19" s="39" customFormat="1" ht="16.5" hidden="1" x14ac:dyDescent="0.3">
      <c r="A324" s="38"/>
      <c r="B324" s="39" t="s">
        <v>140</v>
      </c>
      <c r="C324" s="38">
        <v>1</v>
      </c>
      <c r="D324" s="39" t="s">
        <v>44</v>
      </c>
      <c r="E324" s="123" t="s">
        <v>257</v>
      </c>
      <c r="F324" s="41"/>
      <c r="G324" s="122"/>
      <c r="H324" s="38"/>
      <c r="I324" s="122"/>
      <c r="K324" s="153"/>
      <c r="L324" s="153"/>
      <c r="N324" s="39" t="s">
        <v>0</v>
      </c>
      <c r="O324" s="52">
        <v>360</v>
      </c>
      <c r="P324" s="122"/>
      <c r="Q324" s="38"/>
      <c r="R324" s="38"/>
      <c r="S324" s="43"/>
    </row>
    <row r="325" spans="1:19" s="39" customFormat="1" ht="16.5" hidden="1" x14ac:dyDescent="0.3">
      <c r="A325" s="38"/>
      <c r="C325" s="38">
        <v>1</v>
      </c>
      <c r="D325" s="39" t="s">
        <v>44</v>
      </c>
      <c r="E325" s="123" t="s">
        <v>259</v>
      </c>
      <c r="F325" s="41"/>
      <c r="G325" s="122"/>
      <c r="H325" s="38"/>
      <c r="I325" s="122"/>
      <c r="K325" s="122"/>
      <c r="L325" s="122"/>
      <c r="N325" s="39" t="s">
        <v>0</v>
      </c>
      <c r="O325" s="52">
        <v>552</v>
      </c>
      <c r="P325" s="122"/>
      <c r="Q325" s="38"/>
      <c r="R325" s="38"/>
      <c r="S325" s="43"/>
    </row>
    <row r="326" spans="1:19" s="39" customFormat="1" ht="16.5" hidden="1" x14ac:dyDescent="0.3">
      <c r="A326" s="38"/>
      <c r="C326" s="38"/>
      <c r="E326" s="141"/>
      <c r="F326" s="41"/>
      <c r="G326" s="140"/>
      <c r="H326" s="38"/>
      <c r="I326" s="140"/>
      <c r="K326" s="140"/>
      <c r="L326" s="140"/>
      <c r="O326" s="52"/>
      <c r="P326" s="140"/>
      <c r="Q326" s="38"/>
      <c r="R326" s="38"/>
      <c r="S326" s="43"/>
    </row>
    <row r="327" spans="1:19" s="39" customFormat="1" ht="16.5" hidden="1" x14ac:dyDescent="0.3">
      <c r="A327" s="38"/>
      <c r="C327" s="38"/>
      <c r="E327" s="141"/>
      <c r="F327" s="41"/>
      <c r="G327" s="140"/>
      <c r="H327" s="38"/>
      <c r="I327" s="140"/>
      <c r="K327" s="140"/>
      <c r="L327" s="140"/>
      <c r="O327" s="52"/>
      <c r="P327" s="140"/>
      <c r="Q327" s="38"/>
      <c r="R327" s="38"/>
      <c r="S327" s="43"/>
    </row>
    <row r="328" spans="1:19" s="39" customFormat="1" ht="16.5" hidden="1" x14ac:dyDescent="0.3">
      <c r="A328" s="38"/>
      <c r="B328" s="39" t="s">
        <v>260</v>
      </c>
      <c r="C328" s="38">
        <v>1</v>
      </c>
      <c r="D328" s="39" t="s">
        <v>44</v>
      </c>
      <c r="E328" s="123" t="s">
        <v>261</v>
      </c>
      <c r="F328" s="41"/>
      <c r="G328" s="122"/>
      <c r="H328" s="38"/>
      <c r="I328" s="122"/>
      <c r="K328" s="153"/>
      <c r="L328" s="153"/>
      <c r="N328" s="39" t="s">
        <v>0</v>
      </c>
      <c r="O328" s="73">
        <v>1951</v>
      </c>
      <c r="P328" s="122"/>
      <c r="Q328" s="38"/>
      <c r="R328" s="38"/>
      <c r="S328" s="43"/>
    </row>
    <row r="329" spans="1:19" s="39" customFormat="1" ht="16.5" hidden="1" x14ac:dyDescent="0.3">
      <c r="A329" s="38"/>
      <c r="B329" s="39" t="s">
        <v>79</v>
      </c>
      <c r="C329" s="38">
        <v>1</v>
      </c>
      <c r="D329" s="39" t="s">
        <v>44</v>
      </c>
      <c r="E329" s="122">
        <v>89.87</v>
      </c>
      <c r="F329" s="41" t="s">
        <v>44</v>
      </c>
      <c r="G329" s="122">
        <v>28</v>
      </c>
      <c r="H329" s="38"/>
      <c r="I329" s="122"/>
      <c r="K329" s="153"/>
      <c r="L329" s="153"/>
      <c r="N329" s="39" t="s">
        <v>0</v>
      </c>
      <c r="O329" s="42">
        <f t="shared" ref="O329" si="36">C329*E329*G329</f>
        <v>2516.36</v>
      </c>
      <c r="P329" s="122"/>
      <c r="Q329" s="38"/>
      <c r="R329" s="38"/>
      <c r="S329" s="43"/>
    </row>
    <row r="330" spans="1:19" s="39" customFormat="1" ht="16.5" hidden="1" x14ac:dyDescent="0.3">
      <c r="A330" s="38"/>
      <c r="C330" s="38"/>
      <c r="E330" s="125"/>
      <c r="F330" s="125"/>
      <c r="G330" s="125"/>
      <c r="H330" s="125"/>
      <c r="I330" s="125"/>
      <c r="J330" s="125"/>
      <c r="K330" s="125"/>
      <c r="L330" s="125"/>
      <c r="O330" s="52">
        <f>SUM(O311:O329)</f>
        <v>36598.36</v>
      </c>
      <c r="P330" s="122"/>
      <c r="Q330" s="38"/>
      <c r="R330" s="38"/>
      <c r="S330" s="43"/>
    </row>
    <row r="331" spans="1:19" s="39" customFormat="1" ht="16.5" x14ac:dyDescent="0.3">
      <c r="A331" s="38"/>
      <c r="C331" s="38"/>
      <c r="E331" s="76"/>
      <c r="F331" s="41"/>
      <c r="G331" s="77"/>
      <c r="H331" s="38"/>
      <c r="I331" s="77"/>
      <c r="K331" s="77"/>
      <c r="L331" s="77"/>
      <c r="O331" s="86">
        <v>36598</v>
      </c>
      <c r="P331" s="91">
        <v>442.75</v>
      </c>
      <c r="Q331" s="85" t="s">
        <v>47</v>
      </c>
      <c r="R331" s="85" t="s">
        <v>1</v>
      </c>
      <c r="S331" s="92">
        <f>O331*P331/100</f>
        <v>162037.64499999999</v>
      </c>
    </row>
    <row r="332" spans="1:19" s="39" customFormat="1" ht="16.5" hidden="1" x14ac:dyDescent="0.3">
      <c r="A332" s="38"/>
      <c r="C332" s="38"/>
      <c r="E332" s="135"/>
      <c r="F332" s="41"/>
      <c r="G332" s="134"/>
      <c r="H332" s="38"/>
      <c r="I332" s="134"/>
      <c r="K332" s="134"/>
      <c r="L332" s="134"/>
      <c r="O332" s="86"/>
      <c r="P332" s="91"/>
      <c r="Q332" s="85"/>
      <c r="R332" s="85"/>
      <c r="S332" s="92"/>
    </row>
    <row r="333" spans="1:19" s="39" customFormat="1" ht="16.5" x14ac:dyDescent="0.3">
      <c r="A333" s="38">
        <v>43</v>
      </c>
      <c r="B333" s="53" t="s">
        <v>117</v>
      </c>
      <c r="C333" s="53"/>
      <c r="D333" s="53"/>
      <c r="E333" s="53"/>
      <c r="F333" s="53"/>
      <c r="G333" s="53"/>
      <c r="H333" s="53"/>
      <c r="I333" s="38"/>
      <c r="S333" s="46"/>
    </row>
    <row r="334" spans="1:19" s="39" customFormat="1" ht="16.5" hidden="1" x14ac:dyDescent="0.3">
      <c r="A334" s="38"/>
      <c r="B334" s="39" t="s">
        <v>293</v>
      </c>
      <c r="C334" s="38"/>
      <c r="E334" s="38"/>
      <c r="F334" s="41"/>
      <c r="G334" s="38"/>
      <c r="H334" s="38"/>
      <c r="I334" s="163"/>
      <c r="J334" s="163"/>
      <c r="K334" s="163"/>
      <c r="N334" s="39" t="s">
        <v>0</v>
      </c>
      <c r="O334" s="42">
        <v>36598</v>
      </c>
      <c r="S334" s="46"/>
    </row>
    <row r="335" spans="1:19" s="39" customFormat="1" ht="16.5" x14ac:dyDescent="0.3">
      <c r="A335" s="38"/>
      <c r="C335" s="38"/>
      <c r="E335" s="38"/>
      <c r="F335" s="41"/>
      <c r="G335" s="38"/>
      <c r="H335" s="38"/>
      <c r="I335" s="83"/>
      <c r="J335" s="83"/>
      <c r="K335" s="83"/>
      <c r="O335" s="86">
        <v>36598</v>
      </c>
      <c r="P335" s="91">
        <v>1079.6500000000001</v>
      </c>
      <c r="Q335" s="85" t="s">
        <v>47</v>
      </c>
      <c r="R335" s="85" t="s">
        <v>1</v>
      </c>
      <c r="S335" s="92">
        <f>O335*P335/100</f>
        <v>395130.30700000003</v>
      </c>
    </row>
    <row r="336" spans="1:19" s="39" customFormat="1" ht="16.5" x14ac:dyDescent="0.3">
      <c r="A336" s="39">
        <v>44</v>
      </c>
      <c r="B336" s="53" t="s">
        <v>90</v>
      </c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O336" s="40"/>
      <c r="P336" s="64"/>
      <c r="Q336" s="38"/>
      <c r="R336" s="38"/>
      <c r="S336" s="43"/>
    </row>
    <row r="337" spans="1:19" s="39" customFormat="1" ht="16.5" hidden="1" x14ac:dyDescent="0.3">
      <c r="B337" s="39" t="s">
        <v>265</v>
      </c>
      <c r="C337" s="38">
        <v>1</v>
      </c>
      <c r="D337" s="39" t="s">
        <v>44</v>
      </c>
      <c r="E337" s="123" t="s">
        <v>266</v>
      </c>
      <c r="F337" s="41"/>
      <c r="G337" s="100"/>
      <c r="H337" s="38"/>
      <c r="I337" s="101"/>
      <c r="K337" s="153"/>
      <c r="L337" s="153"/>
      <c r="N337" s="39" t="s">
        <v>0</v>
      </c>
      <c r="O337" s="73">
        <v>4819</v>
      </c>
      <c r="P337" s="100"/>
      <c r="Q337" s="38"/>
      <c r="R337" s="38"/>
      <c r="S337" s="43"/>
    </row>
    <row r="338" spans="1:19" s="39" customFormat="1" ht="16.5" hidden="1" x14ac:dyDescent="0.3">
      <c r="B338" s="39" t="s">
        <v>79</v>
      </c>
      <c r="C338" s="38">
        <v>1</v>
      </c>
      <c r="D338" s="39" t="s">
        <v>44</v>
      </c>
      <c r="E338" s="100">
        <v>65</v>
      </c>
      <c r="F338" s="41" t="s">
        <v>44</v>
      </c>
      <c r="G338" s="100">
        <v>14</v>
      </c>
      <c r="H338" s="38"/>
      <c r="I338" s="101"/>
      <c r="K338" s="153"/>
      <c r="L338" s="153"/>
      <c r="N338" s="39" t="s">
        <v>0</v>
      </c>
      <c r="O338" s="73">
        <f>C338*E338*G338</f>
        <v>910</v>
      </c>
      <c r="P338" s="100"/>
      <c r="Q338" s="38"/>
      <c r="R338" s="38"/>
      <c r="S338" s="43"/>
    </row>
    <row r="339" spans="1:19" s="39" customFormat="1" ht="16.5" hidden="1" x14ac:dyDescent="0.3">
      <c r="B339" s="39" t="s">
        <v>79</v>
      </c>
      <c r="C339" s="38">
        <v>1</v>
      </c>
      <c r="D339" s="39" t="s">
        <v>44</v>
      </c>
      <c r="E339" s="100">
        <v>58.25</v>
      </c>
      <c r="F339" s="41" t="s">
        <v>44</v>
      </c>
      <c r="G339" s="100">
        <v>28</v>
      </c>
      <c r="H339" s="38"/>
      <c r="I339" s="101"/>
      <c r="K339" s="153"/>
      <c r="L339" s="153"/>
      <c r="N339" s="39" t="s">
        <v>0</v>
      </c>
      <c r="O339" s="73">
        <f t="shared" ref="O339" si="37">C339*E339*G339</f>
        <v>1631</v>
      </c>
      <c r="P339" s="100"/>
      <c r="Q339" s="38"/>
      <c r="R339" s="38"/>
      <c r="S339" s="43"/>
    </row>
    <row r="340" spans="1:19" s="39" customFormat="1" ht="16.5" hidden="1" x14ac:dyDescent="0.3">
      <c r="A340" s="38"/>
      <c r="B340" s="39" t="s">
        <v>96</v>
      </c>
      <c r="C340" s="38">
        <v>1</v>
      </c>
      <c r="D340" s="39" t="s">
        <v>44</v>
      </c>
      <c r="E340" s="81">
        <v>25</v>
      </c>
      <c r="F340" s="41" t="s">
        <v>44</v>
      </c>
      <c r="G340" s="81">
        <v>28</v>
      </c>
      <c r="H340" s="38"/>
      <c r="I340" s="82"/>
      <c r="K340" s="153"/>
      <c r="L340" s="153"/>
      <c r="N340" s="39" t="s">
        <v>0</v>
      </c>
      <c r="O340" s="73">
        <f>C339*E340*G340</f>
        <v>700</v>
      </c>
      <c r="P340" s="64"/>
      <c r="Q340" s="38"/>
      <c r="R340" s="38"/>
      <c r="S340" s="43"/>
    </row>
    <row r="341" spans="1:19" s="39" customFormat="1" ht="16.5" hidden="1" x14ac:dyDescent="0.3">
      <c r="A341" s="38"/>
      <c r="B341" s="39" t="s">
        <v>267</v>
      </c>
      <c r="C341" s="38">
        <v>1</v>
      </c>
      <c r="D341" s="39" t="s">
        <v>44</v>
      </c>
      <c r="E341" s="122" t="s">
        <v>268</v>
      </c>
      <c r="F341" s="41"/>
      <c r="G341" s="81"/>
      <c r="H341" s="38"/>
      <c r="I341" s="82"/>
      <c r="K341" s="153"/>
      <c r="L341" s="153"/>
      <c r="N341" s="39" t="s">
        <v>0</v>
      </c>
      <c r="O341" s="73">
        <v>2700</v>
      </c>
      <c r="P341" s="64"/>
      <c r="Q341" s="38"/>
      <c r="R341" s="38"/>
      <c r="S341" s="43"/>
    </row>
    <row r="342" spans="1:19" s="39" customFormat="1" ht="16.5" hidden="1" x14ac:dyDescent="0.3">
      <c r="A342" s="38"/>
      <c r="B342" s="39" t="s">
        <v>79</v>
      </c>
      <c r="C342" s="38">
        <v>1</v>
      </c>
      <c r="D342" s="39" t="s">
        <v>44</v>
      </c>
      <c r="E342" s="122" t="s">
        <v>269</v>
      </c>
      <c r="F342" s="41"/>
      <c r="G342" s="81"/>
      <c r="H342" s="38"/>
      <c r="I342" s="82"/>
      <c r="K342" s="153"/>
      <c r="L342" s="153"/>
      <c r="N342" s="39" t="s">
        <v>0</v>
      </c>
      <c r="O342" s="73">
        <v>1269</v>
      </c>
      <c r="P342" s="64"/>
      <c r="Q342" s="38"/>
      <c r="R342" s="38"/>
      <c r="S342" s="43"/>
    </row>
    <row r="343" spans="1:19" s="39" customFormat="1" ht="16.5" hidden="1" x14ac:dyDescent="0.3">
      <c r="A343" s="38"/>
      <c r="B343" s="39" t="s">
        <v>108</v>
      </c>
      <c r="C343" s="38">
        <v>2</v>
      </c>
      <c r="D343" s="39" t="s">
        <v>44</v>
      </c>
      <c r="E343" s="81">
        <v>2</v>
      </c>
      <c r="F343" s="41" t="s">
        <v>44</v>
      </c>
      <c r="G343" s="81">
        <v>50</v>
      </c>
      <c r="H343" s="38" t="s">
        <v>44</v>
      </c>
      <c r="I343" s="82">
        <v>9</v>
      </c>
      <c r="K343" s="153"/>
      <c r="L343" s="153"/>
      <c r="N343" s="39" t="s">
        <v>0</v>
      </c>
      <c r="O343" s="73">
        <v>1800</v>
      </c>
      <c r="P343" s="64"/>
      <c r="Q343" s="38"/>
      <c r="R343" s="38"/>
      <c r="S343" s="43"/>
    </row>
    <row r="344" spans="1:19" s="39" customFormat="1" ht="16.5" hidden="1" x14ac:dyDescent="0.3">
      <c r="B344" s="39" t="s">
        <v>270</v>
      </c>
      <c r="C344" s="38">
        <v>2</v>
      </c>
      <c r="D344" s="39" t="s">
        <v>44</v>
      </c>
      <c r="E344" s="81">
        <v>4</v>
      </c>
      <c r="F344" s="41" t="s">
        <v>44</v>
      </c>
      <c r="G344" s="81">
        <v>10</v>
      </c>
      <c r="H344" s="38"/>
      <c r="I344" s="82"/>
      <c r="K344" s="153"/>
      <c r="L344" s="153"/>
      <c r="N344" s="39" t="s">
        <v>0</v>
      </c>
      <c r="O344" s="73">
        <f t="shared" ref="O344" si="38">C344*E344*G344</f>
        <v>80</v>
      </c>
    </row>
    <row r="345" spans="1:19" s="39" customFormat="1" ht="16.5" hidden="1" x14ac:dyDescent="0.3">
      <c r="B345" s="39" t="s">
        <v>143</v>
      </c>
      <c r="C345" s="38">
        <v>1</v>
      </c>
      <c r="D345" s="39" t="s">
        <v>44</v>
      </c>
      <c r="E345" s="122" t="s">
        <v>271</v>
      </c>
      <c r="F345" s="41"/>
      <c r="G345" s="81"/>
      <c r="H345" s="38"/>
      <c r="I345" s="82"/>
      <c r="K345" s="153"/>
      <c r="L345" s="153"/>
      <c r="N345" s="39" t="s">
        <v>0</v>
      </c>
      <c r="O345" s="42">
        <v>759</v>
      </c>
    </row>
    <row r="346" spans="1:19" s="39" customFormat="1" ht="16.5" hidden="1" x14ac:dyDescent="0.3">
      <c r="B346" s="33"/>
      <c r="C346" s="33"/>
      <c r="D346" s="33"/>
      <c r="E346" s="90"/>
      <c r="F346" s="90"/>
      <c r="G346" s="90"/>
      <c r="H346" s="90"/>
      <c r="I346" s="90"/>
      <c r="J346" s="90"/>
      <c r="K346" s="90"/>
      <c r="L346" s="33"/>
      <c r="O346" s="86">
        <f>SUM(O337:O345)</f>
        <v>14668</v>
      </c>
    </row>
    <row r="347" spans="1:19" s="39" customFormat="1" ht="16.5" x14ac:dyDescent="0.3">
      <c r="O347" s="86">
        <v>14668</v>
      </c>
      <c r="P347" s="91">
        <v>859.9</v>
      </c>
      <c r="Q347" s="85" t="s">
        <v>47</v>
      </c>
      <c r="R347" s="85" t="s">
        <v>1</v>
      </c>
      <c r="S347" s="92">
        <f>O347*P347/100</f>
        <v>126130.132</v>
      </c>
    </row>
    <row r="348" spans="1:19" s="39" customFormat="1" ht="16.5" x14ac:dyDescent="0.3">
      <c r="A348" s="38">
        <v>45</v>
      </c>
      <c r="B348" s="39" t="s">
        <v>124</v>
      </c>
      <c r="C348" s="38"/>
      <c r="E348" s="38"/>
      <c r="F348" s="41"/>
      <c r="G348" s="38"/>
      <c r="H348" s="38"/>
      <c r="I348" s="38"/>
      <c r="S348" s="46"/>
    </row>
    <row r="349" spans="1:19" s="39" customFormat="1" ht="18.75" hidden="1" customHeight="1" x14ac:dyDescent="0.3">
      <c r="A349" s="38"/>
      <c r="B349" s="39" t="s">
        <v>118</v>
      </c>
      <c r="C349" s="38">
        <v>2</v>
      </c>
      <c r="D349" s="39" t="s">
        <v>44</v>
      </c>
      <c r="E349" s="40">
        <v>21</v>
      </c>
      <c r="F349" s="41" t="s">
        <v>44</v>
      </c>
      <c r="G349" s="67">
        <v>3.42</v>
      </c>
      <c r="H349" s="38" t="s">
        <v>44</v>
      </c>
      <c r="I349" s="67">
        <v>8</v>
      </c>
      <c r="K349" s="153"/>
      <c r="L349" s="153"/>
      <c r="N349" s="39" t="s">
        <v>0</v>
      </c>
      <c r="O349" s="52">
        <f>C349*E349*G349*I349</f>
        <v>1149.1199999999999</v>
      </c>
      <c r="S349" s="46"/>
    </row>
    <row r="350" spans="1:19" s="39" customFormat="1" ht="18.75" hidden="1" customHeight="1" x14ac:dyDescent="0.3">
      <c r="A350" s="38"/>
      <c r="B350" s="39" t="s">
        <v>119</v>
      </c>
      <c r="C350" s="38">
        <v>2</v>
      </c>
      <c r="D350" s="39" t="s">
        <v>44</v>
      </c>
      <c r="E350" s="73">
        <v>52</v>
      </c>
      <c r="F350" s="41" t="s">
        <v>44</v>
      </c>
      <c r="G350" s="122">
        <v>2</v>
      </c>
      <c r="H350" s="38" t="s">
        <v>44</v>
      </c>
      <c r="I350" s="122">
        <v>1.5</v>
      </c>
      <c r="J350" s="39" t="s">
        <v>44</v>
      </c>
      <c r="K350" s="153">
        <v>4.42</v>
      </c>
      <c r="L350" s="153"/>
      <c r="N350" s="39" t="s">
        <v>0</v>
      </c>
      <c r="O350" s="52">
        <f>C350*E350*G350*I350*K350</f>
        <v>1379.04</v>
      </c>
      <c r="S350" s="46"/>
    </row>
    <row r="351" spans="1:19" s="39" customFormat="1" ht="18.75" hidden="1" customHeight="1" x14ac:dyDescent="0.3">
      <c r="A351" s="38"/>
      <c r="B351" s="39" t="s">
        <v>96</v>
      </c>
      <c r="C351" s="38">
        <v>2</v>
      </c>
      <c r="D351" s="39" t="s">
        <v>44</v>
      </c>
      <c r="E351" s="40">
        <v>10</v>
      </c>
      <c r="F351" s="41" t="s">
        <v>44</v>
      </c>
      <c r="G351" s="67">
        <v>3</v>
      </c>
      <c r="H351" s="38" t="s">
        <v>44</v>
      </c>
      <c r="I351" s="67">
        <v>7</v>
      </c>
      <c r="K351" s="161"/>
      <c r="L351" s="161"/>
      <c r="N351" s="39" t="s">
        <v>0</v>
      </c>
      <c r="O351" s="42">
        <f>C351*E351*G351*I351</f>
        <v>420</v>
      </c>
      <c r="S351" s="46"/>
    </row>
    <row r="352" spans="1:19" s="39" customFormat="1" ht="16.5" hidden="1" x14ac:dyDescent="0.3">
      <c r="A352" s="38"/>
      <c r="C352" s="38"/>
      <c r="E352" s="38"/>
      <c r="F352" s="41"/>
      <c r="G352" s="38"/>
      <c r="H352" s="38"/>
      <c r="I352" s="38"/>
      <c r="O352" s="40">
        <f>SUM(O349:O351)</f>
        <v>2948.16</v>
      </c>
      <c r="S352" s="46"/>
    </row>
    <row r="353" spans="1:19" s="39" customFormat="1" ht="16.5" x14ac:dyDescent="0.3">
      <c r="A353" s="38"/>
      <c r="C353" s="38"/>
      <c r="E353" s="38"/>
      <c r="F353" s="41"/>
      <c r="G353" s="38"/>
      <c r="H353" s="38"/>
      <c r="I353" s="38"/>
      <c r="O353" s="40">
        <f>O352</f>
        <v>2948.16</v>
      </c>
      <c r="P353" s="64">
        <v>1662.21</v>
      </c>
      <c r="Q353" s="38" t="s">
        <v>47</v>
      </c>
      <c r="R353" s="38" t="s">
        <v>1</v>
      </c>
      <c r="S353" s="55">
        <f>O353*P353/100</f>
        <v>49004.610335999998</v>
      </c>
    </row>
    <row r="354" spans="1:19" s="39" customFormat="1" ht="16.5" x14ac:dyDescent="0.3">
      <c r="A354" s="38">
        <v>46</v>
      </c>
      <c r="B354" s="39" t="s">
        <v>120</v>
      </c>
      <c r="C354" s="38"/>
      <c r="E354" s="38"/>
      <c r="F354" s="41"/>
      <c r="G354" s="38"/>
      <c r="H354" s="38"/>
      <c r="I354" s="38"/>
      <c r="O354" s="40"/>
      <c r="P354" s="64"/>
      <c r="Q354" s="38"/>
      <c r="R354" s="38"/>
      <c r="S354" s="55"/>
    </row>
    <row r="355" spans="1:19" s="39" customFormat="1" ht="16.5" hidden="1" x14ac:dyDescent="0.3">
      <c r="A355" s="38"/>
      <c r="B355" s="39" t="s">
        <v>118</v>
      </c>
      <c r="C355" s="38">
        <v>5</v>
      </c>
      <c r="D355" s="39" t="s">
        <v>44</v>
      </c>
      <c r="E355" s="73">
        <v>2</v>
      </c>
      <c r="F355" s="41" t="s">
        <v>44</v>
      </c>
      <c r="G355" s="153">
        <v>3.42</v>
      </c>
      <c r="H355" s="153"/>
      <c r="I355" s="82">
        <v>8</v>
      </c>
      <c r="K355" s="153"/>
      <c r="L355" s="153"/>
      <c r="N355" s="39" t="s">
        <v>0</v>
      </c>
      <c r="O355" s="52">
        <f>C355*E355*G355*I355</f>
        <v>273.60000000000002</v>
      </c>
      <c r="S355" s="46"/>
    </row>
    <row r="356" spans="1:19" s="39" customFormat="1" ht="16.5" hidden="1" x14ac:dyDescent="0.3">
      <c r="A356" s="38"/>
      <c r="B356" s="39" t="s">
        <v>119</v>
      </c>
      <c r="C356" s="38">
        <v>5</v>
      </c>
      <c r="D356" s="39" t="s">
        <v>44</v>
      </c>
      <c r="E356" s="73">
        <v>3</v>
      </c>
      <c r="F356" s="41" t="s">
        <v>44</v>
      </c>
      <c r="G356" s="82">
        <v>2</v>
      </c>
      <c r="H356" s="38" t="s">
        <v>44</v>
      </c>
      <c r="I356" s="82">
        <v>1.5</v>
      </c>
      <c r="J356" s="39" t="s">
        <v>44</v>
      </c>
      <c r="K356" s="153">
        <v>3.25</v>
      </c>
      <c r="L356" s="153"/>
      <c r="N356" s="39" t="s">
        <v>0</v>
      </c>
      <c r="O356" s="52">
        <f>C356*E356*G356*I356*K356</f>
        <v>146.25</v>
      </c>
      <c r="S356" s="46"/>
    </row>
    <row r="357" spans="1:19" s="39" customFormat="1" ht="16.5" hidden="1" x14ac:dyDescent="0.3">
      <c r="A357" s="38"/>
      <c r="B357" s="39" t="s">
        <v>272</v>
      </c>
      <c r="C357" s="38">
        <v>10</v>
      </c>
      <c r="D357" s="39" t="s">
        <v>44</v>
      </c>
      <c r="E357" s="73">
        <v>2</v>
      </c>
      <c r="F357" s="41" t="s">
        <v>44</v>
      </c>
      <c r="G357" s="82">
        <v>2.5</v>
      </c>
      <c r="H357" s="38" t="s">
        <v>44</v>
      </c>
      <c r="I357" s="82">
        <v>7</v>
      </c>
      <c r="K357" s="153"/>
      <c r="L357" s="153"/>
      <c r="N357" s="39" t="s">
        <v>0</v>
      </c>
      <c r="O357" s="52">
        <f>C357*E357*G357*I357</f>
        <v>350</v>
      </c>
      <c r="S357" s="46"/>
    </row>
    <row r="358" spans="1:19" s="39" customFormat="1" ht="16.5" hidden="1" x14ac:dyDescent="0.3">
      <c r="A358" s="38"/>
      <c r="B358" s="39" t="s">
        <v>273</v>
      </c>
      <c r="C358" s="38">
        <v>5</v>
      </c>
      <c r="D358" s="39" t="s">
        <v>44</v>
      </c>
      <c r="E358" s="73">
        <v>2</v>
      </c>
      <c r="F358" s="41" t="s">
        <v>44</v>
      </c>
      <c r="G358" s="122">
        <v>8.5</v>
      </c>
      <c r="H358" s="38" t="s">
        <v>44</v>
      </c>
      <c r="I358" s="122">
        <v>8.5</v>
      </c>
      <c r="K358" s="161"/>
      <c r="L358" s="161"/>
      <c r="N358" s="39" t="s">
        <v>0</v>
      </c>
      <c r="O358" s="42">
        <f>C358*E358*G358*I358</f>
        <v>722.5</v>
      </c>
      <c r="S358" s="46"/>
    </row>
    <row r="359" spans="1:19" s="39" customFormat="1" ht="16.5" hidden="1" x14ac:dyDescent="0.3">
      <c r="A359" s="38"/>
      <c r="C359" s="38"/>
      <c r="E359" s="38"/>
      <c r="F359" s="41"/>
      <c r="G359" s="38"/>
      <c r="H359" s="38"/>
      <c r="I359" s="38"/>
      <c r="O359" s="73">
        <f>SUM(O355:O358)</f>
        <v>1492.35</v>
      </c>
      <c r="S359" s="46"/>
    </row>
    <row r="360" spans="1:19" s="39" customFormat="1" ht="16.5" x14ac:dyDescent="0.3">
      <c r="A360" s="38"/>
      <c r="C360" s="38"/>
      <c r="E360" s="38"/>
      <c r="F360" s="41"/>
      <c r="G360" s="38"/>
      <c r="H360" s="38"/>
      <c r="I360" s="38"/>
      <c r="O360" s="73">
        <f>O359</f>
        <v>1492.35</v>
      </c>
      <c r="P360" s="81">
        <v>2116.41</v>
      </c>
      <c r="Q360" s="38" t="s">
        <v>47</v>
      </c>
      <c r="R360" s="38" t="s">
        <v>1</v>
      </c>
      <c r="S360" s="55">
        <f>O360*P360/100</f>
        <v>31584.244634999995</v>
      </c>
    </row>
    <row r="361" spans="1:19" s="39" customFormat="1" ht="16.5" x14ac:dyDescent="0.3">
      <c r="A361" s="38">
        <v>47</v>
      </c>
      <c r="B361" s="39" t="s">
        <v>81</v>
      </c>
      <c r="C361" s="38"/>
      <c r="E361" s="38"/>
      <c r="F361" s="41"/>
      <c r="G361" s="38"/>
      <c r="H361" s="38"/>
      <c r="I361" s="38"/>
      <c r="S361" s="46"/>
    </row>
    <row r="362" spans="1:19" s="39" customFormat="1" ht="16.5" hidden="1" x14ac:dyDescent="0.3">
      <c r="A362" s="38"/>
      <c r="B362" s="39" t="s">
        <v>121</v>
      </c>
      <c r="C362" s="38">
        <v>2</v>
      </c>
      <c r="D362" s="39" t="s">
        <v>44</v>
      </c>
      <c r="E362" s="81">
        <v>10</v>
      </c>
      <c r="F362" s="41" t="s">
        <v>44</v>
      </c>
      <c r="G362" s="81">
        <v>10</v>
      </c>
      <c r="H362" s="38"/>
      <c r="I362" s="81"/>
      <c r="K362" s="81"/>
      <c r="L362" s="81"/>
      <c r="N362" s="39" t="s">
        <v>0</v>
      </c>
      <c r="O362" s="73">
        <v>200</v>
      </c>
      <c r="S362" s="46"/>
    </row>
    <row r="363" spans="1:19" s="39" customFormat="1" ht="16.5" hidden="1" x14ac:dyDescent="0.3">
      <c r="A363" s="38"/>
      <c r="C363" s="38"/>
      <c r="E363" s="38"/>
      <c r="F363" s="41"/>
      <c r="G363" s="38"/>
      <c r="H363" s="38"/>
      <c r="I363" s="38"/>
      <c r="O363" s="52">
        <f>SUM(O362:O362)</f>
        <v>200</v>
      </c>
      <c r="S363" s="46"/>
    </row>
    <row r="364" spans="1:19" s="39" customFormat="1" ht="16.5" x14ac:dyDescent="0.3">
      <c r="A364" s="38"/>
      <c r="C364" s="38"/>
      <c r="E364" s="38"/>
      <c r="F364" s="41"/>
      <c r="G364" s="38"/>
      <c r="H364" s="38"/>
      <c r="I364" s="38"/>
      <c r="O364" s="40">
        <f>O363</f>
        <v>200</v>
      </c>
      <c r="P364" s="64">
        <v>1270.83</v>
      </c>
      <c r="Q364" s="38" t="s">
        <v>47</v>
      </c>
      <c r="R364" s="38" t="s">
        <v>1</v>
      </c>
      <c r="S364" s="54">
        <f>O364*P364/100</f>
        <v>2541.66</v>
      </c>
    </row>
    <row r="365" spans="1:19" s="39" customFormat="1" ht="16.5" x14ac:dyDescent="0.3">
      <c r="A365" s="38"/>
      <c r="C365" s="38"/>
      <c r="E365" s="38"/>
      <c r="F365" s="41"/>
      <c r="G365" s="38"/>
      <c r="H365" s="38"/>
      <c r="I365" s="38"/>
      <c r="P365" s="162" t="s">
        <v>82</v>
      </c>
      <c r="Q365" s="162"/>
      <c r="R365" s="162"/>
      <c r="S365" s="43">
        <v>8025206</v>
      </c>
    </row>
    <row r="366" spans="1:19" x14ac:dyDescent="0.25">
      <c r="P366" s="56"/>
      <c r="Q366" s="56"/>
      <c r="R366" s="56"/>
    </row>
    <row r="367" spans="1:19" s="78" customFormat="1" x14ac:dyDescent="0.25">
      <c r="A367" s="32"/>
      <c r="B367" s="33"/>
      <c r="C367" s="28"/>
      <c r="E367" s="28"/>
      <c r="F367" s="34"/>
      <c r="G367" s="28"/>
      <c r="H367" s="28"/>
      <c r="I367" s="28"/>
      <c r="P367" s="56"/>
      <c r="Q367" s="56"/>
      <c r="R367" s="56"/>
      <c r="S367" s="24"/>
    </row>
  </sheetData>
  <mergeCells count="197">
    <mergeCell ref="K128:L128"/>
    <mergeCell ref="K129:L129"/>
    <mergeCell ref="K188:L188"/>
    <mergeCell ref="K225:L225"/>
    <mergeCell ref="K226:L226"/>
    <mergeCell ref="K160:L160"/>
    <mergeCell ref="I133:K133"/>
    <mergeCell ref="K136:L136"/>
    <mergeCell ref="K137:L137"/>
    <mergeCell ref="B135:O135"/>
    <mergeCell ref="K149:L149"/>
    <mergeCell ref="I166:K166"/>
    <mergeCell ref="K142:L142"/>
    <mergeCell ref="K143:L143"/>
    <mergeCell ref="K144:L144"/>
    <mergeCell ref="K193:L193"/>
    <mergeCell ref="K196:L196"/>
    <mergeCell ref="K194:L194"/>
    <mergeCell ref="K195:L195"/>
    <mergeCell ref="K205:L205"/>
    <mergeCell ref="K206:L206"/>
    <mergeCell ref="K210:L210"/>
    <mergeCell ref="K185:L185"/>
    <mergeCell ref="K186:L186"/>
    <mergeCell ref="A4:T4"/>
    <mergeCell ref="R5:S5"/>
    <mergeCell ref="B5:N5"/>
    <mergeCell ref="B7:N7"/>
    <mergeCell ref="K8:L8"/>
    <mergeCell ref="E51:L51"/>
    <mergeCell ref="K99:L99"/>
    <mergeCell ref="K33:L33"/>
    <mergeCell ref="K34:L34"/>
    <mergeCell ref="K37:L37"/>
    <mergeCell ref="K38:L38"/>
    <mergeCell ref="E50:L50"/>
    <mergeCell ref="K24:L24"/>
    <mergeCell ref="K25:L25"/>
    <mergeCell ref="K89:L89"/>
    <mergeCell ref="K70:L70"/>
    <mergeCell ref="K71:L71"/>
    <mergeCell ref="K12:L12"/>
    <mergeCell ref="K13:L13"/>
    <mergeCell ref="K31:L31"/>
    <mergeCell ref="K32:L32"/>
    <mergeCell ref="K40:L40"/>
    <mergeCell ref="B88:N88"/>
    <mergeCell ref="K20:L20"/>
    <mergeCell ref="K179:L179"/>
    <mergeCell ref="K197:L197"/>
    <mergeCell ref="B183:P183"/>
    <mergeCell ref="B198:Q198"/>
    <mergeCell ref="P365:R365"/>
    <mergeCell ref="I334:K334"/>
    <mergeCell ref="K349:L349"/>
    <mergeCell ref="K351:L351"/>
    <mergeCell ref="K350:L350"/>
    <mergeCell ref="K340:L340"/>
    <mergeCell ref="K341:L341"/>
    <mergeCell ref="K355:L355"/>
    <mergeCell ref="K356:L356"/>
    <mergeCell ref="K358:L358"/>
    <mergeCell ref="K357:L357"/>
    <mergeCell ref="K253:L253"/>
    <mergeCell ref="B278:O278"/>
    <mergeCell ref="B214:Q214"/>
    <mergeCell ref="K215:L215"/>
    <mergeCell ref="B218:Q218"/>
    <mergeCell ref="K219:L219"/>
    <mergeCell ref="K228:L228"/>
    <mergeCell ref="K229:L229"/>
    <mergeCell ref="K246:L246"/>
    <mergeCell ref="K14:L14"/>
    <mergeCell ref="K15:L15"/>
    <mergeCell ref="K26:L26"/>
    <mergeCell ref="K28:L28"/>
    <mergeCell ref="K29:L29"/>
    <mergeCell ref="K39:L39"/>
    <mergeCell ref="K59:L59"/>
    <mergeCell ref="K60:L60"/>
    <mergeCell ref="K173:L173"/>
    <mergeCell ref="K41:L41"/>
    <mergeCell ref="K27:L27"/>
    <mergeCell ref="K30:L30"/>
    <mergeCell ref="K118:L118"/>
    <mergeCell ref="B116:N116"/>
    <mergeCell ref="K119:L119"/>
    <mergeCell ref="K117:L117"/>
    <mergeCell ref="K67:L67"/>
    <mergeCell ref="K68:L68"/>
    <mergeCell ref="K69:L69"/>
    <mergeCell ref="K72:L72"/>
    <mergeCell ref="K73:L73"/>
    <mergeCell ref="K74:L74"/>
    <mergeCell ref="K75:L75"/>
    <mergeCell ref="K78:L78"/>
    <mergeCell ref="K77:L77"/>
    <mergeCell ref="K76:L76"/>
    <mergeCell ref="K61:L61"/>
    <mergeCell ref="K62:L62"/>
    <mergeCell ref="K63:L63"/>
    <mergeCell ref="K19:L19"/>
    <mergeCell ref="K35:L35"/>
    <mergeCell ref="K36:L36"/>
    <mergeCell ref="K64:L64"/>
    <mergeCell ref="K65:L65"/>
    <mergeCell ref="K66:L66"/>
    <mergeCell ref="K324:L324"/>
    <mergeCell ref="B93:Q93"/>
    <mergeCell ref="K94:L94"/>
    <mergeCell ref="B140:O140"/>
    <mergeCell ref="K141:L141"/>
    <mergeCell ref="K158:L158"/>
    <mergeCell ref="K100:L100"/>
    <mergeCell ref="B147:O147"/>
    <mergeCell ref="K148:L148"/>
    <mergeCell ref="B103:O103"/>
    <mergeCell ref="K104:L104"/>
    <mergeCell ref="B112:O112"/>
    <mergeCell ref="I123:J123"/>
    <mergeCell ref="K187:L187"/>
    <mergeCell ref="K162:L162"/>
    <mergeCell ref="K180:L180"/>
    <mergeCell ref="K189:L189"/>
    <mergeCell ref="K192:L192"/>
    <mergeCell ref="K224:L224"/>
    <mergeCell ref="E233:I233"/>
    <mergeCell ref="K233:L233"/>
    <mergeCell ref="B232:N232"/>
    <mergeCell ref="K177:L177"/>
    <mergeCell ref="K178:L178"/>
    <mergeCell ref="K190:L190"/>
    <mergeCell ref="K191:L191"/>
    <mergeCell ref="K306:L306"/>
    <mergeCell ref="K302:L302"/>
    <mergeCell ref="K303:L303"/>
    <mergeCell ref="E311:L311"/>
    <mergeCell ref="E312:L312"/>
    <mergeCell ref="K320:L320"/>
    <mergeCell ref="K321:L321"/>
    <mergeCell ref="B259:Q259"/>
    <mergeCell ref="K252:L252"/>
    <mergeCell ref="K243:L243"/>
    <mergeCell ref="B250:O250"/>
    <mergeCell ref="E251:I251"/>
    <mergeCell ref="K251:L251"/>
    <mergeCell ref="K244:L244"/>
    <mergeCell ref="K247:L247"/>
    <mergeCell ref="B241:P241"/>
    <mergeCell ref="K304:L304"/>
    <mergeCell ref="K305:L305"/>
    <mergeCell ref="K79:L79"/>
    <mergeCell ref="I124:J124"/>
    <mergeCell ref="E156:J156"/>
    <mergeCell ref="E157:J157"/>
    <mergeCell ref="E159:J159"/>
    <mergeCell ref="K161:L161"/>
    <mergeCell ref="K296:L296"/>
    <mergeCell ref="K297:L297"/>
    <mergeCell ref="K293:L293"/>
    <mergeCell ref="K294:L294"/>
    <mergeCell ref="K199:L199"/>
    <mergeCell ref="K201:L201"/>
    <mergeCell ref="K223:L223"/>
    <mergeCell ref="B222:N222"/>
    <mergeCell ref="B168:N168"/>
    <mergeCell ref="K169:L169"/>
    <mergeCell ref="K184:L184"/>
    <mergeCell ref="K227:L227"/>
    <mergeCell ref="K242:L242"/>
    <mergeCell ref="B275:O275"/>
    <mergeCell ref="K200:L200"/>
    <mergeCell ref="K295:L295"/>
    <mergeCell ref="A2:S2"/>
    <mergeCell ref="A3:S3"/>
    <mergeCell ref="G355:H355"/>
    <mergeCell ref="K90:L90"/>
    <mergeCell ref="K95:L95"/>
    <mergeCell ref="K105:L105"/>
    <mergeCell ref="K106:L106"/>
    <mergeCell ref="K107:L107"/>
    <mergeCell ref="K108:L108"/>
    <mergeCell ref="K109:L109"/>
    <mergeCell ref="K110:L110"/>
    <mergeCell ref="K328:L328"/>
    <mergeCell ref="K329:L329"/>
    <mergeCell ref="K300:L300"/>
    <mergeCell ref="K298:L298"/>
    <mergeCell ref="K299:L299"/>
    <mergeCell ref="K342:L342"/>
    <mergeCell ref="K343:L343"/>
    <mergeCell ref="K344:L344"/>
    <mergeCell ref="K345:L345"/>
    <mergeCell ref="K337:L337"/>
    <mergeCell ref="K338:L338"/>
    <mergeCell ref="K339:L339"/>
    <mergeCell ref="K301:L301"/>
  </mergeCells>
  <pageMargins left="0.25" right="0.25" top="0.75" bottom="0.75" header="0.3" footer="0.3"/>
  <pageSetup paperSize="9" orientation="portrait" verticalDpi="200" r:id="rId1"/>
  <headerFooter>
    <oddFooter>&amp;RPage &amp;P</oddFooter>
  </headerFooter>
  <rowBreaks count="3" manualBreakCount="3">
    <brk id="121" max="16383" man="1"/>
    <brk id="213" max="16383" man="1"/>
    <brk id="33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view="pageBreakPreview" zoomScale="160" zoomScaleSheetLayoutView="160" workbookViewId="0">
      <selection activeCell="I27" sqref="I27:J27"/>
    </sheetView>
  </sheetViews>
  <sheetFormatPr defaultRowHeight="15" x14ac:dyDescent="0.25"/>
  <cols>
    <col min="1" max="1" width="5" customWidth="1"/>
    <col min="2" max="2" width="17.42578125" customWidth="1"/>
    <col min="3" max="3" width="9.85546875" customWidth="1"/>
    <col min="4" max="4" width="6" hidden="1" customWidth="1"/>
    <col min="5" max="5" width="8" style="35" customWidth="1"/>
    <col min="7" max="7" width="8.5703125" customWidth="1"/>
    <col min="8" max="8" width="7.7109375" customWidth="1"/>
    <col min="9" max="9" width="9.5703125" bestFit="1" customWidth="1"/>
  </cols>
  <sheetData>
    <row r="1" spans="1:11" ht="35.25" customHeight="1" thickBot="1" x14ac:dyDescent="0.3">
      <c r="A1" s="172" t="s">
        <v>8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1" ht="16.5" thickBot="1" x14ac:dyDescent="0.3">
      <c r="A2" s="5" t="s">
        <v>2</v>
      </c>
      <c r="B2" s="5" t="s">
        <v>9</v>
      </c>
      <c r="C2" s="5" t="s">
        <v>23</v>
      </c>
      <c r="D2" s="5" t="s">
        <v>10</v>
      </c>
      <c r="E2" s="5" t="s">
        <v>10</v>
      </c>
      <c r="F2" s="6" t="s">
        <v>11</v>
      </c>
      <c r="G2" s="5" t="s">
        <v>12</v>
      </c>
      <c r="H2" s="5" t="s">
        <v>13</v>
      </c>
      <c r="I2" s="5" t="s">
        <v>14</v>
      </c>
      <c r="J2" s="5" t="s">
        <v>15</v>
      </c>
    </row>
    <row r="3" spans="1:11" x14ac:dyDescent="0.25">
      <c r="A3" s="1"/>
    </row>
    <row r="4" spans="1:11" s="62" customFormat="1" ht="18.75" customHeight="1" x14ac:dyDescent="0.25">
      <c r="A4" s="1">
        <v>1</v>
      </c>
      <c r="B4" s="9" t="s">
        <v>42</v>
      </c>
      <c r="C4" s="10">
        <v>835</v>
      </c>
      <c r="D4" s="10">
        <f>C4*3.44/100</f>
        <v>28.724</v>
      </c>
      <c r="E4" s="10">
        <v>29</v>
      </c>
      <c r="F4" s="10">
        <f>C4*25.7/100</f>
        <v>214.595</v>
      </c>
      <c r="G4" s="8" t="s">
        <v>24</v>
      </c>
      <c r="H4" s="10" t="s">
        <v>24</v>
      </c>
      <c r="I4" s="10">
        <f>C4*1350/100</f>
        <v>11272.5</v>
      </c>
      <c r="J4" s="8" t="s">
        <v>24</v>
      </c>
    </row>
    <row r="5" spans="1:11" s="62" customFormat="1" ht="18.75" customHeight="1" x14ac:dyDescent="0.25">
      <c r="A5" s="8">
        <v>2</v>
      </c>
      <c r="B5" s="7" t="s">
        <v>17</v>
      </c>
      <c r="C5" s="10">
        <v>1121</v>
      </c>
      <c r="D5" s="10">
        <f>C5*17.6/100</f>
        <v>197.29600000000002</v>
      </c>
      <c r="E5" s="10">
        <v>197</v>
      </c>
      <c r="F5" s="10">
        <f>C5*44/100</f>
        <v>493.24</v>
      </c>
      <c r="G5" s="8" t="s">
        <v>24</v>
      </c>
      <c r="H5" s="10">
        <f>C5*88/100</f>
        <v>986.48</v>
      </c>
      <c r="I5" s="8" t="s">
        <v>24</v>
      </c>
      <c r="J5" s="8" t="s">
        <v>24</v>
      </c>
    </row>
    <row r="6" spans="1:11" s="62" customFormat="1" ht="18.75" customHeight="1" x14ac:dyDescent="0.25">
      <c r="A6" s="17">
        <v>3</v>
      </c>
      <c r="B6" s="9" t="s">
        <v>43</v>
      </c>
      <c r="C6" s="11">
        <v>52.878999999999998</v>
      </c>
      <c r="D6" s="8" t="s">
        <v>24</v>
      </c>
      <c r="E6" s="8" t="s">
        <v>33</v>
      </c>
      <c r="F6" s="8" t="s">
        <v>24</v>
      </c>
      <c r="G6" s="8" t="s">
        <v>24</v>
      </c>
      <c r="H6" s="8" t="s">
        <v>24</v>
      </c>
      <c r="I6" s="8" t="s">
        <v>24</v>
      </c>
      <c r="J6" s="145" t="s">
        <v>286</v>
      </c>
      <c r="K6"/>
    </row>
    <row r="7" spans="1:11" s="62" customFormat="1" ht="18.75" customHeight="1" x14ac:dyDescent="0.25">
      <c r="A7" s="8">
        <v>4</v>
      </c>
      <c r="B7" s="7" t="s">
        <v>20</v>
      </c>
      <c r="C7" s="10">
        <v>1000</v>
      </c>
      <c r="D7" s="10">
        <f>C7*3/100</f>
        <v>30</v>
      </c>
      <c r="E7" s="10">
        <v>176</v>
      </c>
      <c r="F7" s="10">
        <v>440</v>
      </c>
      <c r="G7" s="8" t="s">
        <v>24</v>
      </c>
      <c r="H7" s="8">
        <v>880</v>
      </c>
      <c r="I7" s="8" t="s">
        <v>24</v>
      </c>
      <c r="J7" s="8" t="s">
        <v>24</v>
      </c>
    </row>
    <row r="8" spans="1:11" s="139" customFormat="1" ht="18.75" customHeight="1" x14ac:dyDescent="0.25">
      <c r="A8" s="8"/>
      <c r="B8" s="7" t="s">
        <v>287</v>
      </c>
      <c r="C8" s="10">
        <v>3069</v>
      </c>
      <c r="D8" s="10"/>
      <c r="E8" s="10">
        <v>135</v>
      </c>
      <c r="F8" s="10">
        <v>338</v>
      </c>
      <c r="G8" s="8" t="s">
        <v>24</v>
      </c>
      <c r="H8" s="8">
        <v>675</v>
      </c>
      <c r="I8" s="8" t="s">
        <v>24</v>
      </c>
      <c r="J8" s="8" t="s">
        <v>24</v>
      </c>
    </row>
    <row r="9" spans="1:11" s="62" customFormat="1" ht="18.75" customHeight="1" x14ac:dyDescent="0.25">
      <c r="A9" s="17">
        <v>5</v>
      </c>
      <c r="B9" s="7" t="s">
        <v>281</v>
      </c>
      <c r="C9" s="10">
        <v>234</v>
      </c>
      <c r="D9" s="10">
        <f>C9*4.4/100</f>
        <v>10.296000000000001</v>
      </c>
      <c r="E9" s="10">
        <v>7</v>
      </c>
      <c r="F9" s="10">
        <v>17</v>
      </c>
      <c r="G9" s="8" t="s">
        <v>24</v>
      </c>
      <c r="H9" s="10">
        <v>34</v>
      </c>
      <c r="I9" s="8" t="s">
        <v>24</v>
      </c>
      <c r="J9" s="8" t="s">
        <v>24</v>
      </c>
    </row>
    <row r="10" spans="1:11" s="62" customFormat="1" ht="18.75" customHeight="1" x14ac:dyDescent="0.25">
      <c r="A10" s="8">
        <v>6</v>
      </c>
      <c r="B10" s="7" t="s">
        <v>16</v>
      </c>
      <c r="C10" s="10">
        <v>162</v>
      </c>
      <c r="D10" s="10">
        <f>C10*7.8/100</f>
        <v>12.635999999999999</v>
      </c>
      <c r="E10" s="10">
        <v>13</v>
      </c>
      <c r="F10" s="10">
        <f>C10*49/100</f>
        <v>79.38</v>
      </c>
      <c r="G10" s="10">
        <f>C10*98/100</f>
        <v>158.76</v>
      </c>
      <c r="H10" s="8" t="s">
        <v>24</v>
      </c>
      <c r="I10" s="8" t="s">
        <v>24</v>
      </c>
      <c r="J10" s="8" t="s">
        <v>24</v>
      </c>
    </row>
    <row r="11" spans="1:11" s="139" customFormat="1" ht="18.75" customHeight="1" x14ac:dyDescent="0.25">
      <c r="A11" s="8"/>
      <c r="B11" s="7" t="s">
        <v>285</v>
      </c>
      <c r="C11" s="10">
        <v>64</v>
      </c>
      <c r="D11" s="10">
        <f>C11*7.8/100</f>
        <v>4.992</v>
      </c>
      <c r="E11" s="10">
        <v>6</v>
      </c>
      <c r="F11" s="10">
        <f>C11*49/100</f>
        <v>31.36</v>
      </c>
      <c r="G11" s="10">
        <v>61</v>
      </c>
      <c r="H11" s="8" t="s">
        <v>24</v>
      </c>
      <c r="I11" s="8" t="s">
        <v>24</v>
      </c>
      <c r="J11" s="8" t="s">
        <v>24</v>
      </c>
    </row>
    <row r="12" spans="1:11" s="62" customFormat="1" ht="18.75" customHeight="1" x14ac:dyDescent="0.25">
      <c r="A12" s="17">
        <v>7</v>
      </c>
      <c r="B12" s="7" t="s">
        <v>21</v>
      </c>
      <c r="C12" s="10">
        <v>13591</v>
      </c>
      <c r="D12" s="10">
        <f>C12*0.4/100</f>
        <v>54.364000000000004</v>
      </c>
      <c r="E12" s="10">
        <v>54</v>
      </c>
      <c r="F12" s="8" t="s">
        <v>24</v>
      </c>
      <c r="G12" s="8" t="s">
        <v>24</v>
      </c>
      <c r="H12" s="8" t="s">
        <v>24</v>
      </c>
      <c r="I12" s="8" t="s">
        <v>24</v>
      </c>
      <c r="J12" s="8" t="s">
        <v>24</v>
      </c>
    </row>
    <row r="13" spans="1:11" ht="18.75" customHeight="1" x14ac:dyDescent="0.25">
      <c r="A13" s="8">
        <v>8</v>
      </c>
      <c r="B13" s="7" t="s">
        <v>18</v>
      </c>
      <c r="C13" s="10">
        <v>13591</v>
      </c>
      <c r="D13" s="10">
        <f>C13*0.53/100</f>
        <v>72.032300000000006</v>
      </c>
      <c r="E13" s="10">
        <v>72</v>
      </c>
      <c r="F13" s="10">
        <f>C13*4/100</f>
        <v>543.64</v>
      </c>
      <c r="G13" s="8" t="s">
        <v>24</v>
      </c>
      <c r="H13" s="8" t="s">
        <v>24</v>
      </c>
      <c r="I13" s="8" t="s">
        <v>24</v>
      </c>
      <c r="J13" s="8" t="s">
        <v>24</v>
      </c>
    </row>
    <row r="14" spans="1:11" ht="18.75" customHeight="1" x14ac:dyDescent="0.25">
      <c r="A14" s="17">
        <v>9</v>
      </c>
      <c r="B14" s="7" t="s">
        <v>19</v>
      </c>
      <c r="C14" s="10">
        <v>13591</v>
      </c>
      <c r="D14" s="10">
        <f>C14*0.57/100</f>
        <v>77.468699999999984</v>
      </c>
      <c r="E14" s="10">
        <v>77</v>
      </c>
      <c r="F14" s="10">
        <v>407</v>
      </c>
      <c r="G14" s="8" t="s">
        <v>24</v>
      </c>
      <c r="H14" s="8" t="s">
        <v>24</v>
      </c>
      <c r="I14" s="8" t="s">
        <v>24</v>
      </c>
      <c r="J14" s="8" t="s">
        <v>24</v>
      </c>
    </row>
    <row r="15" spans="1:11" ht="18.75" customHeight="1" thickBot="1" x14ac:dyDescent="0.3">
      <c r="A15" s="8">
        <v>10</v>
      </c>
      <c r="B15" s="144" t="s">
        <v>288</v>
      </c>
      <c r="C15" s="10">
        <v>2393</v>
      </c>
      <c r="D15" s="10">
        <f>C15*0.57/100</f>
        <v>13.6401</v>
      </c>
      <c r="E15" s="10">
        <v>12</v>
      </c>
      <c r="F15" s="10">
        <v>102</v>
      </c>
      <c r="G15" s="8" t="s">
        <v>24</v>
      </c>
      <c r="H15" s="8" t="s">
        <v>24</v>
      </c>
      <c r="I15" s="8">
        <v>4786</v>
      </c>
      <c r="J15" s="8" t="s">
        <v>24</v>
      </c>
    </row>
    <row r="16" spans="1:11" ht="21.75" customHeight="1" thickBot="1" x14ac:dyDescent="0.3">
      <c r="A16" s="173" t="s">
        <v>22</v>
      </c>
      <c r="B16" s="174"/>
      <c r="C16" s="175"/>
      <c r="D16" s="13">
        <f>SUM(D10:D15)</f>
        <v>235.13309999999998</v>
      </c>
      <c r="E16" s="13">
        <f>SUM(E4:E15)</f>
        <v>778</v>
      </c>
      <c r="F16" s="13">
        <f>SUM(F4:F15)</f>
        <v>2666.2150000000001</v>
      </c>
      <c r="G16" s="13">
        <f>SUM(G4:G15)</f>
        <v>219.76</v>
      </c>
      <c r="H16" s="13">
        <f>SUM(H4:H15)</f>
        <v>2575.48</v>
      </c>
      <c r="I16" s="13">
        <f>SUM(I4:I15)</f>
        <v>16058.5</v>
      </c>
      <c r="J16" s="12">
        <v>2.6429999999999998</v>
      </c>
    </row>
    <row r="18" spans="1:10" ht="29.25" customHeight="1" thickBot="1" x14ac:dyDescent="0.3">
      <c r="A18" s="172" t="s">
        <v>25</v>
      </c>
      <c r="B18" s="172"/>
      <c r="C18" s="172"/>
      <c r="D18" s="172"/>
      <c r="E18" s="172"/>
      <c r="F18" s="172"/>
      <c r="G18" s="172"/>
      <c r="H18" s="172"/>
      <c r="I18" s="172"/>
      <c r="J18" s="172"/>
    </row>
    <row r="19" spans="1:10" ht="16.5" thickBot="1" x14ac:dyDescent="0.3">
      <c r="A19" s="5" t="s">
        <v>2</v>
      </c>
      <c r="B19" s="173" t="s">
        <v>26</v>
      </c>
      <c r="C19" s="174"/>
      <c r="D19" s="175"/>
      <c r="E19" s="36"/>
      <c r="F19" s="5" t="s">
        <v>23</v>
      </c>
      <c r="G19" s="5" t="s">
        <v>5</v>
      </c>
      <c r="H19" s="6" t="s">
        <v>6</v>
      </c>
      <c r="I19" s="173" t="s">
        <v>7</v>
      </c>
      <c r="J19" s="175"/>
    </row>
    <row r="20" spans="1:10" ht="15" customHeight="1" x14ac:dyDescent="0.25">
      <c r="B20" s="171"/>
      <c r="C20" s="171"/>
      <c r="D20" s="171"/>
      <c r="I20" s="178"/>
      <c r="J20" s="178"/>
    </row>
    <row r="21" spans="1:10" ht="30" customHeight="1" x14ac:dyDescent="0.25">
      <c r="A21" s="1">
        <v>1</v>
      </c>
      <c r="B21" s="177" t="s">
        <v>27</v>
      </c>
      <c r="C21" s="177"/>
      <c r="D21" s="177"/>
      <c r="E21" s="37"/>
      <c r="F21" s="14">
        <f>G16</f>
        <v>219.76</v>
      </c>
      <c r="G21" s="2">
        <v>1325.45</v>
      </c>
      <c r="H21" s="1" t="s">
        <v>28</v>
      </c>
      <c r="I21" s="179">
        <v>2916</v>
      </c>
      <c r="J21" s="179"/>
    </row>
    <row r="22" spans="1:10" ht="30" customHeight="1" x14ac:dyDescent="0.25">
      <c r="A22" s="1">
        <v>2</v>
      </c>
      <c r="B22" s="177" t="s">
        <v>11</v>
      </c>
      <c r="C22" s="177"/>
      <c r="D22" s="177"/>
      <c r="E22" s="37"/>
      <c r="F22" s="14">
        <f>F16</f>
        <v>2666.2150000000001</v>
      </c>
      <c r="G22" s="1">
        <v>6363</v>
      </c>
      <c r="H22" s="1" t="s">
        <v>28</v>
      </c>
      <c r="I22" s="179">
        <v>169638</v>
      </c>
      <c r="J22" s="179"/>
    </row>
    <row r="23" spans="1:10" ht="30" customHeight="1" x14ac:dyDescent="0.25">
      <c r="A23" s="1">
        <v>3</v>
      </c>
      <c r="B23" s="4" t="s">
        <v>30</v>
      </c>
      <c r="C23" s="4"/>
      <c r="D23" s="4"/>
      <c r="E23" s="37"/>
      <c r="F23" s="14">
        <f>H16</f>
        <v>2575.48</v>
      </c>
      <c r="G23" s="2">
        <v>1260.3599999999999</v>
      </c>
      <c r="H23" s="1" t="s">
        <v>28</v>
      </c>
      <c r="I23" s="179">
        <v>32454</v>
      </c>
      <c r="J23" s="179"/>
    </row>
    <row r="24" spans="1:10" ht="30" customHeight="1" x14ac:dyDescent="0.25">
      <c r="A24" s="1">
        <v>4</v>
      </c>
      <c r="B24" s="177" t="s">
        <v>10</v>
      </c>
      <c r="C24" s="177"/>
      <c r="D24" s="177"/>
      <c r="E24" s="37"/>
      <c r="F24" s="14">
        <f>E16</f>
        <v>778</v>
      </c>
      <c r="G24" s="1">
        <v>139.53</v>
      </c>
      <c r="H24" s="1" t="s">
        <v>29</v>
      </c>
      <c r="I24" s="179">
        <f>F24*G24</f>
        <v>108554.34</v>
      </c>
      <c r="J24" s="179"/>
    </row>
    <row r="25" spans="1:10" ht="30" customHeight="1" x14ac:dyDescent="0.25">
      <c r="A25" s="1">
        <v>5</v>
      </c>
      <c r="B25" s="177" t="s">
        <v>14</v>
      </c>
      <c r="C25" s="177"/>
      <c r="D25" s="177"/>
      <c r="E25" s="37"/>
      <c r="F25" s="14">
        <f>I16</f>
        <v>16058.5</v>
      </c>
      <c r="G25" s="2">
        <v>617.5</v>
      </c>
      <c r="H25" s="1" t="s">
        <v>83</v>
      </c>
      <c r="I25" s="179">
        <v>9916</v>
      </c>
      <c r="J25" s="179"/>
    </row>
    <row r="26" spans="1:10" ht="30" customHeight="1" x14ac:dyDescent="0.25">
      <c r="A26" s="1">
        <v>6</v>
      </c>
      <c r="B26" s="177" t="s">
        <v>31</v>
      </c>
      <c r="C26" s="177"/>
      <c r="D26" s="177"/>
      <c r="E26" s="37"/>
      <c r="F26" s="19">
        <f>J16</f>
        <v>2.6429999999999998</v>
      </c>
      <c r="G26" s="1">
        <v>213</v>
      </c>
      <c r="H26" s="1" t="s">
        <v>32</v>
      </c>
      <c r="I26" s="180">
        <f>F26*G26</f>
        <v>562.95899999999995</v>
      </c>
      <c r="J26" s="180"/>
    </row>
    <row r="27" spans="1:10" ht="30" customHeight="1" x14ac:dyDescent="0.25">
      <c r="B27" s="176" t="s">
        <v>34</v>
      </c>
      <c r="C27" s="176"/>
      <c r="D27" s="176"/>
      <c r="E27" s="176"/>
      <c r="F27" s="176"/>
      <c r="G27" s="176"/>
      <c r="H27" s="18" t="s">
        <v>0</v>
      </c>
      <c r="I27" s="181">
        <f>SUM(I21:J26)</f>
        <v>324041.29899999994</v>
      </c>
      <c r="J27" s="182"/>
    </row>
    <row r="28" spans="1:10" s="102" customFormat="1" ht="30" customHeight="1" x14ac:dyDescent="0.25">
      <c r="B28" s="103"/>
      <c r="C28" s="103"/>
      <c r="D28" s="103"/>
      <c r="E28" s="103"/>
      <c r="F28" s="103"/>
      <c r="G28" s="103"/>
      <c r="H28" s="105"/>
      <c r="I28" s="104"/>
      <c r="J28" s="105"/>
    </row>
    <row r="29" spans="1:10" s="102" customFormat="1" ht="30" customHeight="1" x14ac:dyDescent="0.25">
      <c r="B29" s="103"/>
      <c r="C29" s="103"/>
      <c r="D29" s="103"/>
      <c r="E29" s="103"/>
      <c r="F29" s="103"/>
      <c r="G29" s="103"/>
      <c r="H29" s="105"/>
      <c r="I29" s="104"/>
      <c r="J29" s="105"/>
    </row>
    <row r="30" spans="1:10" ht="15" customHeight="1" x14ac:dyDescent="0.25">
      <c r="B30" s="171"/>
      <c r="C30" s="171"/>
      <c r="D30" s="171"/>
      <c r="I30" s="171"/>
      <c r="J30" s="171"/>
    </row>
    <row r="31" spans="1:10" ht="15" customHeight="1" x14ac:dyDescent="0.25">
      <c r="B31" s="171"/>
      <c r="C31" s="171"/>
      <c r="D31" s="171"/>
      <c r="I31" s="171"/>
      <c r="J31" s="171"/>
    </row>
    <row r="32" spans="1:10" ht="15" customHeight="1" x14ac:dyDescent="0.25">
      <c r="B32" s="171"/>
      <c r="C32" s="171"/>
      <c r="D32" s="171"/>
      <c r="I32" s="171"/>
      <c r="J32" s="171"/>
    </row>
    <row r="33" spans="2:10" ht="15" customHeight="1" x14ac:dyDescent="0.25">
      <c r="B33" s="171"/>
      <c r="C33" s="171"/>
      <c r="D33" s="171"/>
      <c r="I33" s="171"/>
      <c r="J33" s="171"/>
    </row>
    <row r="34" spans="2:10" ht="15" customHeight="1" x14ac:dyDescent="0.25">
      <c r="B34" s="171"/>
      <c r="C34" s="171"/>
      <c r="D34" s="171"/>
      <c r="I34" s="171"/>
      <c r="J34" s="171"/>
    </row>
    <row r="35" spans="2:10" ht="15" customHeight="1" x14ac:dyDescent="0.25">
      <c r="B35" s="171"/>
      <c r="C35" s="171"/>
      <c r="D35" s="171"/>
      <c r="I35" s="171"/>
      <c r="J35" s="171"/>
    </row>
    <row r="36" spans="2:10" x14ac:dyDescent="0.25">
      <c r="I36" s="171"/>
      <c r="J36" s="171"/>
    </row>
    <row r="37" spans="2:10" x14ac:dyDescent="0.25">
      <c r="I37" s="171"/>
      <c r="J37" s="171"/>
    </row>
    <row r="38" spans="2:10" x14ac:dyDescent="0.25">
      <c r="I38" s="171"/>
      <c r="J38" s="171"/>
    </row>
    <row r="39" spans="2:10" x14ac:dyDescent="0.25">
      <c r="I39" s="171"/>
      <c r="J39" s="171"/>
    </row>
    <row r="40" spans="2:10" x14ac:dyDescent="0.25">
      <c r="I40" s="171"/>
      <c r="J40" s="171"/>
    </row>
    <row r="41" spans="2:10" x14ac:dyDescent="0.25">
      <c r="I41" s="171"/>
      <c r="J41" s="171"/>
    </row>
  </sheetData>
  <mergeCells count="38">
    <mergeCell ref="I40:J40"/>
    <mergeCell ref="I41:J41"/>
    <mergeCell ref="I23:J23"/>
    <mergeCell ref="I35:J35"/>
    <mergeCell ref="I36:J36"/>
    <mergeCell ref="I37:J37"/>
    <mergeCell ref="I38:J38"/>
    <mergeCell ref="I39:J39"/>
    <mergeCell ref="B34:D34"/>
    <mergeCell ref="B35:D35"/>
    <mergeCell ref="I19:J19"/>
    <mergeCell ref="I20:J20"/>
    <mergeCell ref="I21:J21"/>
    <mergeCell ref="I22:J22"/>
    <mergeCell ref="I24:J24"/>
    <mergeCell ref="I25:J25"/>
    <mergeCell ref="I26:J26"/>
    <mergeCell ref="I27:J27"/>
    <mergeCell ref="I30:J30"/>
    <mergeCell ref="I31:J31"/>
    <mergeCell ref="I32:J32"/>
    <mergeCell ref="I33:J33"/>
    <mergeCell ref="I34:J34"/>
    <mergeCell ref="B31:D31"/>
    <mergeCell ref="B32:D32"/>
    <mergeCell ref="B33:D33"/>
    <mergeCell ref="A1:J1"/>
    <mergeCell ref="A16:C16"/>
    <mergeCell ref="A18:J18"/>
    <mergeCell ref="B27:G27"/>
    <mergeCell ref="B25:D25"/>
    <mergeCell ref="B26:D26"/>
    <mergeCell ref="B30:D30"/>
    <mergeCell ref="B19:D19"/>
    <mergeCell ref="B20:D20"/>
    <mergeCell ref="B21:D21"/>
    <mergeCell ref="B22:D22"/>
    <mergeCell ref="B24:D24"/>
  </mergeCells>
  <pageMargins left="0.7" right="0.7" top="0.33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view="pageBreakPreview" zoomScale="175" zoomScaleSheetLayoutView="175" workbookViewId="0">
      <selection activeCell="B4" sqref="B4"/>
    </sheetView>
  </sheetViews>
  <sheetFormatPr defaultRowHeight="15" x14ac:dyDescent="0.25"/>
  <cols>
    <col min="1" max="1" width="4.42578125" customWidth="1"/>
    <col min="2" max="2" width="51.28515625" customWidth="1"/>
    <col min="3" max="3" width="9.28515625" style="16" customWidth="1"/>
    <col min="4" max="4" width="3.28515625" customWidth="1"/>
    <col min="5" max="5" width="11.5703125" customWidth="1"/>
    <col min="6" max="10" width="9.140625" hidden="1" customWidth="1"/>
    <col min="11" max="11" width="9.5703125" bestFit="1" customWidth="1"/>
  </cols>
  <sheetData>
    <row r="1" spans="1:19" ht="19.5" x14ac:dyDescent="0.25">
      <c r="A1" s="183" t="s">
        <v>35</v>
      </c>
      <c r="B1" s="183"/>
      <c r="C1" s="183"/>
      <c r="D1" s="183"/>
      <c r="E1" s="183"/>
      <c r="F1" s="183"/>
      <c r="G1" s="183"/>
      <c r="H1" s="183"/>
      <c r="I1" s="183"/>
      <c r="J1" s="183"/>
    </row>
    <row r="3" spans="1:19" ht="60" customHeight="1" x14ac:dyDescent="0.25">
      <c r="A3" s="164" t="str">
        <f>Sheet1!A4</f>
        <v xml:space="preserve">  NAME OF WORK : REHABILATION/RENOVATION OF PROFESSER ATTA MUHAMMAD HAMI  GOVT: PAKISTAN DEGREE  COLLEGE  KHAIRPUR TALUKA  &amp; DISTRICT KHAIRPUR </v>
      </c>
      <c r="B3" s="164"/>
      <c r="C3" s="164"/>
      <c r="D3" s="164"/>
      <c r="E3" s="164"/>
      <c r="F3" s="164"/>
      <c r="G3" s="164"/>
      <c r="H3" s="164"/>
      <c r="I3" s="164"/>
      <c r="J3" s="164"/>
      <c r="K3" s="20"/>
      <c r="L3" s="20"/>
      <c r="M3" s="20"/>
      <c r="N3" s="20"/>
      <c r="O3" s="20"/>
      <c r="P3" s="20"/>
      <c r="Q3" s="20"/>
      <c r="R3" s="20"/>
      <c r="S3" s="20"/>
    </row>
    <row r="4" spans="1:19" x14ac:dyDescent="0.25">
      <c r="B4" s="68" t="s">
        <v>84</v>
      </c>
    </row>
    <row r="5" spans="1:19" ht="24" customHeight="1" x14ac:dyDescent="0.25">
      <c r="A5" s="7" t="s">
        <v>36</v>
      </c>
      <c r="B5" s="21" t="s">
        <v>85</v>
      </c>
      <c r="C5" s="21"/>
      <c r="D5" s="8" t="s">
        <v>37</v>
      </c>
      <c r="E5" s="25">
        <f>Sheet1!S365</f>
        <v>8025206</v>
      </c>
    </row>
    <row r="6" spans="1:19" s="143" customFormat="1" ht="24" customHeight="1" x14ac:dyDescent="0.25">
      <c r="A6" s="7"/>
      <c r="B6" s="21"/>
      <c r="C6" s="21"/>
      <c r="D6" s="8"/>
      <c r="E6" s="25"/>
    </row>
    <row r="7" spans="1:19" ht="15.75" x14ac:dyDescent="0.25">
      <c r="A7" s="22" t="s">
        <v>38</v>
      </c>
      <c r="B7" s="7" t="s">
        <v>39</v>
      </c>
      <c r="C7" s="7"/>
      <c r="D7" s="8" t="s">
        <v>37</v>
      </c>
      <c r="E7" s="108">
        <f>Sheet2!I27</f>
        <v>324041.29899999994</v>
      </c>
    </row>
    <row r="8" spans="1:19" s="143" customFormat="1" ht="15.75" x14ac:dyDescent="0.25">
      <c r="A8" s="22"/>
      <c r="B8" s="7"/>
      <c r="C8" s="7"/>
      <c r="D8" s="23"/>
      <c r="E8" s="26"/>
    </row>
    <row r="9" spans="1:19" ht="33" customHeight="1" x14ac:dyDescent="0.25">
      <c r="A9" s="7" t="s">
        <v>294</v>
      </c>
      <c r="B9" s="21" t="s">
        <v>91</v>
      </c>
      <c r="C9" s="21"/>
      <c r="D9" s="8" t="s">
        <v>37</v>
      </c>
      <c r="E9" s="25">
        <v>665892</v>
      </c>
      <c r="K9" s="15"/>
      <c r="L9" s="3"/>
    </row>
    <row r="10" spans="1:19" s="102" customFormat="1" ht="33" customHeight="1" x14ac:dyDescent="0.25">
      <c r="A10" s="7" t="s">
        <v>40</v>
      </c>
      <c r="B10" s="21" t="s">
        <v>125</v>
      </c>
      <c r="C10" s="21"/>
      <c r="D10" s="8" t="s">
        <v>37</v>
      </c>
      <c r="E10" s="27">
        <v>400000</v>
      </c>
      <c r="K10" s="15"/>
      <c r="L10" s="3"/>
    </row>
    <row r="11" spans="1:19" ht="20.25" customHeight="1" x14ac:dyDescent="0.25">
      <c r="A11" s="7"/>
      <c r="E11" s="146">
        <f>SUM(E5:E10)</f>
        <v>9415139.2989999987</v>
      </c>
    </row>
    <row r="12" spans="1:19" s="143" customFormat="1" ht="20.25" customHeight="1" x14ac:dyDescent="0.25">
      <c r="A12" s="7" t="s">
        <v>126</v>
      </c>
      <c r="B12" s="143" t="s">
        <v>295</v>
      </c>
      <c r="D12" s="8" t="s">
        <v>37</v>
      </c>
      <c r="E12" s="146">
        <v>42431</v>
      </c>
    </row>
    <row r="13" spans="1:19" s="143" customFormat="1" ht="20.25" customHeight="1" x14ac:dyDescent="0.25">
      <c r="A13" s="7"/>
      <c r="E13" s="146"/>
    </row>
    <row r="14" spans="1:19" s="143" customFormat="1" ht="20.25" customHeight="1" x14ac:dyDescent="0.25">
      <c r="A14" s="147" t="s">
        <v>127</v>
      </c>
      <c r="B14" s="143" t="s">
        <v>296</v>
      </c>
      <c r="D14" s="8" t="s">
        <v>37</v>
      </c>
      <c r="E14" s="146">
        <v>42430</v>
      </c>
    </row>
    <row r="15" spans="1:19" s="143" customFormat="1" ht="20.25" customHeight="1" x14ac:dyDescent="0.25">
      <c r="A15" s="7" t="s">
        <v>297</v>
      </c>
      <c r="B15" s="143" t="s">
        <v>298</v>
      </c>
      <c r="D15" s="8" t="s">
        <v>37</v>
      </c>
      <c r="E15" s="148">
        <v>500000</v>
      </c>
    </row>
    <row r="16" spans="1:19" ht="32.25" customHeight="1" x14ac:dyDescent="0.25">
      <c r="B16" s="30" t="s">
        <v>41</v>
      </c>
      <c r="C16" s="23"/>
      <c r="D16" s="8" t="s">
        <v>37</v>
      </c>
      <c r="E16" s="25">
        <f>SUM(E11:E15)</f>
        <v>10000000.298999999</v>
      </c>
    </row>
    <row r="17" spans="2:5" ht="33.75" customHeight="1" x14ac:dyDescent="0.25">
      <c r="B17" s="30" t="s">
        <v>92</v>
      </c>
      <c r="C17" s="31"/>
      <c r="D17" s="8" t="s">
        <v>37</v>
      </c>
      <c r="E17" s="25" t="s">
        <v>299</v>
      </c>
    </row>
  </sheetData>
  <mergeCells count="2">
    <mergeCell ref="A1:J1"/>
    <mergeCell ref="A3:J3"/>
  </mergeCells>
  <pageMargins left="1.17" right="0.36" top="0.35" bottom="0.2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Sheet1!Print_Area</vt:lpstr>
      <vt:lpstr>Sheet2!Print_Area</vt:lpstr>
      <vt:lpstr>Sheet3!Print_Area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Executive Engineer</cp:lastModifiedBy>
  <cp:lastPrinted>2017-03-03T07:39:13Z</cp:lastPrinted>
  <dcterms:created xsi:type="dcterms:W3CDTF">2014-03-04T07:22:02Z</dcterms:created>
  <dcterms:modified xsi:type="dcterms:W3CDTF">2016-11-28T13:09:00Z</dcterms:modified>
</cp:coreProperties>
</file>