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11640" activeTab="1"/>
  </bookViews>
  <sheets>
    <sheet name="SOC" sheetId="4" r:id="rId1"/>
    <sheet name="Abs" sheetId="1" r:id="rId2"/>
    <sheet name="Mes" sheetId="2" r:id="rId3"/>
  </sheets>
  <definedNames>
    <definedName name="OLE_LINK1" localSheetId="1">Abs!#REF!</definedName>
    <definedName name="_xlnm.Print_Area" localSheetId="1">Abs!$A$1:$K$74</definedName>
    <definedName name="_xlnm.Print_Area" localSheetId="2">Mes!$A$1:$K$54</definedName>
    <definedName name="_xlnm.Print_Titles" localSheetId="1">Abs!$5:$5</definedName>
    <definedName name="_xlnm.Print_Titles" localSheetId="2">Mes!$7:$7</definedName>
  </definedNames>
  <calcPr calcId="124519"/>
</workbook>
</file>

<file path=xl/calcChain.xml><?xml version="1.0" encoding="utf-8"?>
<calcChain xmlns="http://schemas.openxmlformats.org/spreadsheetml/2006/main">
  <c r="D14" i="1"/>
  <c r="J15" i="2"/>
  <c r="J14"/>
  <c r="J43"/>
  <c r="J42"/>
  <c r="J44" l="1"/>
  <c r="D39" i="1" s="1"/>
  <c r="J39"/>
  <c r="J34" i="2" l="1"/>
  <c r="J33"/>
  <c r="J32"/>
  <c r="J31"/>
  <c r="J30"/>
  <c r="J28"/>
  <c r="J27"/>
  <c r="J26"/>
  <c r="J25"/>
  <c r="J24"/>
  <c r="J20"/>
  <c r="D29" i="1" s="1"/>
  <c r="J17" i="2"/>
  <c r="D19" i="1" s="1"/>
  <c r="J19" s="1"/>
  <c r="J13" i="2"/>
  <c r="J14" i="1" s="1"/>
  <c r="J10" i="2"/>
  <c r="D8" i="1" s="1"/>
  <c r="J35" i="2" l="1"/>
  <c r="J38" s="1"/>
  <c r="D35" i="1" s="1"/>
  <c r="J35" s="1"/>
  <c r="D32" l="1"/>
  <c r="J32" s="1"/>
  <c r="J8"/>
  <c r="J29" l="1"/>
  <c r="J41" s="1"/>
  <c r="H12" i="4" l="1"/>
  <c r="H25" s="1"/>
  <c r="H27" s="1"/>
  <c r="H30" s="1"/>
</calcChain>
</file>

<file path=xl/sharedStrings.xml><?xml version="1.0" encoding="utf-8"?>
<sst xmlns="http://schemas.openxmlformats.org/spreadsheetml/2006/main" count="182" uniqueCount="118">
  <si>
    <t>NAME OF WORK =&gt;</t>
  </si>
  <si>
    <t>S.No</t>
  </si>
  <si>
    <t>Description of items</t>
  </si>
  <si>
    <t>Quantity</t>
  </si>
  <si>
    <t>Rate</t>
  </si>
  <si>
    <t>Unit</t>
  </si>
  <si>
    <t>Amount</t>
  </si>
  <si>
    <t>/</t>
  </si>
  <si>
    <t>/-</t>
  </si>
  <si>
    <t>Sft</t>
  </si>
  <si>
    <t>P.Sft</t>
  </si>
  <si>
    <t>Total</t>
  </si>
  <si>
    <t>ASSISTANT ENGINEER</t>
  </si>
  <si>
    <t>MEASUREMENT SHEET</t>
  </si>
  <si>
    <t>NO . L . B . H / D</t>
  </si>
  <si>
    <t>Name of Component</t>
  </si>
  <si>
    <t>Cost of Constt:</t>
  </si>
  <si>
    <t>Schedule Items</t>
  </si>
  <si>
    <t xml:space="preserve">Say Rs. </t>
  </si>
  <si>
    <t>Rs. In Million</t>
  </si>
  <si>
    <t>(i)</t>
  </si>
  <si>
    <t>S. No</t>
  </si>
  <si>
    <t>Name of Work:-</t>
  </si>
  <si>
    <t>Sub-Engineer</t>
  </si>
  <si>
    <t>Provincial Building Sub-Division No.VII</t>
  </si>
  <si>
    <t>Karachi.</t>
  </si>
  <si>
    <t>% Sft</t>
  </si>
  <si>
    <t>G.Total (A+B+C)Rs</t>
  </si>
  <si>
    <t>SUMMARY OF COST</t>
  </si>
  <si>
    <t>Part B-I  Indoor &amp; Drain Schedule Item</t>
  </si>
  <si>
    <t>EXECUTIVE ENGINEER</t>
  </si>
  <si>
    <t>Cft</t>
  </si>
  <si>
    <t>% Cft</t>
  </si>
  <si>
    <t>Providing &amp; Fixing Jhute Felt Paper</t>
  </si>
  <si>
    <t>Over Roof</t>
  </si>
  <si>
    <t>Part "A" Indoor Block</t>
  </si>
  <si>
    <t>Qty same as Item No. 05</t>
  </si>
  <si>
    <t>Cement Plaster 1:6 1/2" thick</t>
  </si>
  <si>
    <t>Cement Plaster 1:4 upto 12' Height.</t>
  </si>
  <si>
    <t>Cement Plaster 1:6 upto 12' Height.</t>
  </si>
  <si>
    <t>(a ) 3/8" thick (S.I.No.11(a)/P-52</t>
  </si>
  <si>
    <t>( b) 3/4" thick (S.I.No.11(b)/P-52</t>
  </si>
  <si>
    <t>63x1.67x1.67x2.83</t>
  </si>
  <si>
    <t>Dismantling C.C 1:3:6</t>
  </si>
  <si>
    <t>C.C Plain 1:2:4</t>
  </si>
  <si>
    <t xml:space="preserve">Errection &amp; Removal of centering </t>
  </si>
  <si>
    <t>63x4(1.67+1.67)x2.83</t>
  </si>
  <si>
    <t>1x2(91.0+100.0+100.0+9.0)x1.67</t>
  </si>
  <si>
    <t>Cement Plaster 1:4 upto 12' Height</t>
  </si>
  <si>
    <t>Indoor Block Roof</t>
  </si>
  <si>
    <t>Walls</t>
  </si>
  <si>
    <t>24.0x6.75x2.82</t>
  </si>
  <si>
    <t>28x6.75x2.82</t>
  </si>
  <si>
    <t>6x6.75x2.82</t>
  </si>
  <si>
    <t>5x6.75x2.82</t>
  </si>
  <si>
    <t>63x1.75x1.75</t>
  </si>
  <si>
    <t>OHT Inside</t>
  </si>
  <si>
    <t>Bottom</t>
  </si>
  <si>
    <t>1x15.x27.0</t>
  </si>
  <si>
    <t>1x15.0x27.0</t>
  </si>
  <si>
    <t>2x2(15.0+27.0)x4.50</t>
  </si>
  <si>
    <t>2x6x1.75x1.75</t>
  </si>
  <si>
    <t>2x2x27.0x2.75</t>
  </si>
  <si>
    <t xml:space="preserve">Damp Proof course with cement sand Ratio (1: 2) </t>
  </si>
  <si>
    <t>Dismantling cement concrete plain 1: 3: 6.</t>
  </si>
  <si>
    <t>(S.I.No.19-b/P-10)</t>
  </si>
  <si>
    <t xml:space="preserve">Cement concrete plain including placing  </t>
  </si>
  <si>
    <t>compacting, finishing and curing, comlete</t>
  </si>
  <si>
    <t xml:space="preserve"> (including screening and washing at </t>
  </si>
  <si>
    <t xml:space="preserve"> stone aggregate without shuttering. </t>
  </si>
  <si>
    <t>(S.I.No.5(f)/P-16)</t>
  </si>
  <si>
    <t xml:space="preserve"> R.C.C or plain cement concrete works of</t>
  </si>
  <si>
    <t xml:space="preserve">Erection and removal of centering for </t>
  </si>
  <si>
    <t>Deodar wood (2nd-Class)b Vertical</t>
  </si>
  <si>
    <t>(S.I.No.19-b-ii/P-18)</t>
  </si>
  <si>
    <t xml:space="preserve">Lbs over roof I/c cleaning of roof with wire </t>
  </si>
  <si>
    <t xml:space="preserve">brush an removing dust, applying bitumen </t>
  </si>
  <si>
    <t xml:space="preserve">coat at the rate of  34 Lbs per% sft as premix </t>
  </si>
  <si>
    <t xml:space="preserve">inter coats and then laying felt  paper with </t>
  </si>
  <si>
    <t xml:space="preserve">10% over laps, then applying and spreading </t>
  </si>
  <si>
    <t xml:space="preserve">hill sand at the rate of 1 cft for 100 sft. The </t>
  </si>
  <si>
    <t xml:space="preserve">Providing and fixing with jute felt paper of 60      </t>
  </si>
  <si>
    <t xml:space="preserve">cost also i/c necessary fire material, kerosene </t>
  </si>
  <si>
    <t>oil, wood etc:(S.I.No.42/P-38)</t>
  </si>
  <si>
    <t>mixed with dampo . (a) 1 1/2" thick</t>
  </si>
  <si>
    <t>(S.I.No.69(a)/P-107)</t>
  </si>
  <si>
    <t xml:space="preserve">Bottom </t>
  </si>
  <si>
    <t>Wall</t>
  </si>
  <si>
    <t>2x(15.0+27.0)x4.50</t>
  </si>
  <si>
    <t xml:space="preserve">M/R TO SINDH SERVICES HOSPITAL KARACHI GOVERNMENT OF SINDH KARACHI. REMAINING WORK OF ROOF TREATMENT INDOOR BLOCK </t>
  </si>
  <si>
    <t>1/2x2x(91.0+100.0+100.0+9.0)x1.50</t>
  </si>
  <si>
    <t>Rupees Thirteen Hundred Six and Eighty Paisa Only</t>
  </si>
  <si>
    <t>Rupees Fourteen Thousand Four Hundred Twenty Nine and Twenty Five Only</t>
  </si>
  <si>
    <t>Rupees Three Thousand One Hundred Twenty Seven and Forty One Only</t>
  </si>
  <si>
    <t>Rupees One Hundred Six and Seventy Three Paisa Only</t>
  </si>
  <si>
    <t>Rupees Two Thousand One Hundred Ninty Seven and Fifty Two Only</t>
  </si>
  <si>
    <t>Rupees Two Thousand Two Hundred Six and Sixty Paisa Only</t>
  </si>
  <si>
    <t>Rupees Two Thousand Four Hundred One and Fifty Eight Paisa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</si>
  <si>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</si>
  <si>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</si>
  <si>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</si>
  <si>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</si>
  <si>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</si>
  <si>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</si>
  <si>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</si>
  <si>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</si>
  <si>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</si>
  <si>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</si>
  <si>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</si>
  <si>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</si>
  <si>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</si>
  <si>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</si>
  <si>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</si>
  <si>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</si>
  <si>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</si>
  <si>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SCHEDULE " B "</t>
  </si>
  <si>
    <t>Above or Below</t>
  </si>
  <si>
    <t xml:space="preserve">M/R TO SINDH SERVICES HOSPITAL KARACHI GOVERNMENT OF SINDH KARACHI. REMAINING WORK OF ROOF TREATMENT INDOOR BLOCK. 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</si>
</sst>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&quot;-&quot;??_);_(@_)"/>
    <numFmt numFmtId="165" formatCode="00"/>
    <numFmt numFmtId="166" formatCode="_(* #,##0.000_);_(* \(#,##0.000\);_(* &quot;-&quot;??_);_(@_)"/>
  </numFmts>
  <fonts count="22">
    <font>
      <sz val="10"/>
      <name val="Arial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b/>
      <u/>
      <sz val="14"/>
      <name val="Times New Roman"/>
      <family val="1"/>
    </font>
    <font>
      <b/>
      <u/>
      <sz val="11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22"/>
      <name val="Times New Roman"/>
      <family val="1"/>
    </font>
    <font>
      <sz val="10"/>
      <name val="Times New Roman"/>
      <family val="1"/>
    </font>
    <font>
      <b/>
      <u/>
      <sz val="12"/>
      <name val="Times New Roman"/>
      <family val="1"/>
    </font>
    <font>
      <b/>
      <i/>
      <u/>
      <sz val="11"/>
      <name val="Times New Roman"/>
      <family val="1"/>
    </font>
    <font>
      <b/>
      <sz val="8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sz val="9"/>
      <name val="Times New Roman"/>
      <family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2" fillId="0" borderId="0" xfId="0" applyFont="1" applyFill="1" applyAlignment="1">
      <alignment horizontal="center"/>
    </xf>
    <xf numFmtId="0" fontId="3" fillId="0" borderId="0" xfId="0" applyFont="1" applyFill="1"/>
    <xf numFmtId="2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/>
    <xf numFmtId="2" fontId="6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7" fillId="0" borderId="0" xfId="0" applyFont="1" applyFill="1"/>
    <xf numFmtId="0" fontId="3" fillId="0" borderId="0" xfId="0" quotePrefix="1" applyFont="1" applyFill="1" applyAlignment="1">
      <alignment horizontal="center"/>
    </xf>
    <xf numFmtId="0" fontId="3" fillId="0" borderId="0" xfId="0" quotePrefix="1" applyFont="1" applyFill="1" applyAlignment="1">
      <alignment horizontal="left"/>
    </xf>
    <xf numFmtId="164" fontId="3" fillId="0" borderId="0" xfId="1" quotePrefix="1" applyNumberFormat="1" applyFont="1" applyFill="1" applyAlignment="1">
      <alignment horizontal="right" vertical="top"/>
    </xf>
    <xf numFmtId="2" fontId="2" fillId="0" borderId="0" xfId="0" applyNumberFormat="1" applyFont="1" applyFill="1" applyBorder="1" applyAlignment="1">
      <alignment horizontal="right"/>
    </xf>
    <xf numFmtId="165" fontId="3" fillId="0" borderId="0" xfId="0" quotePrefix="1" applyNumberFormat="1" applyFont="1" applyFill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Alignment="1">
      <alignment vertical="top"/>
    </xf>
    <xf numFmtId="2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2" fillId="0" borderId="0" xfId="0" quotePrefix="1" applyFont="1" applyFill="1" applyAlignment="1">
      <alignment horizontal="center" vertical="top"/>
    </xf>
    <xf numFmtId="164" fontId="2" fillId="0" borderId="0" xfId="1" quotePrefix="1" applyNumberFormat="1" applyFont="1" applyFill="1" applyBorder="1" applyAlignment="1">
      <alignment horizontal="right" vertical="top"/>
    </xf>
    <xf numFmtId="0" fontId="2" fillId="0" borderId="0" xfId="0" quotePrefix="1" applyFont="1" applyFill="1" applyBorder="1" applyAlignment="1">
      <alignment horizontal="left" vertical="top"/>
    </xf>
    <xf numFmtId="0" fontId="3" fillId="0" borderId="0" xfId="0" applyFont="1"/>
    <xf numFmtId="0" fontId="3" fillId="0" borderId="0" xfId="0" applyFont="1" applyFill="1" applyAlignment="1">
      <alignment horizontal="right" vertical="top"/>
    </xf>
    <xf numFmtId="2" fontId="3" fillId="0" borderId="0" xfId="0" applyNumberFormat="1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1" fontId="3" fillId="0" borderId="0" xfId="0" applyNumberFormat="1" applyFont="1" applyFill="1" applyAlignment="1">
      <alignment horizontal="left" vertical="top"/>
    </xf>
    <xf numFmtId="2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2" fillId="0" borderId="0" xfId="0" applyFont="1"/>
    <xf numFmtId="0" fontId="10" fillId="0" borderId="0" xfId="0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11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9" xfId="0" applyFont="1" applyBorder="1" applyAlignment="1">
      <alignment vertical="center" wrapText="1"/>
    </xf>
    <xf numFmtId="0" fontId="12" fillId="0" borderId="0" xfId="0" applyFont="1"/>
    <xf numFmtId="0" fontId="13" fillId="0" borderId="0" xfId="0" applyFont="1"/>
    <xf numFmtId="0" fontId="10" fillId="0" borderId="0" xfId="0" applyFont="1" applyAlignment="1">
      <alignment horizontal="right"/>
    </xf>
    <xf numFmtId="164" fontId="10" fillId="0" borderId="0" xfId="1" applyNumberFormat="1" applyFont="1" applyAlignment="1">
      <alignment horizontal="right" vertical="top"/>
    </xf>
    <xf numFmtId="0" fontId="10" fillId="0" borderId="0" xfId="0" quotePrefix="1" applyFont="1" applyAlignment="1">
      <alignment vertical="top"/>
    </xf>
    <xf numFmtId="0" fontId="10" fillId="0" borderId="0" xfId="0" applyFont="1" applyAlignment="1">
      <alignment vertical="top"/>
    </xf>
    <xf numFmtId="164" fontId="10" fillId="0" borderId="0" xfId="1" applyNumberFormat="1" applyFont="1" applyBorder="1" applyAlignment="1">
      <alignment horizontal="right"/>
    </xf>
    <xf numFmtId="0" fontId="10" fillId="0" borderId="0" xfId="0" quotePrefix="1" applyFont="1" applyBorder="1" applyAlignment="1">
      <alignment vertical="top"/>
    </xf>
    <xf numFmtId="0" fontId="10" fillId="0" borderId="0" xfId="0" applyFont="1" applyAlignment="1">
      <alignment horizontal="right" vertical="top"/>
    </xf>
    <xf numFmtId="164" fontId="4" fillId="0" borderId="5" xfId="1" applyNumberFormat="1" applyFont="1" applyBorder="1" applyAlignment="1">
      <alignment horizontal="right"/>
    </xf>
    <xf numFmtId="0" fontId="4" fillId="0" borderId="6" xfId="0" quotePrefix="1" applyFont="1" applyBorder="1" applyAlignment="1">
      <alignment vertical="top"/>
    </xf>
    <xf numFmtId="164" fontId="10" fillId="0" borderId="0" xfId="1" applyNumberFormat="1" applyFont="1" applyAlignment="1">
      <alignment vertical="top"/>
    </xf>
    <xf numFmtId="164" fontId="10" fillId="0" borderId="0" xfId="0" applyNumberFormat="1" applyFont="1" applyAlignment="1">
      <alignment vertical="top"/>
    </xf>
    <xf numFmtId="164" fontId="4" fillId="0" borderId="5" xfId="1" applyNumberFormat="1" applyFont="1" applyBorder="1"/>
    <xf numFmtId="0" fontId="10" fillId="0" borderId="6" xfId="0" quotePrefix="1" applyFont="1" applyBorder="1"/>
    <xf numFmtId="166" fontId="4" fillId="0" borderId="5" xfId="1" applyNumberFormat="1" applyFont="1" applyBorder="1"/>
    <xf numFmtId="0" fontId="10" fillId="0" borderId="6" xfId="0" applyFont="1" applyBorder="1"/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12" fontId="2" fillId="0" borderId="0" xfId="0" applyNumberFormat="1" applyFont="1" applyAlignment="1">
      <alignment horizontal="justify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3" fillId="0" borderId="0" xfId="0" quotePrefix="1" applyFont="1" applyAlignment="1">
      <alignment wrapText="1"/>
    </xf>
    <xf numFmtId="165" fontId="3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quotePrefix="1" applyFont="1" applyAlignment="1">
      <alignment horizontal="left"/>
    </xf>
    <xf numFmtId="164" fontId="3" fillId="0" borderId="0" xfId="1" quotePrefix="1" applyNumberFormat="1" applyFont="1" applyBorder="1" applyAlignment="1">
      <alignment horizontal="right" wrapText="1"/>
    </xf>
    <xf numFmtId="0" fontId="3" fillId="0" borderId="0" xfId="0" quotePrefix="1" applyFont="1" applyBorder="1" applyAlignment="1">
      <alignment horizontal="left"/>
    </xf>
    <xf numFmtId="1" fontId="2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 applyAlignment="1">
      <alignment horizontal="center"/>
    </xf>
    <xf numFmtId="2" fontId="3" fillId="0" borderId="0" xfId="0" applyNumberFormat="1" applyFont="1" applyFill="1" applyBorder="1" applyAlignment="1">
      <alignment vertical="top"/>
    </xf>
    <xf numFmtId="0" fontId="3" fillId="0" borderId="0" xfId="0" applyFont="1" applyBorder="1"/>
    <xf numFmtId="0" fontId="2" fillId="0" borderId="0" xfId="0" applyFont="1" applyBorder="1" applyAlignment="1"/>
    <xf numFmtId="2" fontId="2" fillId="0" borderId="0" xfId="0" applyNumberFormat="1" applyFont="1" applyBorder="1" applyAlignment="1">
      <alignment horizontal="right"/>
    </xf>
    <xf numFmtId="164" fontId="2" fillId="0" borderId="4" xfId="1" quotePrefix="1" applyNumberFormat="1" applyFont="1" applyFill="1" applyBorder="1" applyAlignment="1">
      <alignment horizontal="right" vertical="top"/>
    </xf>
    <xf numFmtId="0" fontId="3" fillId="0" borderId="0" xfId="0" applyFont="1" applyFill="1" applyBorder="1"/>
    <xf numFmtId="164" fontId="3" fillId="0" borderId="0" xfId="1" quotePrefix="1" applyNumberFormat="1" applyFont="1" applyFill="1" applyAlignment="1">
      <alignment horizontal="right"/>
    </xf>
    <xf numFmtId="0" fontId="3" fillId="0" borderId="0" xfId="0" applyNumberFormat="1" applyFont="1" applyFill="1" applyBorder="1" applyAlignment="1">
      <alignment horizontal="center" vertical="top"/>
    </xf>
    <xf numFmtId="0" fontId="14" fillId="0" borderId="0" xfId="0" applyFont="1" applyFill="1" applyBorder="1" applyAlignment="1">
      <alignment vertical="top"/>
    </xf>
    <xf numFmtId="0" fontId="13" fillId="0" borderId="0" xfId="0" applyFont="1" applyAlignment="1">
      <alignment vertical="top"/>
    </xf>
    <xf numFmtId="0" fontId="10" fillId="0" borderId="0" xfId="0" applyFont="1" applyAlignment="1">
      <alignment horizontal="center"/>
    </xf>
    <xf numFmtId="43" fontId="2" fillId="0" borderId="0" xfId="1" quotePrefix="1" applyNumberFormat="1" applyFont="1" applyFill="1" applyAlignment="1">
      <alignment horizontal="right" vertical="top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6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/>
    <xf numFmtId="0" fontId="12" fillId="0" borderId="0" xfId="0" applyFont="1" applyAlignment="1">
      <alignment vertical="top"/>
    </xf>
    <xf numFmtId="43" fontId="3" fillId="0" borderId="0" xfId="1" quotePrefix="1" applyNumberFormat="1" applyFont="1" applyFill="1" applyAlignment="1">
      <alignment horizontal="right" vertical="top"/>
    </xf>
    <xf numFmtId="0" fontId="8" fillId="0" borderId="0" xfId="0" applyFont="1" applyFill="1" applyAlignment="1">
      <alignment horizontal="center"/>
    </xf>
    <xf numFmtId="0" fontId="12" fillId="0" borderId="0" xfId="0" applyFont="1" applyFill="1"/>
    <xf numFmtId="2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/>
    <xf numFmtId="0" fontId="12" fillId="0" borderId="0" xfId="0" applyFont="1" applyFill="1" applyAlignment="1">
      <alignment horizontal="right"/>
    </xf>
    <xf numFmtId="0" fontId="12" fillId="0" borderId="0" xfId="0" quotePrefix="1" applyFont="1" applyFill="1" applyAlignment="1">
      <alignment horizontal="center"/>
    </xf>
    <xf numFmtId="165" fontId="12" fillId="0" borderId="0" xfId="0" quotePrefix="1" applyNumberFormat="1" applyFont="1" applyFill="1" applyAlignment="1">
      <alignment horizontal="left"/>
    </xf>
    <xf numFmtId="0" fontId="12" fillId="0" borderId="0" xfId="0" applyFont="1" applyFill="1" applyAlignment="1">
      <alignment horizontal="center"/>
    </xf>
    <xf numFmtId="164" fontId="12" fillId="0" borderId="0" xfId="1" quotePrefix="1" applyNumberFormat="1" applyFont="1" applyFill="1" applyAlignment="1">
      <alignment horizontal="right" vertical="top"/>
    </xf>
    <xf numFmtId="0" fontId="12" fillId="0" borderId="0" xfId="0" quotePrefix="1" applyFont="1" applyFill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15" fillId="0" borderId="0" xfId="0" applyNumberFormat="1" applyFont="1" applyFill="1" applyBorder="1" applyAlignment="1">
      <alignment horizontal="left"/>
    </xf>
    <xf numFmtId="2" fontId="17" fillId="0" borderId="0" xfId="0" applyNumberFormat="1" applyFont="1" applyFill="1" applyBorder="1" applyAlignment="1">
      <alignment horizontal="left"/>
    </xf>
    <xf numFmtId="2" fontId="16" fillId="0" borderId="0" xfId="0" applyNumberFormat="1" applyFont="1" applyFill="1" applyBorder="1" applyAlignment="1">
      <alignment horizontal="left"/>
    </xf>
    <xf numFmtId="0" fontId="18" fillId="0" borderId="0" xfId="0" applyFont="1" applyFill="1" applyAlignment="1">
      <alignment horizontal="center"/>
    </xf>
    <xf numFmtId="0" fontId="18" fillId="0" borderId="0" xfId="0" applyFont="1" applyFill="1"/>
    <xf numFmtId="0" fontId="19" fillId="0" borderId="0" xfId="0" applyFont="1" applyFill="1"/>
    <xf numFmtId="1" fontId="18" fillId="0" borderId="0" xfId="0" applyNumberFormat="1" applyFont="1" applyBorder="1" applyAlignment="1">
      <alignment wrapText="1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right" wrapText="1"/>
    </xf>
    <xf numFmtId="0" fontId="19" fillId="0" borderId="0" xfId="0" quotePrefix="1" applyFont="1" applyAlignment="1">
      <alignment wrapText="1"/>
    </xf>
    <xf numFmtId="165" fontId="19" fillId="0" borderId="0" xfId="0" applyNumberFormat="1" applyFont="1" applyBorder="1" applyAlignment="1">
      <alignment horizontal="left"/>
    </xf>
    <xf numFmtId="0" fontId="19" fillId="0" borderId="0" xfId="0" applyFont="1" applyAlignment="1">
      <alignment horizontal="center" wrapText="1"/>
    </xf>
    <xf numFmtId="164" fontId="19" fillId="0" borderId="0" xfId="1" quotePrefix="1" applyNumberFormat="1" applyFont="1" applyAlignment="1">
      <alignment horizontal="right" wrapText="1"/>
    </xf>
    <xf numFmtId="0" fontId="19" fillId="0" borderId="0" xfId="0" quotePrefix="1" applyFont="1" applyAlignment="1">
      <alignment horizontal="left"/>
    </xf>
    <xf numFmtId="0" fontId="20" fillId="0" borderId="0" xfId="0" applyFont="1" applyFill="1"/>
    <xf numFmtId="164" fontId="3" fillId="0" borderId="0" xfId="1" quotePrefix="1" applyNumberFormat="1" applyFont="1" applyAlignment="1">
      <alignment horizontal="right" wrapText="1"/>
    </xf>
    <xf numFmtId="0" fontId="21" fillId="0" borderId="0" xfId="0" applyFont="1" applyFill="1"/>
    <xf numFmtId="0" fontId="19" fillId="0" borderId="0" xfId="0" applyFont="1" applyBorder="1" applyAlignment="1">
      <alignment horizontal="left"/>
    </xf>
    <xf numFmtId="0" fontId="19" fillId="0" borderId="0" xfId="0" applyFont="1" applyBorder="1" applyAlignment="1">
      <alignment horizontal="center"/>
    </xf>
    <xf numFmtId="164" fontId="19" fillId="0" borderId="0" xfId="1" quotePrefix="1" applyNumberFormat="1" applyFont="1" applyBorder="1" applyAlignment="1">
      <alignment horizontal="right" wrapText="1"/>
    </xf>
    <xf numFmtId="0" fontId="18" fillId="0" borderId="0" xfId="0" applyFont="1" applyBorder="1" applyAlignment="1">
      <alignment horizontal="left"/>
    </xf>
    <xf numFmtId="0" fontId="19" fillId="0" borderId="0" xfId="0" applyFont="1" applyFill="1" applyAlignment="1">
      <alignment horizontal="right"/>
    </xf>
    <xf numFmtId="0" fontId="18" fillId="0" borderId="0" xfId="0" applyFont="1" applyBorder="1" applyAlignment="1">
      <alignment horizontal="right"/>
    </xf>
    <xf numFmtId="0" fontId="18" fillId="0" borderId="0" xfId="0" applyFont="1" applyBorder="1" applyAlignment="1">
      <alignment horizontal="center"/>
    </xf>
    <xf numFmtId="164" fontId="18" fillId="0" borderId="0" xfId="1" quotePrefix="1" applyNumberFormat="1" applyFont="1" applyAlignment="1">
      <alignment horizontal="right" wrapText="1"/>
    </xf>
    <xf numFmtId="0" fontId="19" fillId="0" borderId="0" xfId="0" applyFont="1" applyAlignment="1">
      <alignment horizontal="right"/>
    </xf>
    <xf numFmtId="0" fontId="18" fillId="0" borderId="0" xfId="0" applyFont="1" applyBorder="1" applyAlignment="1"/>
    <xf numFmtId="0" fontId="19" fillId="0" borderId="0" xfId="0" applyFont="1" applyFill="1" applyAlignment="1">
      <alignment horizontal="center"/>
    </xf>
    <xf numFmtId="0" fontId="19" fillId="0" borderId="0" xfId="0" applyFont="1" applyBorder="1" applyAlignment="1">
      <alignment horizontal="right"/>
    </xf>
    <xf numFmtId="2" fontId="19" fillId="0" borderId="0" xfId="0" applyNumberFormat="1" applyFont="1" applyFill="1" applyAlignment="1">
      <alignment horizontal="right"/>
    </xf>
    <xf numFmtId="0" fontId="19" fillId="0" borderId="0" xfId="0" applyFont="1" applyBorder="1" applyAlignment="1"/>
    <xf numFmtId="0" fontId="10" fillId="0" borderId="0" xfId="0" applyFont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2" fontId="4" fillId="0" borderId="0" xfId="0" applyNumberFormat="1" applyFont="1" applyAlignment="1">
      <alignment horizontal="justify" vertical="top" wrapText="1"/>
    </xf>
    <xf numFmtId="0" fontId="3" fillId="0" borderId="4" xfId="0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2:M38"/>
  <sheetViews>
    <sheetView view="pageBreakPreview" topLeftCell="A16" zoomScale="130" zoomScaleSheetLayoutView="130" workbookViewId="0">
      <selection activeCell="B13" sqref="B13:J13"/>
    </sheetView>
  </sheetViews>
  <sheetFormatPr defaultRowHeight="15.75"/>
  <cols>
    <col min="1" max="1" width="3.28515625" style="44" customWidth="1"/>
    <col min="2" max="2" width="5" style="44" customWidth="1"/>
    <col min="3" max="3" width="14.140625" style="44" customWidth="1"/>
    <col min="4" max="4" width="10.140625" style="44" customWidth="1"/>
    <col min="5" max="5" width="6.42578125" style="44" customWidth="1"/>
    <col min="6" max="7" width="10.140625" style="44" customWidth="1"/>
    <col min="8" max="8" width="14.85546875" style="44" customWidth="1"/>
    <col min="9" max="9" width="2.140625" style="44" customWidth="1"/>
    <col min="10" max="10" width="14.28515625" style="44" customWidth="1"/>
    <col min="11" max="11" width="2.7109375" style="44" customWidth="1"/>
    <col min="12" max="16384" width="9.140625" style="44"/>
  </cols>
  <sheetData>
    <row r="2" spans="1:11" ht="15.75" customHeight="1">
      <c r="C2" s="45" t="s">
        <v>0</v>
      </c>
      <c r="D2" s="158" t="s">
        <v>89</v>
      </c>
      <c r="E2" s="158"/>
      <c r="F2" s="158"/>
      <c r="G2" s="158"/>
      <c r="H2" s="158"/>
      <c r="I2" s="158"/>
      <c r="J2" s="158"/>
      <c r="K2" s="46"/>
    </row>
    <row r="3" spans="1:11" ht="29.25" customHeight="1">
      <c r="D3" s="158"/>
      <c r="E3" s="158"/>
      <c r="F3" s="158"/>
      <c r="G3" s="158"/>
      <c r="H3" s="158"/>
      <c r="I3" s="158"/>
      <c r="J3" s="158"/>
      <c r="K3" s="46"/>
    </row>
    <row r="5" spans="1:11" ht="27">
      <c r="F5" s="47" t="s">
        <v>28</v>
      </c>
      <c r="I5" s="47"/>
    </row>
    <row r="6" spans="1:11" ht="16.5" thickBot="1"/>
    <row r="7" spans="1:11" s="52" customFormat="1" ht="31.5" customHeight="1" thickBot="1">
      <c r="B7" s="48" t="s">
        <v>21</v>
      </c>
      <c r="C7" s="49" t="s">
        <v>15</v>
      </c>
      <c r="D7" s="50"/>
      <c r="E7" s="50"/>
      <c r="F7" s="50"/>
      <c r="G7" s="51"/>
      <c r="H7" s="154" t="s">
        <v>16</v>
      </c>
      <c r="I7" s="155"/>
      <c r="J7" s="156"/>
      <c r="K7" s="157"/>
    </row>
    <row r="9" spans="1:11" ht="20.100000000000001" customHeight="1">
      <c r="C9" s="53"/>
    </row>
    <row r="10" spans="1:11" ht="20.100000000000001" customHeight="1">
      <c r="B10" s="54"/>
      <c r="H10" s="55"/>
      <c r="I10" s="56"/>
    </row>
    <row r="11" spans="1:11" ht="20.100000000000001" customHeight="1">
      <c r="A11" s="57"/>
      <c r="B11" s="57"/>
      <c r="C11" s="53" t="s">
        <v>35</v>
      </c>
      <c r="D11" s="57"/>
      <c r="E11" s="57"/>
      <c r="F11" s="57"/>
      <c r="G11" s="57"/>
      <c r="H11" s="58"/>
      <c r="I11" s="59"/>
      <c r="J11" s="57"/>
      <c r="K11" s="57"/>
    </row>
    <row r="12" spans="1:11" s="57" customFormat="1" ht="20.100000000000001" customHeight="1">
      <c r="B12" s="101" t="s">
        <v>20</v>
      </c>
      <c r="C12" s="44" t="s">
        <v>17</v>
      </c>
      <c r="H12" s="58">
        <f>Abs!J41</f>
        <v>488396</v>
      </c>
      <c r="I12" s="56" t="s">
        <v>8</v>
      </c>
    </row>
    <row r="13" spans="1:11" s="57" customFormat="1" ht="20.100000000000001" customHeight="1">
      <c r="B13" s="101"/>
      <c r="C13" s="44"/>
      <c r="H13" s="58"/>
      <c r="I13" s="56"/>
    </row>
    <row r="14" spans="1:11" s="57" customFormat="1" ht="20.100000000000001" customHeight="1">
      <c r="B14" s="101"/>
      <c r="C14" s="44"/>
      <c r="H14" s="58"/>
      <c r="I14" s="56"/>
    </row>
    <row r="15" spans="1:11" s="57" customFormat="1" ht="20.100000000000001" customHeight="1">
      <c r="B15" s="101"/>
      <c r="C15" s="44"/>
      <c r="H15" s="58"/>
      <c r="I15" s="56"/>
    </row>
    <row r="16" spans="1:11" s="57" customFormat="1" ht="20.100000000000001" customHeight="1">
      <c r="B16" s="101"/>
      <c r="C16" s="44"/>
      <c r="H16" s="58"/>
      <c r="I16" s="56"/>
    </row>
    <row r="17" spans="2:11" s="57" customFormat="1" ht="20.100000000000001" customHeight="1">
      <c r="B17" s="54"/>
      <c r="C17" s="44"/>
      <c r="H17" s="58"/>
      <c r="I17" s="56"/>
    </row>
    <row r="18" spans="2:11" s="57" customFormat="1" ht="20.100000000000001" customHeight="1">
      <c r="C18" s="53"/>
      <c r="H18" s="58"/>
      <c r="I18" s="59"/>
    </row>
    <row r="19" spans="2:11" s="57" customFormat="1" ht="20.100000000000001" customHeight="1">
      <c r="B19" s="54"/>
      <c r="C19" s="44"/>
      <c r="H19" s="58"/>
      <c r="I19" s="56"/>
    </row>
    <row r="20" spans="2:11" s="57" customFormat="1" ht="20.100000000000001" customHeight="1">
      <c r="H20" s="63"/>
      <c r="I20" s="56"/>
    </row>
    <row r="21" spans="2:11" s="57" customFormat="1" ht="20.100000000000001" customHeight="1">
      <c r="H21" s="63"/>
      <c r="I21" s="56"/>
    </row>
    <row r="22" spans="2:11" s="57" customFormat="1" ht="20.100000000000001" customHeight="1">
      <c r="C22" s="100"/>
      <c r="H22" s="63"/>
      <c r="I22" s="56"/>
    </row>
    <row r="23" spans="2:11" s="57" customFormat="1" ht="20.100000000000001" customHeight="1">
      <c r="H23" s="63"/>
      <c r="I23" s="56"/>
    </row>
    <row r="24" spans="2:11" s="57" customFormat="1" ht="20.100000000000001" customHeight="1" thickBot="1">
      <c r="B24" s="54"/>
      <c r="C24" s="44"/>
      <c r="H24" s="58"/>
      <c r="I24" s="56"/>
    </row>
    <row r="25" spans="2:11" s="57" customFormat="1" ht="20.100000000000001" customHeight="1" thickBot="1">
      <c r="G25" s="60" t="s">
        <v>27</v>
      </c>
      <c r="H25" s="61">
        <f>SUM(H10:H24)</f>
        <v>488396</v>
      </c>
      <c r="I25" s="62" t="s">
        <v>8</v>
      </c>
      <c r="J25" s="63"/>
      <c r="K25" s="56"/>
    </row>
    <row r="26" spans="2:11" s="57" customFormat="1" ht="20.100000000000001" customHeight="1" thickBot="1">
      <c r="G26" s="60"/>
      <c r="H26" s="64"/>
      <c r="I26" s="56"/>
      <c r="J26" s="63"/>
      <c r="K26" s="56"/>
    </row>
    <row r="27" spans="2:11" s="57" customFormat="1" ht="20.100000000000001" customHeight="1" thickBot="1">
      <c r="G27" s="54" t="s">
        <v>18</v>
      </c>
      <c r="H27" s="65">
        <f>ROUND(SUM(H25),-3)</f>
        <v>488000</v>
      </c>
      <c r="I27" s="66" t="s">
        <v>8</v>
      </c>
      <c r="J27" s="63"/>
      <c r="K27" s="56"/>
    </row>
    <row r="28" spans="2:11" s="57" customFormat="1" ht="20.100000000000001" customHeight="1">
      <c r="G28" s="60"/>
      <c r="H28" s="64"/>
      <c r="I28" s="56"/>
      <c r="J28" s="63"/>
      <c r="K28" s="56"/>
    </row>
    <row r="30" spans="2:11" ht="16.5" hidden="1" thickBot="1">
      <c r="G30" s="54" t="s">
        <v>19</v>
      </c>
      <c r="H30" s="67">
        <f>ROUND(SUM(H27/1000000),3)</f>
        <v>0.48799999999999999</v>
      </c>
      <c r="I30" s="68"/>
    </row>
    <row r="33" spans="2:13">
      <c r="C33" s="73" t="s">
        <v>23</v>
      </c>
      <c r="E33" s="72"/>
      <c r="F33" s="72"/>
      <c r="G33" s="72"/>
      <c r="H33" s="72" t="s">
        <v>12</v>
      </c>
      <c r="I33" s="72"/>
      <c r="J33" s="73"/>
      <c r="K33" s="72"/>
      <c r="L33" s="5"/>
      <c r="M33" s="4"/>
    </row>
    <row r="34" spans="2:13">
      <c r="C34" s="72"/>
      <c r="D34" s="92"/>
      <c r="E34" s="76"/>
      <c r="F34" s="72"/>
      <c r="G34" s="72"/>
      <c r="H34" s="77" t="s">
        <v>24</v>
      </c>
      <c r="I34" s="72"/>
      <c r="J34" s="73"/>
      <c r="K34" s="72"/>
      <c r="L34" s="5"/>
      <c r="M34" s="82"/>
    </row>
    <row r="35" spans="2:13">
      <c r="C35" s="42"/>
      <c r="D35" s="92"/>
      <c r="E35" s="42"/>
      <c r="F35" s="72"/>
      <c r="G35" s="72"/>
      <c r="H35" s="75" t="s">
        <v>25</v>
      </c>
      <c r="I35" s="72"/>
      <c r="J35" s="73"/>
      <c r="K35" s="72"/>
      <c r="L35" s="5"/>
      <c r="M35" s="82"/>
    </row>
    <row r="36" spans="2:13" ht="15.75" customHeight="1">
      <c r="B36" s="73"/>
      <c r="F36" s="159"/>
      <c r="G36" s="159"/>
      <c r="H36" s="159"/>
    </row>
    <row r="37" spans="2:13">
      <c r="F37" s="153"/>
      <c r="G37" s="153"/>
      <c r="H37" s="153"/>
    </row>
    <row r="38" spans="2:13">
      <c r="F38" s="153"/>
      <c r="G38" s="153"/>
      <c r="H38" s="153"/>
    </row>
  </sheetData>
  <mergeCells count="6">
    <mergeCell ref="F38:H38"/>
    <mergeCell ref="H7:I7"/>
    <mergeCell ref="J7:K7"/>
    <mergeCell ref="D2:J3"/>
    <mergeCell ref="F37:H37"/>
    <mergeCell ref="F36:H36"/>
  </mergeCells>
  <pageMargins left="0.75" right="0.25" top="0.75" bottom="0.2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K192"/>
  <sheetViews>
    <sheetView tabSelected="1" view="pageBreakPreview" zoomScaleSheetLayoutView="100" workbookViewId="0">
      <selection activeCell="J18" sqref="J18"/>
    </sheetView>
  </sheetViews>
  <sheetFormatPr defaultRowHeight="15"/>
  <cols>
    <col min="1" max="1" width="4.85546875" style="1" customWidth="1"/>
    <col min="2" max="2" width="17" style="2" customWidth="1"/>
    <col min="3" max="3" width="16.28515625" style="2" customWidth="1"/>
    <col min="4" max="4" width="10.7109375" style="3" customWidth="1"/>
    <col min="5" max="5" width="5" style="4" customWidth="1"/>
    <col min="6" max="6" width="7.28515625" style="5" customWidth="1"/>
    <col min="7" max="7" width="1.140625" style="6" customWidth="1"/>
    <col min="8" max="8" width="4.140625" style="4" customWidth="1"/>
    <col min="9" max="9" width="8.42578125" style="6" customWidth="1"/>
    <col min="10" max="10" width="13.7109375" style="5" customWidth="1"/>
    <col min="11" max="11" width="4.7109375" style="4" customWidth="1"/>
    <col min="12" max="12" width="16" style="2" customWidth="1"/>
    <col min="13" max="16384" width="9.140625" style="2"/>
  </cols>
  <sheetData>
    <row r="1" spans="1:11" ht="15" customHeight="1">
      <c r="A1" s="43" t="s">
        <v>0</v>
      </c>
      <c r="B1" s="43"/>
      <c r="C1" s="163" t="s">
        <v>117</v>
      </c>
      <c r="D1" s="163"/>
      <c r="E1" s="163"/>
      <c r="F1" s="163"/>
      <c r="G1" s="163"/>
      <c r="H1" s="163"/>
      <c r="I1" s="163"/>
      <c r="J1" s="163"/>
      <c r="K1" s="163"/>
    </row>
    <row r="2" spans="1:11" ht="31.5" customHeight="1">
      <c r="A2" s="43"/>
      <c r="B2" s="29"/>
      <c r="C2" s="163"/>
      <c r="D2" s="163"/>
      <c r="E2" s="163"/>
      <c r="F2" s="163"/>
      <c r="G2" s="163"/>
      <c r="H2" s="163"/>
      <c r="I2" s="163"/>
      <c r="J2" s="163"/>
      <c r="K2" s="163"/>
    </row>
    <row r="3" spans="1:11" ht="21" customHeight="1">
      <c r="A3" s="69"/>
      <c r="B3" s="69"/>
      <c r="C3" s="9"/>
      <c r="D3" s="10" t="s">
        <v>115</v>
      </c>
      <c r="E3" s="11"/>
      <c r="G3" s="70"/>
      <c r="H3" s="70"/>
      <c r="I3" s="70"/>
      <c r="J3" s="70"/>
    </row>
    <row r="4" spans="1:11" ht="15.75" customHeight="1">
      <c r="B4" s="8"/>
      <c r="D4" s="2"/>
      <c r="E4" s="2"/>
      <c r="F4" s="2"/>
    </row>
    <row r="5" spans="1:11">
      <c r="A5" s="12" t="s">
        <v>1</v>
      </c>
      <c r="B5" s="160" t="s">
        <v>2</v>
      </c>
      <c r="C5" s="161"/>
      <c r="D5" s="160" t="s">
        <v>3</v>
      </c>
      <c r="E5" s="161"/>
      <c r="F5" s="160" t="s">
        <v>4</v>
      </c>
      <c r="G5" s="162"/>
      <c r="H5" s="161"/>
      <c r="I5" s="13" t="s">
        <v>5</v>
      </c>
      <c r="J5" s="14" t="s">
        <v>6</v>
      </c>
      <c r="K5" s="2"/>
    </row>
    <row r="6" spans="1:11">
      <c r="A6" s="72"/>
      <c r="B6" s="99" t="s">
        <v>29</v>
      </c>
      <c r="C6" s="96"/>
      <c r="D6" s="96"/>
      <c r="E6" s="96"/>
      <c r="F6" s="96"/>
      <c r="G6" s="96"/>
      <c r="H6" s="96"/>
      <c r="I6" s="96"/>
      <c r="J6" s="96"/>
      <c r="K6" s="21"/>
    </row>
    <row r="7" spans="1:11">
      <c r="A7" s="1">
        <v>1</v>
      </c>
      <c r="B7" s="76" t="s">
        <v>64</v>
      </c>
      <c r="C7" s="76"/>
      <c r="D7" s="19"/>
      <c r="E7" s="7"/>
      <c r="G7" s="16"/>
      <c r="H7" s="20"/>
      <c r="J7" s="18"/>
      <c r="K7" s="21"/>
    </row>
    <row r="8" spans="1:11">
      <c r="B8" s="76" t="s">
        <v>65</v>
      </c>
      <c r="C8" s="76"/>
      <c r="D8" s="19">
        <f>Mes!J10</f>
        <v>497.23298099999994</v>
      </c>
      <c r="E8" s="22" t="s">
        <v>31</v>
      </c>
      <c r="F8" s="5">
        <v>1306</v>
      </c>
      <c r="G8" s="16" t="s">
        <v>7</v>
      </c>
      <c r="H8" s="20">
        <v>80</v>
      </c>
      <c r="I8" s="6" t="s">
        <v>32</v>
      </c>
      <c r="J8" s="18">
        <f>IF(MID(I8,1,2)=("P."),(ROUND(D8*((F8)+(H8/100)),)),IF(MID(I8,1,2)=("%o"),(ROUND(D8*(((F8)+(H8/100))/1000),)),IF(MID(I8,1,2)=("Ea"),(ROUND(D8*((F8)+(H8/100)),)),ROUND(D8*(((F8)+(H8/100))/100),))))</f>
        <v>6498</v>
      </c>
      <c r="K8" s="17" t="s">
        <v>8</v>
      </c>
    </row>
    <row r="9" spans="1:11">
      <c r="B9" s="76"/>
      <c r="C9" s="76"/>
      <c r="D9" s="121" t="s">
        <v>91</v>
      </c>
      <c r="E9" s="22"/>
      <c r="G9" s="16"/>
      <c r="H9" s="20"/>
      <c r="J9" s="18"/>
      <c r="K9" s="17"/>
    </row>
    <row r="10" spans="1:11">
      <c r="A10" s="1">
        <v>2</v>
      </c>
      <c r="B10" s="76" t="s">
        <v>66</v>
      </c>
      <c r="C10" s="76"/>
      <c r="D10" s="19"/>
      <c r="E10" s="22"/>
      <c r="G10" s="16"/>
      <c r="H10" s="20"/>
      <c r="J10" s="18"/>
      <c r="K10" s="17"/>
    </row>
    <row r="11" spans="1:11">
      <c r="B11" s="76" t="s">
        <v>67</v>
      </c>
      <c r="C11" s="76"/>
      <c r="D11" s="19"/>
      <c r="E11" s="22"/>
      <c r="G11" s="16"/>
      <c r="H11" s="20"/>
      <c r="J11" s="18"/>
      <c r="K11" s="17"/>
    </row>
    <row r="12" spans="1:11">
      <c r="B12" s="76" t="s">
        <v>68</v>
      </c>
      <c r="C12" s="76"/>
      <c r="D12" s="19"/>
      <c r="E12" s="22"/>
      <c r="G12" s="16"/>
      <c r="H12" s="20"/>
      <c r="J12" s="18"/>
      <c r="K12" s="17"/>
    </row>
    <row r="13" spans="1:11">
      <c r="B13" s="76" t="s">
        <v>69</v>
      </c>
      <c r="C13" s="76"/>
      <c r="D13" s="19"/>
      <c r="E13" s="22"/>
      <c r="G13" s="16"/>
      <c r="H13" s="20"/>
      <c r="J13" s="18"/>
      <c r="K13" s="17"/>
    </row>
    <row r="14" spans="1:11">
      <c r="B14" s="76" t="s">
        <v>70</v>
      </c>
      <c r="C14" s="76"/>
      <c r="D14" s="19">
        <f>Mes!J15</f>
        <v>947.23298099999988</v>
      </c>
      <c r="E14" s="22" t="s">
        <v>31</v>
      </c>
      <c r="F14" s="5">
        <v>14429</v>
      </c>
      <c r="G14" s="16" t="s">
        <v>7</v>
      </c>
      <c r="H14" s="20">
        <v>25</v>
      </c>
      <c r="I14" s="6" t="s">
        <v>32</v>
      </c>
      <c r="J14" s="18">
        <f>IF(MID(I14,1,2)=("P."),(ROUND(D14*((F14)+(H14/100)),)),IF(MID(I14,1,2)=("%o"),(ROUND(D14*(((F14)+(H14/100))/1000),)),IF(MID(I14,1,2)=("Ea"),(ROUND(D14*((F14)+(H14/100)),)),ROUND(D14*(((F14)+(H14/100))/100),))))</f>
        <v>136679</v>
      </c>
      <c r="K14" s="17" t="s">
        <v>8</v>
      </c>
    </row>
    <row r="15" spans="1:11">
      <c r="B15" s="76"/>
      <c r="C15" s="76"/>
      <c r="D15" s="122" t="s">
        <v>92</v>
      </c>
      <c r="E15" s="22"/>
      <c r="G15" s="16"/>
      <c r="H15" s="20"/>
      <c r="J15" s="18"/>
      <c r="K15" s="17"/>
    </row>
    <row r="16" spans="1:11">
      <c r="A16" s="1">
        <v>3</v>
      </c>
      <c r="B16" s="76" t="s">
        <v>72</v>
      </c>
      <c r="C16" s="76"/>
      <c r="D16" s="19"/>
      <c r="E16" s="22"/>
      <c r="G16" s="16"/>
      <c r="H16" s="20"/>
      <c r="J16" s="18"/>
      <c r="K16" s="17"/>
    </row>
    <row r="17" spans="1:11">
      <c r="B17" s="76" t="s">
        <v>71</v>
      </c>
      <c r="C17" s="76"/>
      <c r="D17" s="19"/>
      <c r="E17" s="22"/>
      <c r="G17" s="16"/>
      <c r="H17" s="20"/>
      <c r="J17" s="18"/>
      <c r="K17" s="17"/>
    </row>
    <row r="18" spans="1:11">
      <c r="B18" s="76" t="s">
        <v>73</v>
      </c>
      <c r="C18" s="76"/>
      <c r="D18" s="19"/>
      <c r="E18" s="22"/>
      <c r="G18" s="16"/>
      <c r="H18" s="20"/>
      <c r="J18" s="18"/>
      <c r="K18" s="17"/>
    </row>
    <row r="19" spans="1:11">
      <c r="B19" s="76" t="s">
        <v>74</v>
      </c>
      <c r="C19" s="76"/>
      <c r="D19" s="19">
        <f>Mes!J17</f>
        <v>2381.9544000000001</v>
      </c>
      <c r="E19" s="22" t="s">
        <v>31</v>
      </c>
      <c r="F19" s="5">
        <v>3127</v>
      </c>
      <c r="G19" s="16" t="s">
        <v>7</v>
      </c>
      <c r="H19" s="20">
        <v>41</v>
      </c>
      <c r="I19" s="6" t="s">
        <v>32</v>
      </c>
      <c r="J19" s="18">
        <f>IF(MID(I19,1,2)=("P."),(ROUND(D19*((F19)+(H19/100)),)),IF(MID(I19,1,2)=("%o"),(ROUND(D19*(((F19)+(H19/100))/1000),)),IF(MID(I19,1,2)=("Ea"),(ROUND(D19*((F19)+(H19/100)),)),ROUND(D19*(((F19)+(H19/100))/100),))))</f>
        <v>74493</v>
      </c>
      <c r="K19" s="17" t="s">
        <v>8</v>
      </c>
    </row>
    <row r="20" spans="1:11">
      <c r="B20" s="76"/>
      <c r="C20" s="76"/>
      <c r="D20" s="122" t="s">
        <v>93</v>
      </c>
      <c r="E20" s="22"/>
      <c r="G20" s="16"/>
      <c r="H20" s="20"/>
      <c r="J20" s="18"/>
      <c r="K20" s="17"/>
    </row>
    <row r="21" spans="1:11">
      <c r="A21" s="107">
        <v>4</v>
      </c>
      <c r="B21" s="109" t="s">
        <v>81</v>
      </c>
      <c r="C21" s="109"/>
      <c r="D21" s="108"/>
      <c r="E21" s="108"/>
      <c r="F21" s="108"/>
      <c r="G21" s="108"/>
      <c r="H21" s="108"/>
      <c r="I21" s="108"/>
      <c r="J21" s="108"/>
      <c r="K21" s="108"/>
    </row>
    <row r="22" spans="1:11">
      <c r="B22" s="109" t="s">
        <v>75</v>
      </c>
      <c r="C22" s="109"/>
      <c r="D22" s="108"/>
      <c r="E22" s="108"/>
      <c r="F22" s="108"/>
      <c r="G22" s="108"/>
      <c r="H22" s="108"/>
      <c r="I22" s="108"/>
      <c r="J22" s="108"/>
      <c r="K22" s="108"/>
    </row>
    <row r="23" spans="1:11">
      <c r="B23" s="109" t="s">
        <v>76</v>
      </c>
      <c r="C23" s="109"/>
      <c r="D23" s="108"/>
      <c r="E23" s="108"/>
      <c r="F23" s="108"/>
      <c r="G23" s="108"/>
      <c r="H23" s="108"/>
      <c r="I23" s="108"/>
      <c r="J23" s="108"/>
      <c r="K23" s="108"/>
    </row>
    <row r="24" spans="1:11">
      <c r="B24" s="109" t="s">
        <v>77</v>
      </c>
      <c r="C24" s="109"/>
      <c r="D24" s="108"/>
      <c r="E24" s="108"/>
      <c r="F24" s="108"/>
      <c r="G24" s="108"/>
      <c r="H24" s="108"/>
      <c r="I24" s="108"/>
      <c r="J24" s="108"/>
      <c r="K24" s="108"/>
    </row>
    <row r="25" spans="1:11">
      <c r="B25" s="109" t="s">
        <v>78</v>
      </c>
      <c r="C25" s="109"/>
      <c r="D25" s="108"/>
      <c r="E25" s="108"/>
      <c r="F25" s="108"/>
      <c r="G25" s="108"/>
      <c r="H25" s="108"/>
      <c r="I25" s="108"/>
      <c r="J25" s="108"/>
      <c r="K25" s="108"/>
    </row>
    <row r="26" spans="1:11" ht="12" customHeight="1">
      <c r="B26" s="109" t="s">
        <v>79</v>
      </c>
      <c r="C26" s="109"/>
      <c r="D26" s="108"/>
      <c r="E26" s="108"/>
      <c r="F26" s="108"/>
      <c r="G26" s="108"/>
      <c r="H26" s="108"/>
      <c r="I26" s="108"/>
      <c r="J26" s="108"/>
      <c r="K26" s="108"/>
    </row>
    <row r="27" spans="1:11">
      <c r="B27" s="109" t="s">
        <v>80</v>
      </c>
      <c r="C27" s="109"/>
      <c r="D27" s="108"/>
      <c r="E27" s="108"/>
      <c r="F27" s="108"/>
      <c r="G27" s="108"/>
      <c r="H27" s="108"/>
      <c r="I27" s="108"/>
      <c r="J27" s="108"/>
      <c r="K27" s="108"/>
    </row>
    <row r="28" spans="1:11">
      <c r="B28" s="109" t="s">
        <v>82</v>
      </c>
      <c r="C28" s="109"/>
      <c r="D28" s="108"/>
      <c r="E28" s="108"/>
      <c r="F28" s="108"/>
      <c r="G28" s="108"/>
      <c r="H28" s="108"/>
      <c r="I28" s="108"/>
      <c r="J28" s="108"/>
      <c r="K28" s="108"/>
    </row>
    <row r="29" spans="1:11">
      <c r="B29" s="109" t="s">
        <v>83</v>
      </c>
      <c r="C29" s="109"/>
      <c r="D29" s="19">
        <f>Mes!J20</f>
        <v>1002</v>
      </c>
      <c r="E29" s="22" t="s">
        <v>9</v>
      </c>
      <c r="F29" s="5">
        <v>106</v>
      </c>
      <c r="G29" s="16" t="s">
        <v>7</v>
      </c>
      <c r="H29" s="20">
        <v>73</v>
      </c>
      <c r="I29" s="6" t="s">
        <v>10</v>
      </c>
      <c r="J29" s="97">
        <f>IF(MID(I29,1,2)=("P."),(ROUND(D29*((F29)+(H29/100)),)),IF(MID(I29,1,2)=("%o"),(ROUND(D29*(((F29)+(H29/100))/1000),)),IF(MID(I29,1,2)=("Ea"),(ROUND(D29*((F29)+(H29/100)),)),ROUND(D29*(((F29)+(H29/100))/100),))))</f>
        <v>106943</v>
      </c>
      <c r="K29" s="17" t="s">
        <v>8</v>
      </c>
    </row>
    <row r="30" spans="1:11">
      <c r="B30" s="109"/>
      <c r="C30" s="109"/>
      <c r="D30" s="108" t="s">
        <v>94</v>
      </c>
      <c r="E30" s="108"/>
      <c r="F30" s="108"/>
      <c r="G30" s="108"/>
      <c r="H30" s="108"/>
      <c r="I30" s="108"/>
      <c r="J30" s="108"/>
      <c r="K30" s="108"/>
    </row>
    <row r="31" spans="1:11" ht="15" customHeight="1">
      <c r="A31" s="1">
        <v>5</v>
      </c>
      <c r="B31" s="29" t="s">
        <v>38</v>
      </c>
    </row>
    <row r="32" spans="1:11" ht="15" customHeight="1">
      <c r="B32" s="29" t="s">
        <v>40</v>
      </c>
      <c r="D32" s="19">
        <f>Mes!J35</f>
        <v>3291.8924999999999</v>
      </c>
      <c r="E32" s="22" t="s">
        <v>9</v>
      </c>
      <c r="F32" s="5">
        <v>2197</v>
      </c>
      <c r="G32" s="16" t="s">
        <v>7</v>
      </c>
      <c r="H32" s="20">
        <v>52</v>
      </c>
      <c r="I32" s="6" t="s">
        <v>26</v>
      </c>
      <c r="J32" s="18">
        <f>IF(MID(I32,1,2)=("P."),(ROUND(D32*((F32)+(H32/100)),)),IF(MID(I32,1,2)=("%o"),(ROUND(D32*(((F32)+(H32/100))/1000),)),IF(MID(I32,1,2)=("Ea"),(ROUND(D32*((F32)+(H32/100)),)),ROUND(D32*(((F32)+(H32/100))/100),))))</f>
        <v>72340</v>
      </c>
      <c r="K32" s="17" t="s">
        <v>8</v>
      </c>
    </row>
    <row r="33" spans="1:11" ht="15" customHeight="1">
      <c r="B33" s="76"/>
      <c r="C33" s="76"/>
      <c r="D33" s="123" t="s">
        <v>95</v>
      </c>
      <c r="E33" s="22"/>
      <c r="G33" s="16"/>
      <c r="H33" s="20"/>
      <c r="J33" s="18"/>
      <c r="K33" s="17"/>
    </row>
    <row r="34" spans="1:11">
      <c r="A34" s="1">
        <v>6</v>
      </c>
      <c r="B34" s="29" t="s">
        <v>39</v>
      </c>
    </row>
    <row r="35" spans="1:11">
      <c r="B35" s="29" t="s">
        <v>41</v>
      </c>
      <c r="D35" s="19">
        <f>Mes!J38</f>
        <v>3291.8924999999999</v>
      </c>
      <c r="E35" s="22" t="s">
        <v>9</v>
      </c>
      <c r="F35" s="5">
        <v>2206</v>
      </c>
      <c r="G35" s="16" t="s">
        <v>7</v>
      </c>
      <c r="H35" s="20">
        <v>60</v>
      </c>
      <c r="I35" s="6" t="s">
        <v>26</v>
      </c>
      <c r="J35" s="18">
        <f>IF(MID(I35,1,2)=("P."),(ROUND(D35*((F35)+(H35/100)),)),IF(MID(I35,1,2)=("%o"),(ROUND(D35*(((F35)+(H35/100))/1000),)),IF(MID(I35,1,2)=("Ea"),(ROUND(D35*((F35)+(H35/100)),)),ROUND(D35*(((F35)+(H35/100))/100),))))</f>
        <v>72639</v>
      </c>
      <c r="K35" s="17" t="s">
        <v>8</v>
      </c>
    </row>
    <row r="36" spans="1:11">
      <c r="B36" s="109"/>
      <c r="C36" s="109"/>
      <c r="D36" s="2" t="s">
        <v>96</v>
      </c>
      <c r="E36" s="2"/>
      <c r="F36" s="2"/>
      <c r="G36" s="2"/>
      <c r="H36" s="2"/>
      <c r="I36" s="2"/>
      <c r="J36" s="2"/>
      <c r="K36" s="2"/>
    </row>
    <row r="37" spans="1:11">
      <c r="A37" s="111">
        <v>7</v>
      </c>
      <c r="B37" s="112" t="s">
        <v>63</v>
      </c>
      <c r="C37" s="112"/>
      <c r="D37" s="113"/>
      <c r="E37" s="114"/>
      <c r="F37" s="115"/>
      <c r="G37" s="116"/>
      <c r="H37" s="117"/>
      <c r="I37" s="118"/>
      <c r="J37" s="119"/>
      <c r="K37" s="120"/>
    </row>
    <row r="38" spans="1:11">
      <c r="A38" s="111"/>
      <c r="B38" s="112" t="s">
        <v>84</v>
      </c>
      <c r="C38" s="112"/>
      <c r="D38" s="113"/>
      <c r="E38" s="114"/>
      <c r="F38" s="115"/>
      <c r="G38" s="116"/>
      <c r="H38" s="117"/>
      <c r="I38" s="118"/>
      <c r="J38" s="119"/>
      <c r="K38" s="120"/>
    </row>
    <row r="39" spans="1:11">
      <c r="A39" s="111"/>
      <c r="B39" s="112" t="s">
        <v>85</v>
      </c>
      <c r="C39" s="112"/>
      <c r="D39" s="113">
        <f>Mes!J44</f>
        <v>783</v>
      </c>
      <c r="E39" s="114" t="s">
        <v>9</v>
      </c>
      <c r="F39" s="115">
        <v>2401</v>
      </c>
      <c r="G39" s="116" t="s">
        <v>7</v>
      </c>
      <c r="H39" s="117">
        <v>58</v>
      </c>
      <c r="I39" s="118" t="s">
        <v>26</v>
      </c>
      <c r="J39" s="119">
        <f>IF(MID(I39,1,2)=("P."),(ROUND(D39*((F39)+(H39/100)),)),IF(MID(I39,1,2)=("%o"),(ROUND(D39*(((F39)+(H39/100))/1000),)),IF(MID(I39,1,2)=("Ea"),(ROUND(D39*((F39)+(H39/100)),)),ROUND(D39*(((F39)+(H39/100))/100),))))</f>
        <v>18804</v>
      </c>
      <c r="K39" s="120" t="s">
        <v>8</v>
      </c>
    </row>
    <row r="40" spans="1:11">
      <c r="B40" s="76"/>
      <c r="C40" s="76"/>
      <c r="D40" s="124" t="s">
        <v>97</v>
      </c>
      <c r="E40" s="22"/>
      <c r="G40" s="16"/>
      <c r="H40" s="20"/>
      <c r="J40" s="18"/>
      <c r="K40" s="17"/>
    </row>
    <row r="41" spans="1:11">
      <c r="C41" s="23"/>
      <c r="D41" s="24"/>
      <c r="E41" s="7"/>
      <c r="F41" s="25"/>
      <c r="G41" s="26"/>
      <c r="H41" s="20"/>
      <c r="I41" s="25" t="s">
        <v>11</v>
      </c>
      <c r="J41" s="95">
        <f>SUM(J8:J39)</f>
        <v>488396</v>
      </c>
      <c r="K41" s="28" t="s">
        <v>8</v>
      </c>
    </row>
    <row r="42" spans="1:11">
      <c r="C42" s="23"/>
      <c r="D42" s="24"/>
      <c r="E42" s="7"/>
      <c r="F42" s="25" t="s">
        <v>116</v>
      </c>
      <c r="G42" s="26"/>
      <c r="H42" s="20"/>
      <c r="I42" s="25"/>
      <c r="J42" s="27"/>
      <c r="K42" s="28"/>
    </row>
    <row r="43" spans="1:11">
      <c r="C43" s="23"/>
      <c r="D43" s="24"/>
      <c r="E43" s="7"/>
      <c r="F43" s="25"/>
      <c r="G43" s="26"/>
      <c r="H43" s="20"/>
      <c r="I43" s="25" t="s">
        <v>11</v>
      </c>
      <c r="J43" s="95"/>
      <c r="K43" s="28"/>
    </row>
    <row r="44" spans="1:11">
      <c r="A44" s="125"/>
      <c r="B44" s="126" t="s">
        <v>98</v>
      </c>
      <c r="C44" s="127"/>
      <c r="D44" s="128"/>
      <c r="E44" s="129"/>
      <c r="F44" s="130"/>
      <c r="G44" s="131"/>
      <c r="H44" s="132"/>
      <c r="I44" s="133"/>
      <c r="J44" s="134"/>
      <c r="K44" s="135"/>
    </row>
    <row r="45" spans="1:11">
      <c r="A45" s="1">
        <v>1</v>
      </c>
      <c r="B45" s="136" t="s">
        <v>99</v>
      </c>
      <c r="D45" s="85"/>
      <c r="E45" s="86"/>
      <c r="F45" s="78"/>
      <c r="G45" s="79"/>
      <c r="H45" s="80"/>
      <c r="I45" s="81"/>
      <c r="J45" s="137"/>
      <c r="K45" s="82"/>
    </row>
    <row r="46" spans="1:11">
      <c r="B46" s="136" t="s">
        <v>100</v>
      </c>
      <c r="D46" s="85"/>
      <c r="E46" s="86"/>
      <c r="F46" s="78"/>
      <c r="G46" s="79"/>
      <c r="H46" s="80"/>
      <c r="I46" s="81"/>
      <c r="J46" s="137"/>
      <c r="K46" s="82"/>
    </row>
    <row r="47" spans="1:11">
      <c r="A47" s="1">
        <v>2</v>
      </c>
      <c r="B47" s="136" t="s">
        <v>101</v>
      </c>
      <c r="D47" s="85"/>
      <c r="E47" s="86"/>
      <c r="F47" s="78"/>
      <c r="G47" s="79"/>
      <c r="H47" s="80"/>
      <c r="I47" s="81"/>
      <c r="J47" s="137"/>
      <c r="K47" s="82"/>
    </row>
    <row r="48" spans="1:11">
      <c r="A48" s="1">
        <v>3</v>
      </c>
      <c r="B48" s="136" t="s">
        <v>102</v>
      </c>
      <c r="D48" s="85"/>
      <c r="E48" s="86"/>
      <c r="F48" s="78"/>
      <c r="G48" s="79"/>
      <c r="H48" s="80"/>
      <c r="I48" s="81"/>
      <c r="J48" s="137"/>
      <c r="K48" s="82"/>
    </row>
    <row r="49" spans="1:11">
      <c r="A49" s="1">
        <v>4</v>
      </c>
      <c r="B49" s="136" t="s">
        <v>103</v>
      </c>
      <c r="D49" s="85"/>
      <c r="E49" s="86"/>
      <c r="F49" s="78"/>
      <c r="G49" s="79"/>
      <c r="H49" s="80"/>
      <c r="I49" s="81"/>
      <c r="J49" s="137"/>
      <c r="K49" s="82"/>
    </row>
    <row r="50" spans="1:11">
      <c r="A50" s="1">
        <v>5</v>
      </c>
      <c r="B50" s="136" t="s">
        <v>104</v>
      </c>
      <c r="D50" s="85"/>
      <c r="E50" s="86"/>
      <c r="F50" s="78"/>
      <c r="G50" s="79"/>
      <c r="H50" s="80"/>
      <c r="I50" s="81"/>
      <c r="J50" s="137"/>
      <c r="K50" s="82"/>
    </row>
    <row r="51" spans="1:11">
      <c r="A51" s="1">
        <v>6</v>
      </c>
      <c r="B51" s="136" t="s">
        <v>105</v>
      </c>
      <c r="D51" s="85"/>
      <c r="E51" s="86"/>
      <c r="F51" s="78"/>
      <c r="G51" s="79"/>
      <c r="H51" s="80"/>
      <c r="I51" s="81"/>
      <c r="J51" s="137"/>
      <c r="K51" s="82"/>
    </row>
    <row r="52" spans="1:11">
      <c r="A52" s="1">
        <v>7</v>
      </c>
      <c r="B52" s="136" t="s">
        <v>106</v>
      </c>
      <c r="D52" s="85"/>
      <c r="E52" s="86"/>
      <c r="F52" s="78"/>
      <c r="G52" s="79"/>
      <c r="H52" s="80"/>
      <c r="I52" s="81"/>
      <c r="J52" s="137"/>
      <c r="K52" s="82"/>
    </row>
    <row r="53" spans="1:11">
      <c r="A53" s="1">
        <v>8</v>
      </c>
      <c r="B53" s="136" t="s">
        <v>107</v>
      </c>
      <c r="D53" s="85"/>
      <c r="E53" s="86"/>
      <c r="F53" s="78"/>
      <c r="G53" s="79"/>
      <c r="H53" s="80"/>
      <c r="I53" s="81"/>
      <c r="J53" s="137"/>
      <c r="K53" s="82"/>
    </row>
    <row r="54" spans="1:11">
      <c r="A54" s="1">
        <v>9</v>
      </c>
      <c r="B54" s="136" t="s">
        <v>108</v>
      </c>
      <c r="D54" s="85"/>
      <c r="E54" s="86"/>
      <c r="F54" s="78"/>
      <c r="G54" s="79"/>
      <c r="H54" s="80"/>
      <c r="I54" s="81"/>
      <c r="J54" s="137"/>
      <c r="K54" s="82"/>
    </row>
    <row r="55" spans="1:11">
      <c r="A55" s="1">
        <v>10</v>
      </c>
      <c r="B55" s="136" t="s">
        <v>109</v>
      </c>
      <c r="D55" s="85"/>
      <c r="E55" s="86"/>
      <c r="F55" s="78"/>
      <c r="G55" s="79"/>
      <c r="H55" s="80"/>
      <c r="I55" s="81"/>
      <c r="J55" s="137"/>
      <c r="K55" s="82"/>
    </row>
    <row r="56" spans="1:11">
      <c r="A56" s="1">
        <v>11</v>
      </c>
      <c r="B56" s="136" t="s">
        <v>110</v>
      </c>
      <c r="D56" s="85"/>
      <c r="E56" s="86"/>
      <c r="F56" s="78"/>
      <c r="G56" s="79"/>
      <c r="H56" s="80"/>
      <c r="I56" s="81"/>
      <c r="J56" s="137"/>
      <c r="K56" s="82"/>
    </row>
    <row r="57" spans="1:11">
      <c r="A57" s="125"/>
      <c r="B57" s="138"/>
      <c r="C57" s="127"/>
      <c r="D57" s="128"/>
      <c r="E57" s="129"/>
      <c r="F57" s="130"/>
      <c r="G57" s="131"/>
      <c r="H57" s="132"/>
      <c r="I57" s="133"/>
      <c r="J57" s="134"/>
      <c r="K57" s="135"/>
    </row>
    <row r="58" spans="1:11">
      <c r="A58" s="125"/>
      <c r="B58" s="138"/>
      <c r="C58" s="127"/>
      <c r="D58" s="128"/>
      <c r="E58" s="129"/>
      <c r="F58" s="130"/>
      <c r="G58" s="131"/>
      <c r="H58" s="132"/>
      <c r="I58" s="133"/>
      <c r="J58" s="134"/>
      <c r="K58" s="135"/>
    </row>
    <row r="59" spans="1:11">
      <c r="A59" s="125"/>
      <c r="B59" s="138"/>
      <c r="C59" s="127"/>
      <c r="D59" s="128"/>
      <c r="E59" s="129"/>
      <c r="F59" s="130"/>
      <c r="G59" s="131"/>
      <c r="H59" s="132"/>
      <c r="I59" s="133"/>
      <c r="J59" s="134"/>
      <c r="K59" s="135"/>
    </row>
    <row r="60" spans="1:11">
      <c r="A60" s="125"/>
      <c r="B60" s="138"/>
      <c r="C60" s="127"/>
      <c r="D60" s="128"/>
      <c r="E60" s="129"/>
      <c r="F60" s="130"/>
      <c r="G60" s="131"/>
      <c r="H60" s="132"/>
      <c r="I60" s="133"/>
      <c r="J60" s="134"/>
      <c r="K60" s="135"/>
    </row>
    <row r="61" spans="1:11">
      <c r="A61" s="125"/>
      <c r="B61" s="138"/>
      <c r="C61" s="127"/>
      <c r="D61" s="128"/>
      <c r="E61" s="129"/>
      <c r="F61" s="130"/>
      <c r="G61" s="131"/>
      <c r="H61" s="132"/>
      <c r="I61" s="133"/>
      <c r="J61" s="134"/>
      <c r="K61" s="135"/>
    </row>
    <row r="62" spans="1:11">
      <c r="A62" s="125"/>
      <c r="B62" s="126" t="s">
        <v>111</v>
      </c>
      <c r="C62" s="127"/>
      <c r="D62" s="128"/>
      <c r="E62" s="129"/>
      <c r="F62" s="130"/>
      <c r="G62" s="131"/>
      <c r="H62" s="132"/>
      <c r="I62" s="133"/>
      <c r="J62" s="134"/>
      <c r="K62" s="135"/>
    </row>
    <row r="63" spans="1:11">
      <c r="A63" s="125"/>
      <c r="B63" s="139"/>
      <c r="C63" s="140"/>
      <c r="D63" s="128"/>
      <c r="E63" s="129"/>
      <c r="F63" s="130"/>
      <c r="G63" s="131"/>
      <c r="H63" s="132"/>
      <c r="I63" s="133"/>
      <c r="J63" s="141"/>
      <c r="K63" s="135"/>
    </row>
    <row r="64" spans="1:11">
      <c r="A64" s="142"/>
      <c r="B64" s="143"/>
      <c r="C64" s="144"/>
      <c r="D64" s="144" t="s">
        <v>12</v>
      </c>
      <c r="E64" s="145"/>
      <c r="F64" s="142"/>
      <c r="G64" s="145"/>
      <c r="H64" s="143"/>
      <c r="I64" s="125" t="s">
        <v>30</v>
      </c>
      <c r="J64" s="146"/>
      <c r="K64" s="135"/>
    </row>
    <row r="65" spans="1:11">
      <c r="A65" s="145"/>
      <c r="B65" s="139"/>
      <c r="C65" s="145"/>
      <c r="D65" s="147" t="s">
        <v>112</v>
      </c>
      <c r="E65" s="145"/>
      <c r="F65" s="129" t="s">
        <v>113</v>
      </c>
      <c r="G65" s="148"/>
      <c r="H65" s="142"/>
      <c r="I65" s="149"/>
      <c r="J65" s="143"/>
      <c r="K65" s="135"/>
    </row>
    <row r="66" spans="1:11">
      <c r="A66" s="145"/>
      <c r="B66" s="139"/>
      <c r="C66" s="150" t="s">
        <v>25</v>
      </c>
      <c r="D66" s="151"/>
      <c r="E66" s="145"/>
      <c r="F66" s="142"/>
      <c r="G66" s="145"/>
      <c r="H66" s="152" t="s">
        <v>114</v>
      </c>
      <c r="I66" s="149"/>
      <c r="J66" s="145"/>
      <c r="K66" s="135"/>
    </row>
    <row r="67" spans="1:11">
      <c r="A67" s="2"/>
      <c r="D67" s="15"/>
      <c r="E67" s="2"/>
      <c r="F67" s="2"/>
      <c r="G67" s="2"/>
      <c r="H67" s="2"/>
      <c r="I67" s="2"/>
      <c r="J67" s="2"/>
      <c r="K67" s="2"/>
    </row>
    <row r="68" spans="1:11">
      <c r="A68" s="2"/>
      <c r="D68" s="2"/>
      <c r="E68" s="2"/>
      <c r="F68" s="2"/>
      <c r="G68" s="2"/>
      <c r="H68" s="2"/>
      <c r="I68" s="2"/>
      <c r="J68" s="2"/>
      <c r="K68" s="2"/>
    </row>
    <row r="69" spans="1:11">
      <c r="A69" s="2"/>
      <c r="D69" s="2"/>
      <c r="E69" s="2"/>
      <c r="F69" s="2"/>
      <c r="G69" s="2"/>
      <c r="H69" s="2"/>
      <c r="I69" s="2"/>
      <c r="J69" s="2"/>
      <c r="K69" s="2"/>
    </row>
    <row r="70" spans="1:11">
      <c r="A70" s="2"/>
      <c r="D70" s="2"/>
      <c r="E70" s="2"/>
      <c r="F70" s="2"/>
      <c r="G70" s="2"/>
      <c r="H70" s="2"/>
      <c r="I70" s="2"/>
      <c r="J70" s="2"/>
      <c r="K70" s="2"/>
    </row>
    <row r="71" spans="1:11">
      <c r="A71" s="2"/>
      <c r="D71" s="2"/>
      <c r="E71" s="2"/>
      <c r="F71" s="2"/>
      <c r="G71" s="2"/>
      <c r="H71" s="2"/>
      <c r="I71" s="2"/>
      <c r="J71" s="2"/>
      <c r="K71" s="2"/>
    </row>
    <row r="72" spans="1:11">
      <c r="A72" s="72"/>
      <c r="B72" s="73"/>
      <c r="C72" s="103"/>
      <c r="D72" s="104"/>
      <c r="E72" s="104"/>
      <c r="F72" s="104"/>
      <c r="G72" s="105"/>
      <c r="H72" s="104"/>
      <c r="I72" s="104"/>
      <c r="J72" s="104"/>
      <c r="K72" s="104"/>
    </row>
    <row r="73" spans="1:11">
      <c r="B73" s="92"/>
      <c r="C73" s="103"/>
      <c r="D73" s="104"/>
      <c r="E73" s="106"/>
      <c r="F73" s="104"/>
      <c r="G73" s="105"/>
      <c r="H73" s="104"/>
      <c r="I73" s="104"/>
      <c r="J73" s="106"/>
      <c r="K73" s="104"/>
    </row>
    <row r="74" spans="1:11">
      <c r="A74" s="72"/>
      <c r="B74" s="92"/>
      <c r="C74" s="103"/>
      <c r="D74" s="104"/>
      <c r="E74" s="104"/>
      <c r="F74" s="104"/>
      <c r="G74" s="105"/>
      <c r="H74" s="104"/>
      <c r="I74" s="104"/>
      <c r="J74" s="104"/>
      <c r="K74" s="104"/>
    </row>
    <row r="75" spans="1:11">
      <c r="A75" s="72"/>
    </row>
    <row r="76" spans="1:11">
      <c r="C76" s="29"/>
      <c r="D76" s="29"/>
      <c r="E76" s="29"/>
      <c r="F76" s="75"/>
      <c r="G76" s="75"/>
      <c r="H76" s="80"/>
      <c r="I76" s="89"/>
      <c r="J76" s="90"/>
      <c r="K76" s="88"/>
    </row>
    <row r="77" spans="1:11">
      <c r="C77" s="72"/>
    </row>
    <row r="78" spans="1:11">
      <c r="C78" s="76"/>
      <c r="K78" s="82"/>
    </row>
    <row r="79" spans="1:11">
      <c r="B79" s="29"/>
      <c r="C79" s="42"/>
      <c r="K79" s="82"/>
    </row>
    <row r="80" spans="1:11">
      <c r="C80" s="29"/>
      <c r="D80" s="29"/>
      <c r="E80" s="29"/>
      <c r="F80" s="75"/>
      <c r="G80" s="75"/>
      <c r="H80" s="80"/>
      <c r="I80" s="89"/>
      <c r="J80" s="90"/>
      <c r="K80" s="88"/>
    </row>
    <row r="81" spans="2:11">
      <c r="B81" s="92"/>
      <c r="C81" s="29"/>
      <c r="D81" s="29"/>
      <c r="E81" s="29"/>
      <c r="F81" s="75"/>
      <c r="G81" s="75"/>
      <c r="H81" s="80"/>
      <c r="I81" s="89"/>
      <c r="J81" s="90"/>
      <c r="K81" s="88"/>
    </row>
    <row r="82" spans="2:11">
      <c r="B82" s="92"/>
      <c r="C82" s="29"/>
      <c r="D82" s="29"/>
      <c r="E82" s="29"/>
      <c r="F82" s="75"/>
      <c r="G82" s="75"/>
      <c r="H82" s="80"/>
      <c r="I82" s="89"/>
      <c r="J82" s="90"/>
      <c r="K82" s="88"/>
    </row>
    <row r="83" spans="2:11">
      <c r="B83" s="29"/>
      <c r="C83" s="29"/>
      <c r="D83" s="29"/>
      <c r="E83" s="29"/>
      <c r="F83" s="75"/>
      <c r="G83" s="75"/>
      <c r="H83" s="80"/>
      <c r="I83" s="89"/>
      <c r="J83" s="90"/>
      <c r="K83" s="88"/>
    </row>
    <row r="84" spans="2:11">
      <c r="B84" s="29"/>
      <c r="C84" s="29"/>
      <c r="D84" s="29"/>
      <c r="E84" s="29"/>
      <c r="F84" s="75"/>
      <c r="G84" s="75"/>
      <c r="H84" s="80"/>
      <c r="I84" s="89"/>
      <c r="J84" s="90"/>
      <c r="K84" s="88"/>
    </row>
    <row r="85" spans="2:11">
      <c r="B85" s="29"/>
      <c r="C85" s="29"/>
      <c r="D85" s="29"/>
      <c r="E85" s="29"/>
      <c r="F85" s="75"/>
      <c r="G85" s="75"/>
      <c r="H85" s="80"/>
      <c r="I85" s="89"/>
      <c r="J85" s="90"/>
      <c r="K85" s="88"/>
    </row>
    <row r="86" spans="2:11">
      <c r="B86" s="29"/>
      <c r="C86" s="29"/>
      <c r="D86" s="29"/>
      <c r="E86" s="29"/>
      <c r="F86" s="75"/>
      <c r="G86" s="75"/>
      <c r="H86" s="80"/>
      <c r="I86" s="89"/>
      <c r="J86" s="90"/>
      <c r="K86" s="88"/>
    </row>
    <row r="87" spans="2:11">
      <c r="B87" s="29"/>
      <c r="C87" s="29"/>
      <c r="D87" s="29"/>
      <c r="E87" s="29"/>
      <c r="F87" s="75"/>
      <c r="G87" s="75"/>
      <c r="H87" s="80"/>
      <c r="I87" s="89"/>
      <c r="J87" s="90"/>
      <c r="K87" s="88"/>
    </row>
    <row r="88" spans="2:11">
      <c r="B88" s="29"/>
      <c r="C88" s="29"/>
      <c r="D88" s="29"/>
      <c r="E88" s="29"/>
      <c r="F88" s="75"/>
      <c r="G88" s="75"/>
      <c r="H88" s="80"/>
      <c r="I88" s="89"/>
      <c r="J88" s="90"/>
      <c r="K88" s="88"/>
    </row>
    <row r="89" spans="2:11">
      <c r="B89" s="29"/>
      <c r="D89" s="85"/>
      <c r="E89" s="86"/>
      <c r="F89" s="78"/>
      <c r="G89" s="79"/>
      <c r="H89" s="80"/>
      <c r="I89" s="81"/>
      <c r="J89" s="83"/>
      <c r="K89" s="84"/>
    </row>
    <row r="90" spans="2:11">
      <c r="B90" s="29"/>
    </row>
    <row r="91" spans="2:11">
      <c r="B91" s="29"/>
    </row>
    <row r="100" spans="5:5">
      <c r="E100" s="31"/>
    </row>
    <row r="132" spans="4:5">
      <c r="E132" s="7"/>
    </row>
    <row r="134" spans="4:5">
      <c r="D134" s="32"/>
    </row>
    <row r="182" spans="4:10">
      <c r="J182" s="33"/>
    </row>
    <row r="183" spans="4:10">
      <c r="J183" s="33"/>
    </row>
    <row r="184" spans="4:10">
      <c r="J184" s="33"/>
    </row>
    <row r="185" spans="4:10">
      <c r="J185" s="33"/>
    </row>
    <row r="186" spans="4:10">
      <c r="J186" s="33"/>
    </row>
    <row r="187" spans="4:10">
      <c r="J187" s="33"/>
    </row>
    <row r="188" spans="4:10">
      <c r="J188" s="33"/>
    </row>
    <row r="190" spans="4:10">
      <c r="E190" s="7"/>
    </row>
    <row r="192" spans="4:10">
      <c r="D192" s="32"/>
    </row>
  </sheetData>
  <mergeCells count="4">
    <mergeCell ref="B5:C5"/>
    <mergeCell ref="D5:E5"/>
    <mergeCell ref="F5:H5"/>
    <mergeCell ref="C1:K2"/>
  </mergeCells>
  <pageMargins left="0.75" right="0.25" top="0.75" bottom="0.25" header="0.5" footer="0.5"/>
  <pageSetup paperSize="9" orientation="portrait" r:id="rId1"/>
  <headerFooter scaleWithDoc="0" alignWithMargins="0">
    <oddHeader>&amp;RPage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L96"/>
  <sheetViews>
    <sheetView view="pageBreakPreview" topLeftCell="A6" zoomScaleSheetLayoutView="100" workbookViewId="0">
      <selection activeCell="J13" sqref="J13:K14"/>
    </sheetView>
  </sheetViews>
  <sheetFormatPr defaultRowHeight="15"/>
  <cols>
    <col min="1" max="1" width="5.140625" style="34" customWidth="1"/>
    <col min="2" max="2" width="17.85546875" style="35" customWidth="1"/>
    <col min="3" max="3" width="9.42578125" style="35" customWidth="1"/>
    <col min="4" max="4" width="13.28515625" style="30" customWidth="1"/>
    <col min="5" max="5" width="5.42578125" style="35" customWidth="1"/>
    <col min="6" max="6" width="7.85546875" style="35" customWidth="1"/>
    <col min="7" max="7" width="1" style="35" customWidth="1"/>
    <col min="8" max="8" width="5.85546875" style="36" customWidth="1"/>
    <col min="9" max="9" width="7.7109375" style="35" customWidth="1"/>
    <col min="10" max="10" width="13.28515625" style="37" customWidth="1"/>
    <col min="11" max="11" width="4.28515625" style="38" customWidth="1"/>
    <col min="12" max="12" width="2" style="35" customWidth="1"/>
    <col min="13" max="13" width="23.7109375" style="35" customWidth="1"/>
    <col min="14" max="14" width="9.140625" style="35"/>
    <col min="15" max="15" width="9.5703125" style="35" bestFit="1" customWidth="1"/>
    <col min="16" max="16384" width="9.140625" style="35"/>
  </cols>
  <sheetData>
    <row r="1" spans="1:12" ht="8.25" customHeight="1"/>
    <row r="2" spans="1:12" ht="8.25" customHeight="1">
      <c r="A2" s="43"/>
      <c r="B2" s="43"/>
      <c r="C2" s="163" t="s">
        <v>89</v>
      </c>
      <c r="D2" s="163"/>
      <c r="E2" s="163"/>
      <c r="F2" s="163"/>
      <c r="G2" s="163"/>
      <c r="H2" s="163"/>
      <c r="I2" s="163"/>
      <c r="J2" s="163"/>
      <c r="K2" s="163"/>
    </row>
    <row r="3" spans="1:12" ht="12.75" customHeight="1">
      <c r="A3" s="43" t="s">
        <v>22</v>
      </c>
      <c r="B3" s="29"/>
      <c r="C3" s="163"/>
      <c r="D3" s="163"/>
      <c r="E3" s="163"/>
      <c r="F3" s="163"/>
      <c r="G3" s="163"/>
      <c r="H3" s="163"/>
      <c r="I3" s="163"/>
      <c r="J3" s="163"/>
      <c r="K3" s="163"/>
    </row>
    <row r="4" spans="1:12" ht="25.5" customHeight="1">
      <c r="A4" s="43"/>
      <c r="B4" s="29"/>
      <c r="C4" s="163"/>
      <c r="D4" s="163"/>
      <c r="E4" s="163"/>
      <c r="F4" s="163"/>
      <c r="G4" s="163"/>
      <c r="H4" s="163"/>
      <c r="I4" s="163"/>
      <c r="J4" s="163"/>
      <c r="K4" s="163"/>
    </row>
    <row r="5" spans="1:12" ht="17.25" customHeight="1">
      <c r="A5" s="43"/>
      <c r="B5" s="29"/>
      <c r="C5" s="71"/>
      <c r="D5" s="71"/>
      <c r="E5" s="71"/>
      <c r="F5" s="71"/>
      <c r="G5" s="71"/>
      <c r="H5" s="71"/>
      <c r="I5" s="71"/>
      <c r="J5" s="71"/>
      <c r="K5" s="71"/>
    </row>
    <row r="6" spans="1:12" ht="17.25" customHeight="1">
      <c r="A6" s="43"/>
      <c r="B6" s="29"/>
      <c r="C6" s="71"/>
      <c r="D6" s="9"/>
      <c r="E6" s="10" t="s">
        <v>13</v>
      </c>
      <c r="F6" s="11"/>
      <c r="G6" s="5"/>
      <c r="H6" s="71"/>
      <c r="I6" s="71"/>
      <c r="J6" s="71"/>
      <c r="K6" s="71"/>
    </row>
    <row r="7" spans="1:12">
      <c r="A7" s="39" t="s">
        <v>1</v>
      </c>
      <c r="B7" s="164" t="s">
        <v>2</v>
      </c>
      <c r="C7" s="164"/>
      <c r="D7" s="39"/>
      <c r="E7" s="39" t="s">
        <v>14</v>
      </c>
      <c r="F7" s="40"/>
      <c r="G7" s="40"/>
      <c r="H7" s="40"/>
      <c r="I7" s="41"/>
      <c r="J7" s="165" t="s">
        <v>3</v>
      </c>
      <c r="K7" s="165"/>
      <c r="L7" s="165"/>
    </row>
    <row r="8" spans="1:12">
      <c r="A8" s="72"/>
      <c r="B8" s="99" t="s">
        <v>29</v>
      </c>
      <c r="C8" s="96"/>
      <c r="D8" s="96"/>
      <c r="E8" s="96"/>
      <c r="F8" s="96"/>
      <c r="G8" s="96"/>
      <c r="H8" s="96"/>
      <c r="I8" s="96"/>
      <c r="J8" s="96"/>
      <c r="K8" s="21"/>
      <c r="L8" s="98"/>
    </row>
    <row r="9" spans="1:12">
      <c r="A9" s="1">
        <v>1</v>
      </c>
      <c r="B9" s="76" t="s">
        <v>43</v>
      </c>
      <c r="C9" s="76"/>
      <c r="D9" s="19"/>
      <c r="E9" s="7"/>
      <c r="F9" s="5"/>
      <c r="G9" s="16"/>
      <c r="H9" s="20"/>
      <c r="I9" s="6"/>
      <c r="J9" s="18"/>
      <c r="K9" s="21"/>
    </row>
    <row r="10" spans="1:12">
      <c r="A10" s="1"/>
      <c r="B10" s="29"/>
      <c r="C10" s="2"/>
      <c r="D10" s="91" t="s">
        <v>42</v>
      </c>
      <c r="E10" s="22"/>
      <c r="F10" s="5"/>
      <c r="G10" s="16"/>
      <c r="H10" s="20"/>
      <c r="I10" s="6"/>
      <c r="J10" s="102">
        <f>63*1.67*1.67*2.83</f>
        <v>497.23298099999994</v>
      </c>
      <c r="K10" s="7" t="s">
        <v>9</v>
      </c>
    </row>
    <row r="11" spans="1:12">
      <c r="A11" s="1"/>
      <c r="B11" s="29"/>
      <c r="C11" s="2"/>
      <c r="D11" s="91"/>
      <c r="E11" s="22"/>
      <c r="F11" s="5"/>
      <c r="G11" s="16"/>
      <c r="H11" s="20"/>
      <c r="I11" s="6"/>
      <c r="J11" s="102"/>
      <c r="K11" s="7"/>
    </row>
    <row r="12" spans="1:12">
      <c r="A12" s="1">
        <v>2</v>
      </c>
      <c r="B12" s="2" t="s">
        <v>44</v>
      </c>
      <c r="C12" s="2"/>
      <c r="D12" s="19"/>
      <c r="E12" s="22"/>
      <c r="F12" s="5"/>
      <c r="G12" s="16"/>
      <c r="H12" s="20"/>
      <c r="I12" s="6"/>
      <c r="J12" s="18"/>
      <c r="K12" s="17"/>
    </row>
    <row r="13" spans="1:12">
      <c r="A13" s="1"/>
      <c r="B13" s="29"/>
      <c r="C13" s="2"/>
      <c r="D13" s="91" t="s">
        <v>42</v>
      </c>
      <c r="E13" s="22"/>
      <c r="F13" s="5"/>
      <c r="G13" s="16"/>
      <c r="H13" s="20"/>
      <c r="I13" s="6"/>
      <c r="J13" s="110">
        <f>63*1.67*1.67*2.83</f>
        <v>497.23298099999994</v>
      </c>
      <c r="K13" s="4" t="s">
        <v>9</v>
      </c>
    </row>
    <row r="14" spans="1:12">
      <c r="A14" s="1"/>
      <c r="B14" s="29"/>
      <c r="C14" s="2"/>
      <c r="D14" s="91" t="s">
        <v>90</v>
      </c>
      <c r="E14" s="22"/>
      <c r="F14" s="5"/>
      <c r="G14" s="16"/>
      <c r="H14" s="20"/>
      <c r="I14" s="6"/>
      <c r="J14" s="110">
        <f>0.5*2*(91+100+100+9)*1.5</f>
        <v>450</v>
      </c>
      <c r="K14" s="4" t="s">
        <v>9</v>
      </c>
    </row>
    <row r="15" spans="1:12">
      <c r="A15" s="1"/>
      <c r="B15" s="29"/>
      <c r="C15" s="2"/>
      <c r="D15" s="91"/>
      <c r="E15" s="22"/>
      <c r="F15" s="5"/>
      <c r="G15" s="16"/>
      <c r="H15" s="20"/>
      <c r="I15" s="6"/>
      <c r="J15" s="102">
        <f>SUM(J13:J14)</f>
        <v>947.23298099999988</v>
      </c>
      <c r="K15" s="7" t="s">
        <v>9</v>
      </c>
    </row>
    <row r="16" spans="1:12">
      <c r="A16" s="1">
        <v>3</v>
      </c>
      <c r="B16" s="2" t="s">
        <v>45</v>
      </c>
      <c r="C16" s="2"/>
      <c r="D16" s="19"/>
      <c r="E16" s="22"/>
      <c r="F16" s="5"/>
      <c r="G16" s="16"/>
      <c r="H16" s="20"/>
      <c r="I16" s="6"/>
      <c r="J16" s="18"/>
      <c r="K16" s="17"/>
    </row>
    <row r="17" spans="1:11">
      <c r="A17" s="1"/>
      <c r="B17" s="29"/>
      <c r="C17" s="2"/>
      <c r="D17" s="91" t="s">
        <v>46</v>
      </c>
      <c r="E17" s="22"/>
      <c r="F17" s="5"/>
      <c r="G17" s="16"/>
      <c r="H17" s="20"/>
      <c r="I17" s="6"/>
      <c r="J17" s="102">
        <f>63*4*(1.67+1.67)*2.83</f>
        <v>2381.9544000000001</v>
      </c>
      <c r="K17" s="7" t="s">
        <v>9</v>
      </c>
    </row>
    <row r="18" spans="1:11">
      <c r="A18" s="1"/>
      <c r="B18" s="29"/>
      <c r="C18" s="2"/>
      <c r="D18" s="91"/>
      <c r="E18" s="22"/>
      <c r="F18" s="5"/>
      <c r="G18" s="16"/>
      <c r="H18" s="20"/>
      <c r="I18" s="6"/>
      <c r="J18" s="102"/>
      <c r="K18" s="7"/>
    </row>
    <row r="19" spans="1:11">
      <c r="A19" s="1">
        <v>4</v>
      </c>
      <c r="B19" s="29" t="s">
        <v>33</v>
      </c>
      <c r="C19" s="2"/>
      <c r="D19" s="91"/>
      <c r="E19" s="22"/>
      <c r="F19" s="5"/>
      <c r="G19" s="16"/>
      <c r="H19" s="20"/>
      <c r="I19" s="6"/>
      <c r="J19" s="102"/>
      <c r="K19" s="7"/>
    </row>
    <row r="20" spans="1:11">
      <c r="A20" s="1"/>
      <c r="B20" s="29" t="s">
        <v>34</v>
      </c>
      <c r="C20" s="2"/>
      <c r="D20" s="91" t="s">
        <v>47</v>
      </c>
      <c r="E20" s="22"/>
      <c r="F20" s="5"/>
      <c r="G20" s="16"/>
      <c r="H20" s="20"/>
      <c r="I20" s="6"/>
      <c r="J20" s="102">
        <f>1*2*(91+100+100+9)*1.67</f>
        <v>1002</v>
      </c>
      <c r="K20" s="7" t="s">
        <v>9</v>
      </c>
    </row>
    <row r="21" spans="1:11">
      <c r="A21" s="1"/>
      <c r="B21" s="29"/>
      <c r="C21" s="2"/>
      <c r="D21" s="91"/>
      <c r="E21" s="22"/>
      <c r="F21" s="5"/>
      <c r="G21" s="16"/>
      <c r="H21" s="20"/>
      <c r="I21" s="6"/>
      <c r="J21" s="102"/>
      <c r="K21" s="7"/>
    </row>
    <row r="22" spans="1:11">
      <c r="A22" s="1">
        <v>5</v>
      </c>
      <c r="B22" s="29" t="s">
        <v>48</v>
      </c>
      <c r="C22" s="2"/>
      <c r="D22" s="91"/>
      <c r="E22" s="22"/>
      <c r="F22" s="5"/>
      <c r="G22" s="16"/>
      <c r="H22" s="20"/>
      <c r="I22" s="6"/>
      <c r="J22" s="102"/>
      <c r="K22" s="7"/>
    </row>
    <row r="23" spans="1:11">
      <c r="A23" s="1"/>
      <c r="B23" s="29" t="s">
        <v>49</v>
      </c>
      <c r="C23" s="2"/>
      <c r="D23" s="91"/>
      <c r="E23" s="22"/>
      <c r="F23" s="5"/>
      <c r="G23" s="16"/>
      <c r="H23" s="20"/>
      <c r="I23" s="6"/>
      <c r="J23" s="102"/>
      <c r="K23" s="7"/>
    </row>
    <row r="24" spans="1:11">
      <c r="A24" s="1"/>
      <c r="B24" s="29" t="s">
        <v>50</v>
      </c>
      <c r="C24" s="2"/>
      <c r="D24" s="91" t="s">
        <v>51</v>
      </c>
      <c r="E24" s="22"/>
      <c r="F24" s="5"/>
      <c r="G24" s="16"/>
      <c r="H24" s="20"/>
      <c r="I24" s="6"/>
      <c r="J24" s="91">
        <f>24*6.75*2.82</f>
        <v>456.84</v>
      </c>
      <c r="K24" s="4" t="s">
        <v>9</v>
      </c>
    </row>
    <row r="25" spans="1:11">
      <c r="A25" s="1"/>
      <c r="B25" s="29"/>
      <c r="C25" s="2"/>
      <c r="D25" s="91" t="s">
        <v>52</v>
      </c>
      <c r="E25" s="22"/>
      <c r="F25" s="5"/>
      <c r="G25" s="16"/>
      <c r="H25" s="20"/>
      <c r="I25" s="6"/>
      <c r="J25" s="91">
        <f>28*6.75*2.82</f>
        <v>532.98</v>
      </c>
      <c r="K25" s="4" t="s">
        <v>9</v>
      </c>
    </row>
    <row r="26" spans="1:11">
      <c r="A26" s="1"/>
      <c r="B26" s="29"/>
      <c r="C26" s="2"/>
      <c r="D26" s="91" t="s">
        <v>53</v>
      </c>
      <c r="E26" s="22"/>
      <c r="F26" s="5"/>
      <c r="G26" s="16"/>
      <c r="H26" s="20"/>
      <c r="I26" s="6"/>
      <c r="J26" s="91">
        <f>6*6.75*2.82</f>
        <v>114.21</v>
      </c>
      <c r="K26" s="4" t="s">
        <v>9</v>
      </c>
    </row>
    <row r="27" spans="1:11">
      <c r="A27" s="1"/>
      <c r="B27" s="29"/>
      <c r="C27" s="2"/>
      <c r="D27" s="91" t="s">
        <v>54</v>
      </c>
      <c r="E27" s="22"/>
      <c r="F27" s="5"/>
      <c r="G27" s="16"/>
      <c r="H27" s="20"/>
      <c r="I27" s="6"/>
      <c r="J27" s="91">
        <f>5*6.75*2.82</f>
        <v>95.174999999999997</v>
      </c>
      <c r="K27" s="4" t="s">
        <v>9</v>
      </c>
    </row>
    <row r="28" spans="1:11">
      <c r="A28" s="1"/>
      <c r="B28" s="29"/>
      <c r="C28" s="2"/>
      <c r="D28" s="91" t="s">
        <v>55</v>
      </c>
      <c r="E28" s="22"/>
      <c r="F28" s="5"/>
      <c r="G28" s="16"/>
      <c r="H28" s="20"/>
      <c r="I28" s="6"/>
      <c r="J28" s="91">
        <f>63*1.75*1.75</f>
        <v>192.9375</v>
      </c>
      <c r="K28" s="4" t="s">
        <v>9</v>
      </c>
    </row>
    <row r="29" spans="1:11">
      <c r="A29" s="1"/>
      <c r="B29" s="29" t="s">
        <v>56</v>
      </c>
      <c r="C29" s="2"/>
      <c r="D29" s="91"/>
      <c r="E29" s="22"/>
      <c r="F29" s="5"/>
      <c r="G29" s="16"/>
      <c r="H29" s="20"/>
      <c r="I29" s="6"/>
      <c r="J29" s="110"/>
      <c r="K29" s="4" t="s">
        <v>9</v>
      </c>
    </row>
    <row r="30" spans="1:11">
      <c r="A30" s="1"/>
      <c r="B30" s="29" t="s">
        <v>57</v>
      </c>
      <c r="C30" s="2"/>
      <c r="D30" s="91" t="s">
        <v>58</v>
      </c>
      <c r="E30" s="22"/>
      <c r="F30" s="5"/>
      <c r="G30" s="16"/>
      <c r="H30" s="20"/>
      <c r="I30" s="6"/>
      <c r="J30" s="110">
        <f>1*15*27</f>
        <v>405</v>
      </c>
      <c r="K30" s="4" t="s">
        <v>9</v>
      </c>
    </row>
    <row r="31" spans="1:11">
      <c r="A31" s="1"/>
      <c r="B31" s="29"/>
      <c r="C31" s="2"/>
      <c r="D31" s="91" t="s">
        <v>59</v>
      </c>
      <c r="E31" s="22"/>
      <c r="F31" s="5"/>
      <c r="G31" s="16"/>
      <c r="H31" s="20"/>
      <c r="I31" s="6"/>
      <c r="J31" s="110">
        <f>1*15*27</f>
        <v>405</v>
      </c>
      <c r="K31" s="4" t="s">
        <v>9</v>
      </c>
    </row>
    <row r="32" spans="1:11">
      <c r="A32" s="1"/>
      <c r="B32" s="29"/>
      <c r="C32" s="2"/>
      <c r="D32" s="91" t="s">
        <v>60</v>
      </c>
      <c r="E32" s="22"/>
      <c r="F32" s="5"/>
      <c r="G32" s="16"/>
      <c r="H32" s="20"/>
      <c r="I32" s="6"/>
      <c r="J32" s="110">
        <f>2*2*(15+27)*4.5</f>
        <v>756</v>
      </c>
      <c r="K32" s="4" t="s">
        <v>9</v>
      </c>
    </row>
    <row r="33" spans="1:11">
      <c r="A33" s="1"/>
      <c r="B33" s="29"/>
      <c r="C33" s="2"/>
      <c r="D33" s="91" t="s">
        <v>61</v>
      </c>
      <c r="E33" s="22"/>
      <c r="F33" s="5"/>
      <c r="G33" s="16"/>
      <c r="H33" s="20"/>
      <c r="I33" s="6"/>
      <c r="J33" s="110">
        <f>2*6*1.75*1.75</f>
        <v>36.75</v>
      </c>
      <c r="K33" s="4" t="s">
        <v>9</v>
      </c>
    </row>
    <row r="34" spans="1:11">
      <c r="A34" s="1"/>
      <c r="B34" s="29"/>
      <c r="C34" s="2"/>
      <c r="D34" s="91" t="s">
        <v>62</v>
      </c>
      <c r="E34" s="22"/>
      <c r="F34" s="5"/>
      <c r="G34" s="16"/>
      <c r="H34" s="20"/>
      <c r="I34" s="6"/>
      <c r="J34" s="110">
        <f>2*2*27*2.75</f>
        <v>297</v>
      </c>
      <c r="K34" s="4" t="s">
        <v>9</v>
      </c>
    </row>
    <row r="35" spans="1:11">
      <c r="A35" s="1"/>
      <c r="B35" s="29"/>
      <c r="C35" s="2"/>
      <c r="D35" s="91"/>
      <c r="E35" s="22"/>
      <c r="F35" s="5"/>
      <c r="G35" s="16"/>
      <c r="H35" s="20"/>
      <c r="I35" s="6"/>
      <c r="J35" s="102">
        <f>SUM(J24:J34)</f>
        <v>3291.8924999999999</v>
      </c>
      <c r="K35" s="7" t="s">
        <v>9</v>
      </c>
    </row>
    <row r="36" spans="1:11">
      <c r="A36" s="1"/>
      <c r="B36" s="29"/>
      <c r="C36" s="2"/>
      <c r="D36" s="91"/>
      <c r="E36" s="22"/>
      <c r="F36" s="5"/>
      <c r="G36" s="16"/>
      <c r="H36" s="20"/>
      <c r="I36" s="6"/>
      <c r="J36" s="102"/>
      <c r="K36" s="7"/>
    </row>
    <row r="37" spans="1:11">
      <c r="A37" s="1">
        <v>6</v>
      </c>
      <c r="B37" s="29" t="s">
        <v>37</v>
      </c>
      <c r="C37" s="2"/>
      <c r="D37" s="91"/>
      <c r="E37" s="22"/>
      <c r="F37" s="5"/>
      <c r="G37" s="16"/>
      <c r="H37" s="20"/>
      <c r="I37" s="6"/>
      <c r="J37" s="102"/>
      <c r="K37" s="7"/>
    </row>
    <row r="38" spans="1:11">
      <c r="A38" s="1"/>
      <c r="B38" s="29"/>
      <c r="C38" s="2"/>
      <c r="D38" s="91" t="s">
        <v>36</v>
      </c>
      <c r="E38" s="22"/>
      <c r="F38" s="5"/>
      <c r="G38" s="16"/>
      <c r="H38" s="20"/>
      <c r="I38" s="6"/>
      <c r="J38" s="102">
        <f>J35</f>
        <v>3291.8924999999999</v>
      </c>
      <c r="K38" s="7" t="s">
        <v>9</v>
      </c>
    </row>
    <row r="39" spans="1:11">
      <c r="A39" s="1"/>
      <c r="B39" s="29"/>
      <c r="C39" s="2"/>
      <c r="D39" s="91"/>
      <c r="E39" s="22"/>
      <c r="F39" s="5"/>
      <c r="G39" s="16"/>
      <c r="H39" s="20"/>
      <c r="I39" s="6"/>
      <c r="J39" s="102"/>
      <c r="K39" s="7"/>
    </row>
    <row r="40" spans="1:11">
      <c r="A40" s="111">
        <v>7</v>
      </c>
      <c r="B40" s="112" t="s">
        <v>63</v>
      </c>
      <c r="C40" s="112"/>
      <c r="D40" s="113"/>
      <c r="E40" s="114"/>
      <c r="F40" s="115"/>
      <c r="G40" s="116"/>
      <c r="H40" s="117"/>
      <c r="I40" s="118"/>
      <c r="J40" s="119"/>
      <c r="K40" s="120"/>
    </row>
    <row r="41" spans="1:11">
      <c r="A41" s="111"/>
      <c r="B41" s="112" t="s">
        <v>84</v>
      </c>
      <c r="C41" s="112"/>
      <c r="D41" s="113"/>
      <c r="E41" s="114"/>
      <c r="F41" s="115"/>
      <c r="G41" s="116"/>
      <c r="H41" s="117"/>
      <c r="I41" s="118"/>
      <c r="J41" s="119"/>
      <c r="K41" s="120"/>
    </row>
    <row r="42" spans="1:11">
      <c r="A42" s="1"/>
      <c r="B42" s="29" t="s">
        <v>86</v>
      </c>
      <c r="C42" s="2"/>
      <c r="D42" s="91" t="s">
        <v>59</v>
      </c>
      <c r="E42" s="22"/>
      <c r="F42" s="5"/>
      <c r="G42" s="16"/>
      <c r="H42" s="20"/>
      <c r="I42" s="6"/>
      <c r="J42" s="110">
        <f>1*15*27</f>
        <v>405</v>
      </c>
      <c r="K42" s="4" t="s">
        <v>9</v>
      </c>
    </row>
    <row r="43" spans="1:11">
      <c r="A43" s="1"/>
      <c r="B43" s="29" t="s">
        <v>87</v>
      </c>
      <c r="C43" s="2"/>
      <c r="D43" s="91" t="s">
        <v>88</v>
      </c>
      <c r="E43" s="22"/>
      <c r="F43" s="5"/>
      <c r="G43" s="16"/>
      <c r="H43" s="20"/>
      <c r="I43" s="6"/>
      <c r="J43" s="110">
        <f>2*(15+27)*4.5</f>
        <v>378</v>
      </c>
      <c r="K43" s="4" t="s">
        <v>9</v>
      </c>
    </row>
    <row r="44" spans="1:11">
      <c r="A44" s="1"/>
      <c r="B44" s="29"/>
      <c r="C44" s="2"/>
      <c r="D44" s="91"/>
      <c r="E44" s="22"/>
      <c r="F44" s="5"/>
      <c r="G44" s="16"/>
      <c r="H44" s="20"/>
      <c r="I44" s="6"/>
      <c r="J44" s="102">
        <f>SUM(J42:J43)</f>
        <v>783</v>
      </c>
      <c r="K44" s="7" t="s">
        <v>9</v>
      </c>
    </row>
    <row r="45" spans="1:11">
      <c r="A45" s="1"/>
      <c r="B45" s="29"/>
      <c r="C45" s="2"/>
      <c r="D45" s="91"/>
      <c r="E45" s="22"/>
      <c r="F45" s="5"/>
      <c r="G45" s="16"/>
      <c r="H45" s="20"/>
      <c r="I45" s="6"/>
      <c r="J45" s="102"/>
      <c r="K45" s="7"/>
    </row>
    <row r="46" spans="1:11">
      <c r="A46" s="1"/>
      <c r="B46" s="29"/>
      <c r="C46" s="2"/>
      <c r="D46" s="91"/>
      <c r="E46" s="22"/>
      <c r="F46" s="5"/>
      <c r="G46" s="16"/>
      <c r="H46" s="20"/>
      <c r="I46" s="6"/>
      <c r="J46" s="102"/>
      <c r="K46" s="7"/>
    </row>
    <row r="47" spans="1:11">
      <c r="A47" s="1"/>
      <c r="B47" s="29"/>
      <c r="C47" s="2"/>
      <c r="D47" s="91"/>
      <c r="E47" s="22"/>
      <c r="F47" s="5"/>
      <c r="G47" s="16"/>
      <c r="H47" s="20"/>
      <c r="I47" s="6"/>
      <c r="J47" s="102"/>
      <c r="K47" s="7"/>
    </row>
    <row r="48" spans="1:11">
      <c r="A48" s="1"/>
      <c r="B48" s="29"/>
      <c r="C48" s="2"/>
      <c r="D48" s="91"/>
      <c r="E48" s="22"/>
      <c r="F48" s="5"/>
      <c r="G48" s="16"/>
      <c r="H48" s="20"/>
      <c r="I48" s="6"/>
      <c r="J48" s="102"/>
      <c r="K48" s="7"/>
    </row>
    <row r="49" spans="1:11">
      <c r="A49" s="1"/>
      <c r="B49" s="29"/>
      <c r="C49" s="2"/>
      <c r="D49" s="91"/>
      <c r="E49" s="22"/>
      <c r="F49" s="5"/>
      <c r="G49" s="16"/>
      <c r="H49" s="20"/>
      <c r="I49" s="6"/>
      <c r="J49" s="102"/>
      <c r="K49" s="7"/>
    </row>
    <row r="50" spans="1:11">
      <c r="A50" s="1"/>
      <c r="B50" s="29"/>
      <c r="C50" s="2"/>
      <c r="D50" s="91"/>
      <c r="E50" s="22"/>
      <c r="F50" s="5"/>
      <c r="G50" s="16"/>
      <c r="H50" s="20"/>
      <c r="I50" s="6"/>
      <c r="J50" s="102"/>
      <c r="K50" s="7"/>
    </row>
    <row r="51" spans="1:11">
      <c r="B51" s="73" t="s">
        <v>23</v>
      </c>
      <c r="C51" s="72"/>
      <c r="D51" s="72"/>
      <c r="E51" s="72"/>
      <c r="F51" s="72" t="s">
        <v>12</v>
      </c>
      <c r="G51" s="72"/>
      <c r="H51" s="73"/>
      <c r="I51" s="72"/>
      <c r="J51" s="5"/>
      <c r="K51" s="4"/>
    </row>
    <row r="52" spans="1:11">
      <c r="B52" s="92"/>
      <c r="C52" s="76"/>
      <c r="D52" s="72"/>
      <c r="E52" s="72"/>
      <c r="F52" s="77" t="s">
        <v>24</v>
      </c>
      <c r="G52" s="72"/>
      <c r="H52" s="73"/>
      <c r="I52" s="72"/>
      <c r="J52" s="5"/>
      <c r="K52" s="82"/>
    </row>
    <row r="53" spans="1:11">
      <c r="A53" s="72"/>
      <c r="B53" s="92"/>
      <c r="C53" s="42"/>
      <c r="D53" s="72"/>
      <c r="E53" s="72"/>
      <c r="F53" s="75" t="s">
        <v>25</v>
      </c>
      <c r="G53" s="72"/>
      <c r="H53" s="73"/>
      <c r="I53" s="72"/>
      <c r="J53" s="5"/>
      <c r="K53" s="82"/>
    </row>
    <row r="58" spans="1:11">
      <c r="A58" s="72"/>
      <c r="D58" s="35"/>
      <c r="H58" s="35"/>
      <c r="J58" s="35"/>
      <c r="K58" s="35"/>
    </row>
    <row r="59" spans="1:11">
      <c r="A59" s="42"/>
      <c r="D59" s="35"/>
      <c r="H59" s="35"/>
      <c r="J59" s="35"/>
      <c r="K59" s="35"/>
    </row>
    <row r="60" spans="1:11">
      <c r="A60" s="35"/>
      <c r="B60" s="74"/>
      <c r="D60" s="42"/>
      <c r="E60" s="42"/>
      <c r="F60" s="42"/>
      <c r="G60" s="42"/>
      <c r="H60" s="42"/>
      <c r="I60" s="42"/>
      <c r="J60" s="42"/>
      <c r="K60" s="42"/>
    </row>
    <row r="61" spans="1:11">
      <c r="A61" s="35"/>
      <c r="B61" s="74"/>
      <c r="D61" s="76"/>
      <c r="E61" s="76"/>
      <c r="F61" s="76"/>
      <c r="G61" s="76"/>
      <c r="H61" s="76"/>
      <c r="I61" s="87"/>
      <c r="J61" s="94"/>
      <c r="K61" s="93"/>
    </row>
    <row r="62" spans="1:11">
      <c r="B62" s="29"/>
    </row>
    <row r="63" spans="1:11">
      <c r="B63" s="29"/>
    </row>
    <row r="64" spans="1:11">
      <c r="B64" s="29"/>
    </row>
    <row r="65" spans="2:2">
      <c r="B65" s="29"/>
    </row>
    <row r="66" spans="2:2">
      <c r="B66" s="29"/>
    </row>
    <row r="67" spans="2:2">
      <c r="B67" s="74"/>
    </row>
    <row r="68" spans="2:2">
      <c r="B68" s="74"/>
    </row>
    <row r="69" spans="2:2">
      <c r="B69" s="29"/>
    </row>
    <row r="70" spans="2:2">
      <c r="B70" s="74"/>
    </row>
    <row r="71" spans="2:2">
      <c r="B71" s="74"/>
    </row>
    <row r="72" spans="2:2">
      <c r="B72" s="74"/>
    </row>
    <row r="73" spans="2:2">
      <c r="B73" s="29"/>
    </row>
    <row r="74" spans="2:2">
      <c r="B74" s="74"/>
    </row>
    <row r="75" spans="2:2">
      <c r="B75" s="74"/>
    </row>
    <row r="76" spans="2:2">
      <c r="B76" s="74"/>
    </row>
    <row r="77" spans="2:2">
      <c r="B77" s="74"/>
    </row>
    <row r="78" spans="2:2">
      <c r="B78" s="29"/>
    </row>
    <row r="79" spans="2:2">
      <c r="B79" s="29"/>
    </row>
    <row r="82" spans="2:2">
      <c r="B82" s="29"/>
    </row>
    <row r="83" spans="2:2">
      <c r="B83" s="29"/>
    </row>
    <row r="84" spans="2:2">
      <c r="B84" s="29"/>
    </row>
    <row r="85" spans="2:2">
      <c r="B85" s="29"/>
    </row>
    <row r="86" spans="2:2">
      <c r="B86" s="74"/>
    </row>
    <row r="87" spans="2:2">
      <c r="B87" s="29"/>
    </row>
    <row r="88" spans="2:2">
      <c r="B88" s="29"/>
    </row>
    <row r="89" spans="2:2">
      <c r="B89" s="74"/>
    </row>
    <row r="90" spans="2:2">
      <c r="B90" s="74"/>
    </row>
    <row r="91" spans="2:2">
      <c r="B91" s="74"/>
    </row>
    <row r="92" spans="2:2">
      <c r="B92" s="2"/>
    </row>
    <row r="94" spans="2:2">
      <c r="B94" s="73"/>
    </row>
    <row r="95" spans="2:2">
      <c r="B95" s="74"/>
    </row>
    <row r="96" spans="2:2">
      <c r="B96" s="74"/>
    </row>
  </sheetData>
  <mergeCells count="3">
    <mergeCell ref="B7:C7"/>
    <mergeCell ref="J7:L7"/>
    <mergeCell ref="C2:K4"/>
  </mergeCells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SOC</vt:lpstr>
      <vt:lpstr>Abs</vt:lpstr>
      <vt:lpstr>Mes</vt:lpstr>
      <vt:lpstr>Abs!Print_Area</vt:lpstr>
      <vt:lpstr>Mes!Print_Area</vt:lpstr>
      <vt:lpstr>Abs!Print_Titles</vt:lpstr>
      <vt:lpstr>Mes!Print_Titles</vt:lpstr>
    </vt:vector>
  </TitlesOfParts>
  <Company>nil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ashfaq</dc:creator>
  <cp:lastModifiedBy>HAIDER RASHID</cp:lastModifiedBy>
  <cp:lastPrinted>2016-05-04T02:22:09Z</cp:lastPrinted>
  <dcterms:created xsi:type="dcterms:W3CDTF">2012-09-22T12:04:40Z</dcterms:created>
  <dcterms:modified xsi:type="dcterms:W3CDTF">2016-05-08T13:16:01Z</dcterms:modified>
</cp:coreProperties>
</file>