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11640" activeTab="2"/>
  </bookViews>
  <sheets>
    <sheet name="Face sheet" sheetId="5" r:id="rId1"/>
    <sheet name="SOC" sheetId="4" r:id="rId2"/>
    <sheet name="Abs" sheetId="1" r:id="rId3"/>
    <sheet name="Mes" sheetId="2" r:id="rId4"/>
  </sheets>
  <externalReferences>
    <externalReference r:id="rId5"/>
  </externalReferences>
  <definedNames>
    <definedName name="_xlnm.Print_Area" localSheetId="3">Mes!$A$1:$L$254</definedName>
    <definedName name="_xlnm.Print_Titles" localSheetId="2">Abs!$5:$6</definedName>
    <definedName name="_xlnm.Print_Titles" localSheetId="3">Mes!$5:$5</definedName>
  </definedNames>
  <calcPr calcId="124519"/>
</workbook>
</file>

<file path=xl/calcChain.xml><?xml version="1.0" encoding="utf-8"?>
<calcChain xmlns="http://schemas.openxmlformats.org/spreadsheetml/2006/main">
  <c r="J196" i="2"/>
  <c r="D136" i="1" s="1"/>
  <c r="D206"/>
  <c r="J206" s="1"/>
  <c r="D203"/>
  <c r="J203"/>
  <c r="D197"/>
  <c r="J214" i="2" l="1"/>
  <c r="J213"/>
  <c r="J187"/>
  <c r="J175"/>
  <c r="J174"/>
  <c r="J169"/>
  <c r="J168"/>
  <c r="J182"/>
  <c r="J181"/>
  <c r="J180"/>
  <c r="J164"/>
  <c r="J163"/>
  <c r="J162"/>
  <c r="J156"/>
  <c r="J155"/>
  <c r="J147"/>
  <c r="J140"/>
  <c r="J124"/>
  <c r="J120"/>
  <c r="J71"/>
  <c r="J66"/>
  <c r="J60"/>
  <c r="J54"/>
  <c r="J53"/>
  <c r="J55" s="1"/>
  <c r="J46"/>
  <c r="J45"/>
  <c r="J44"/>
  <c r="J28"/>
  <c r="J30" s="1"/>
  <c r="J29"/>
  <c r="J24"/>
  <c r="J23"/>
  <c r="J22"/>
  <c r="J25" s="1"/>
  <c r="J11"/>
  <c r="J10"/>
  <c r="J215"/>
  <c r="J183"/>
  <c r="D116" i="1" s="1"/>
  <c r="J170" i="2" l="1"/>
  <c r="D58" i="1"/>
  <c r="J58"/>
  <c r="D68"/>
  <c r="J72" i="2"/>
  <c r="D55" i="1" s="1"/>
  <c r="J55" s="1"/>
  <c r="J67" i="2"/>
  <c r="D51" i="1" s="1"/>
  <c r="J51" s="1"/>
  <c r="J61" i="2"/>
  <c r="D48" i="1" s="1"/>
  <c r="J48" s="1"/>
  <c r="D178" l="1"/>
  <c r="D125"/>
  <c r="J204" i="2"/>
  <c r="J205" s="1"/>
  <c r="D149" i="1" s="1"/>
  <c r="J210" i="2" l="1"/>
  <c r="D151" i="1" s="1"/>
  <c r="J176" i="2"/>
  <c r="D112" i="1" s="1"/>
  <c r="D43"/>
  <c r="J12" i="2"/>
  <c r="J38" s="1"/>
  <c r="D101" i="1" l="1"/>
  <c r="J165" i="2"/>
  <c r="D91" i="1" s="1"/>
  <c r="J152" i="2"/>
  <c r="J157"/>
  <c r="J159" l="1"/>
  <c r="D84" i="1" s="1"/>
  <c r="M327" i="2" l="1"/>
  <c r="M332" l="1"/>
  <c r="J193"/>
  <c r="D215" i="1"/>
  <c r="D192"/>
  <c r="D183"/>
  <c r="D32" i="2"/>
  <c r="J415"/>
  <c r="J406"/>
  <c r="J400"/>
  <c r="J394"/>
  <c r="J390"/>
  <c r="J386"/>
  <c r="J375"/>
  <c r="J365"/>
  <c r="J361"/>
  <c r="D354"/>
  <c r="J354" s="1"/>
  <c r="J197" i="1" l="1"/>
  <c r="J192"/>
  <c r="J183"/>
  <c r="J178"/>
  <c r="J151"/>
  <c r="F32" i="2" l="1"/>
  <c r="J32" s="1"/>
  <c r="D16" i="1" s="1"/>
  <c r="J19" i="2"/>
  <c r="J13" i="1" l="1"/>
  <c r="J14" i="2"/>
  <c r="D10" i="1" s="1"/>
  <c r="J39" i="2"/>
  <c r="J40" s="1"/>
  <c r="D26" i="1" s="1"/>
  <c r="D14" i="2"/>
  <c r="D18"/>
  <c r="J488"/>
  <c r="D131" i="1" l="1"/>
  <c r="J138" i="2" l="1"/>
  <c r="D73" i="1" s="1"/>
  <c r="J118" i="2"/>
  <c r="D64" i="1" s="1"/>
  <c r="J101" i="2"/>
  <c r="J88"/>
  <c r="J497"/>
  <c r="J495"/>
  <c r="J482"/>
  <c r="J471"/>
  <c r="J453"/>
  <c r="J445"/>
  <c r="J439"/>
  <c r="E120" l="1"/>
  <c r="E140"/>
  <c r="J47"/>
  <c r="D34" i="1" s="1"/>
  <c r="J103" i="2"/>
  <c r="D165" i="1"/>
  <c r="H16" i="4"/>
  <c r="J105" i="2" l="1"/>
  <c r="D62" i="1" s="1"/>
  <c r="E105" i="2"/>
  <c r="J122"/>
  <c r="E124" s="1"/>
  <c r="H11" i="4" l="1"/>
  <c r="J149" i="1" l="1"/>
  <c r="J152" s="1"/>
  <c r="J43" l="1"/>
  <c r="J34"/>
  <c r="J26"/>
  <c r="J16"/>
  <c r="A75" l="1"/>
  <c r="J10"/>
  <c r="J165" l="1"/>
  <c r="J207" l="1"/>
  <c r="J73"/>
  <c r="J62" l="1"/>
  <c r="J64"/>
  <c r="H13" i="4" l="1"/>
  <c r="J68" i="1"/>
  <c r="J74" s="1"/>
  <c r="H10" i="4" l="1"/>
  <c r="H18" l="1"/>
  <c r="H20" l="1"/>
  <c r="H23" l="1"/>
  <c r="F15" i="5"/>
</calcChain>
</file>

<file path=xl/sharedStrings.xml><?xml version="1.0" encoding="utf-8"?>
<sst xmlns="http://schemas.openxmlformats.org/spreadsheetml/2006/main" count="1008" uniqueCount="495">
  <si>
    <t>NAME OF WORK =&gt;</t>
  </si>
  <si>
    <t>S.No</t>
  </si>
  <si>
    <t>Description of items</t>
  </si>
  <si>
    <t>Quantity</t>
  </si>
  <si>
    <t>Rate</t>
  </si>
  <si>
    <t>Unit</t>
  </si>
  <si>
    <t>Amount</t>
  </si>
  <si>
    <t>/</t>
  </si>
  <si>
    <t>/-</t>
  </si>
  <si>
    <t>Sft</t>
  </si>
  <si>
    <t>%Sft</t>
  </si>
  <si>
    <t xml:space="preserve">Scraping ordinary distemper or paint on </t>
  </si>
  <si>
    <t>Nos</t>
  </si>
  <si>
    <t>Each</t>
  </si>
  <si>
    <t>Providing and fixing in position doors, windows and</t>
  </si>
  <si>
    <t>ventilators of 1st. Class deodar wood frames and</t>
  </si>
  <si>
    <t>1-1/2" thick Teak wood ply shutters of 2nd class</t>
  </si>
  <si>
    <t>deodar wood skeleton (solid ) styles and rails core</t>
  </si>
  <si>
    <t>of partal wood and Teak ply wood (3-ply) on both</t>
  </si>
  <si>
    <t>sidei/c hold fasts, hinges, iron tower blts, handles</t>
  </si>
  <si>
    <t>and cleats with cord etc. complete.</t>
  </si>
  <si>
    <t>(S.I.No.58  P-65).</t>
  </si>
  <si>
    <t>P.Sft</t>
  </si>
  <si>
    <t xml:space="preserve">Distempering in two coats. </t>
  </si>
  <si>
    <t>(S.I.No. 24 -b P-54).</t>
  </si>
  <si>
    <t>%Sft.</t>
  </si>
  <si>
    <t xml:space="preserve">Preparing the surface &amp; painting with matt finsih </t>
  </si>
  <si>
    <t>paint of approved make to old matt finish surface.</t>
  </si>
  <si>
    <t>With two cots. (S.I.No. 37 -a+b P-55).</t>
  </si>
  <si>
    <t xml:space="preserve">Painting old surfaces:- preparing surface </t>
  </si>
  <si>
    <t xml:space="preserve">and painting of doors and windows any type, </t>
  </si>
  <si>
    <t xml:space="preserve">(including edges). With three cots. </t>
  </si>
  <si>
    <t>(S.I.No. 4-c-i+ii P-68).</t>
  </si>
  <si>
    <t>Total</t>
  </si>
  <si>
    <t>SI) Total</t>
  </si>
  <si>
    <t>Building (Non Schedule Items)</t>
  </si>
  <si>
    <t>00</t>
  </si>
  <si>
    <t>Making and Fixing American Style Kitchen Cabinet</t>
  </si>
  <si>
    <t>wall (Unit) 18” wide 24” height and 18” depth with</t>
  </si>
  <si>
    <t>shutter of 3/4" thick Lassani Sheet and frame of</t>
  </si>
  <si>
    <t>deodar wood (1-1/2”x2”) pasted with classic</t>
  </si>
  <si>
    <t>formica sheet also making in approved shade &amp;</t>
  </si>
  <si>
    <t>design including necessary fitting i.e. Catcher,</t>
  </si>
  <si>
    <t xml:space="preserve">handles, skirting wheel / channels in doors with </t>
  </si>
  <si>
    <t>fitting nails / screws etc. complete as per directed</t>
  </si>
  <si>
    <t>by the Engineer Incharge.</t>
  </si>
  <si>
    <t>No</t>
  </si>
  <si>
    <t>NSI) Total</t>
  </si>
  <si>
    <t>Providing and fixing / errection in position tank of</t>
  </si>
  <si>
    <t>1/8” thick G.I. sheet complete with including cost of</t>
  </si>
  <si>
    <t xml:space="preserve">(angle 1-1/4”x1-1/4”x1/8”) iron frame C.I. mosquite </t>
  </si>
  <si>
    <t>proof required cover and frame over flow of</t>
  </si>
  <si>
    <t>required size. Holes for inlet and outlet and G.I.</t>
  </si>
  <si>
    <t>fitting for them including painting the tank inside</t>
  </si>
  <si>
    <t>with two coats bitumen and outside two coats of</t>
  </si>
  <si>
    <t>white zinc paint with pigment to match the colour of</t>
  </si>
  <si>
    <t>building over a primary coat of red oxide.</t>
  </si>
  <si>
    <t>(S.I.No. 2 P-21).</t>
  </si>
  <si>
    <t>ASSISTANT ENGINEER</t>
  </si>
  <si>
    <t>ELCTRICAL SUB-DIVISION-IV</t>
  </si>
  <si>
    <t>KARACHI.</t>
  </si>
  <si>
    <t>MEASUREMENT SHEET</t>
  </si>
  <si>
    <t>NO . L . B . H / D</t>
  </si>
  <si>
    <t>Kitchen</t>
  </si>
  <si>
    <t>Gal</t>
  </si>
  <si>
    <t>Name of Component</t>
  </si>
  <si>
    <t>Cost of Constt:</t>
  </si>
  <si>
    <t>Schedule Items</t>
  </si>
  <si>
    <t>Non Schedule Items</t>
  </si>
  <si>
    <t>G.Total Rs</t>
  </si>
  <si>
    <t xml:space="preserve">Say Rs. </t>
  </si>
  <si>
    <t>Rs. In Million</t>
  </si>
  <si>
    <t>GENERAL ABSTRACT</t>
  </si>
  <si>
    <t>Part "A" Civil Works</t>
  </si>
  <si>
    <t>(i)</t>
  </si>
  <si>
    <t>Part "B" Internal Water Supply</t>
  </si>
  <si>
    <t>S. No</t>
  </si>
  <si>
    <t>ELECTRICAL SUB DIVISION-IV</t>
  </si>
  <si>
    <t>P.Gal</t>
  </si>
  <si>
    <t>Schedule Item (Electric)</t>
  </si>
  <si>
    <t xml:space="preserve">Making and fixing American style kitchen cabinet Floor (unit) 30" height and 21" depth with shutter of 3/4" thick Lasani sheet and frame of deodar wood (2"x1-1/2") pasted with classic formica sheet also making in approved shade &amp; design i/c necessary fitting as catcher, handles,skirting wheels/channels in doors with fitting nails/screws etc complete as directed by engineer Incharge.   </t>
  </si>
  <si>
    <t>Verandha</t>
  </si>
  <si>
    <t>W.C Door</t>
  </si>
  <si>
    <t>2x2.50x1.50</t>
  </si>
  <si>
    <t>1 x 1</t>
  </si>
  <si>
    <t>Dismantling cement concreta plain 1:2:4.</t>
  </si>
  <si>
    <t>(S.I.No.19-c  P-10).</t>
  </si>
  <si>
    <t>Cft</t>
  </si>
  <si>
    <t>%Cft.</t>
  </si>
  <si>
    <t>Removing Cement or lime plaster</t>
  </si>
  <si>
    <t>(S.I.No.53/P-13)</t>
  </si>
  <si>
    <t>% Sft.</t>
  </si>
  <si>
    <t xml:space="preserve">Supplying &amp; fixing in position Aluminium </t>
  </si>
  <si>
    <t xml:space="preserve">channels framing for slidding windows &amp; </t>
  </si>
  <si>
    <t xml:space="preserve">ventilators of Alcop made with 5 mm thick </t>
  </si>
  <si>
    <t xml:space="preserve">tinted glass glazing (Belgium) &amp; Aluminium </t>
  </si>
  <si>
    <t xml:space="preserve">fly screen I/c handles stoppers &amp; locking </t>
  </si>
  <si>
    <t xml:space="preserve">arrangement etc. complete. (b) Deluxe model </t>
  </si>
  <si>
    <t>(Bronze). (S.I.No.84-b  P-108).</t>
  </si>
  <si>
    <t>Providing G.I Pipes specials and clamps etc</t>
  </si>
  <si>
    <t>i/c fixing cutting &amp; fitting complete with and</t>
  </si>
  <si>
    <t xml:space="preserve"> i/c the cost of breaking through walls and roof, </t>
  </si>
  <si>
    <t xml:space="preserve">making good etc painting two coats after </t>
  </si>
  <si>
    <t xml:space="preserve">cleaning the pipe etc with white zinc paint </t>
  </si>
  <si>
    <t xml:space="preserve">with pigment to match the colour of the building </t>
  </si>
  <si>
    <t xml:space="preserve">and testing with water to a pressiure head </t>
  </si>
  <si>
    <t>of 200 feet and handling.(S.I.No.1(i)/P-12)</t>
  </si>
  <si>
    <t>Rft</t>
  </si>
  <si>
    <t>P.Rft</t>
  </si>
  <si>
    <t>Providing &amp; fixing one way SP 5amp switch</t>
  </si>
  <si>
    <t>(S.I.No. 218 P-33).</t>
  </si>
  <si>
    <t xml:space="preserve">Providing &amp; fixing three pin 10/15amp plug </t>
  </si>
  <si>
    <t>&amp; socket. (S.I.No. 225 P-33).</t>
  </si>
  <si>
    <t>Providing &amp; fixing Bras Battern holder.</t>
  </si>
  <si>
    <t>(S.I.No. 232 P-33).</t>
  </si>
  <si>
    <t>Providing &amp; fixing circuit breaker 6,10,15,20</t>
  </si>
  <si>
    <t xml:space="preserve">30,40,50 &amp; 63amp SP (TB-5S) on prepared </t>
  </si>
  <si>
    <t>board as required.(S.I.No. 203 P-31).</t>
  </si>
  <si>
    <t xml:space="preserve">30,40,50 &amp; 63amp DP (TB-5S) on prepared </t>
  </si>
  <si>
    <t>Making jambs window 6” to 6” width repairing the</t>
  </si>
  <si>
    <t>surface by 1:4 cement plaster, making edges, both</t>
  </si>
  <si>
    <t>side maintaining right angle including curing etc</t>
  </si>
  <si>
    <t>complete &amp; working upto  50’-0” height, suing</t>
  </si>
  <si>
    <t>scaffolding as directed by Engineer Incharge.</t>
  </si>
  <si>
    <t xml:space="preserve">Fixing of existing grill on window with expended </t>
  </si>
  <si>
    <t xml:space="preserve">matel &amp; missing G.I. Putty with electric welding </t>
  </si>
  <si>
    <t>at any hights etc complete.</t>
  </si>
  <si>
    <t>Providing &amp; fixing Iron Distribution Board</t>
  </si>
  <si>
    <t>to accommodate circuit breaker i/c</t>
  </si>
  <si>
    <t>painting with enemell paint.</t>
  </si>
  <si>
    <t>Providing and fixing Stainless steel Gas Burner superior quality i/c necessary fittings etc complete.</t>
  </si>
  <si>
    <t>Providing and fixing Marble Top 1" thick 20" of chaina verona i/c charging of cutting ,fixing and making half round gola jointing with white cement/jally etc complete.</t>
  </si>
  <si>
    <t>Removing cement or lime plaster</t>
  </si>
  <si>
    <t>"</t>
  </si>
  <si>
    <t>P-22</t>
  </si>
  <si>
    <t>1 x 2</t>
  </si>
  <si>
    <t>5 + 5</t>
  </si>
  <si>
    <t xml:space="preserve"> 1 x 3</t>
  </si>
  <si>
    <t>Bath &amp; W.C</t>
  </si>
  <si>
    <t>1 + 1</t>
  </si>
  <si>
    <t>Verandah</t>
  </si>
  <si>
    <t>W.C &amp; Bath</t>
  </si>
  <si>
    <t>P-22 Room 1 &amp; 2</t>
  </si>
  <si>
    <t xml:space="preserve">P-22 Room </t>
  </si>
  <si>
    <t>P-22,04,31</t>
  </si>
  <si>
    <t>3 x 3</t>
  </si>
  <si>
    <t>3 x 1</t>
  </si>
  <si>
    <t>P-04,23,22 W</t>
  </si>
  <si>
    <t>P-08,22 V</t>
  </si>
  <si>
    <t>V</t>
  </si>
  <si>
    <t>3x2x2(5.0+4.0)</t>
  </si>
  <si>
    <t>2x2x2(2.50+1.50)</t>
  </si>
  <si>
    <t>3x5.0x4.0</t>
  </si>
  <si>
    <t>2x2x2.50x1.50</t>
  </si>
  <si>
    <t>2x2x2.0x1.50</t>
  </si>
  <si>
    <t>Wall</t>
  </si>
  <si>
    <t>1x6.00x2.00</t>
  </si>
  <si>
    <t>1x2.00x2.00</t>
  </si>
  <si>
    <t>1x6.25x2.25</t>
  </si>
  <si>
    <t>P-20,36,22,25,17</t>
  </si>
  <si>
    <t>cabinet Floor (unit) 30" height and 21" depth</t>
  </si>
  <si>
    <t xml:space="preserve">Making and fixing American style kitchen  </t>
  </si>
  <si>
    <t>1x(6.50+4.50)2.0</t>
  </si>
  <si>
    <t>1x1.50x6.50</t>
  </si>
  <si>
    <t>floor</t>
  </si>
  <si>
    <t>5 x 31.75</t>
  </si>
  <si>
    <t>P-4,22,23</t>
  </si>
  <si>
    <t>3x1.0x0.83</t>
  </si>
  <si>
    <t xml:space="preserve">Providing and fixing Stainless steel Gas </t>
  </si>
  <si>
    <t>Burner superior quality i/c necessary</t>
  </si>
  <si>
    <t>P-22,08</t>
  </si>
  <si>
    <t xml:space="preserve">Providing and fixing Marble Top 1" thick 20" </t>
  </si>
  <si>
    <t>1x(8.25+4.50)</t>
  </si>
  <si>
    <t>P/F Sink Bowl</t>
  </si>
  <si>
    <t>P/F WardRobe</t>
  </si>
  <si>
    <t>1x4.0x6.0</t>
  </si>
  <si>
    <t>SUB ENGINEER</t>
  </si>
  <si>
    <t>walls. (S.I.No.54-b/ P-13).</t>
  </si>
  <si>
    <t>Room No.1</t>
  </si>
  <si>
    <t>1x2x(10.17+14.83)x9.33</t>
  </si>
  <si>
    <t>1x2x(10.17+11.00)x9.33</t>
  </si>
  <si>
    <t>Balcony</t>
  </si>
  <si>
    <t>1x2x(3.33+10.25)x9.33</t>
  </si>
  <si>
    <t>1x2x(7.17+10.67)x9.33</t>
  </si>
  <si>
    <t>Ver. Side</t>
  </si>
  <si>
    <t>2x2(2.58+3.17)9.33</t>
  </si>
  <si>
    <t>1x2x(6.00+8.25)x9.33</t>
  </si>
  <si>
    <t xml:space="preserve">Bath </t>
  </si>
  <si>
    <t>1x2x(4.25+6.08)x5.33</t>
  </si>
  <si>
    <t>W.C</t>
  </si>
  <si>
    <t>1x2x(3.50+6.00)x5.33</t>
  </si>
  <si>
    <t>Deduction</t>
  </si>
  <si>
    <t>Back Door</t>
  </si>
  <si>
    <t>1x2x3.0x6.03</t>
  </si>
  <si>
    <t>Room Door</t>
  </si>
  <si>
    <t>3x2x3.58x6.83</t>
  </si>
  <si>
    <t>Bath Door</t>
  </si>
  <si>
    <t>1x1x2.50x6.75</t>
  </si>
  <si>
    <t>1x1x2.50x6.25</t>
  </si>
  <si>
    <t>Window</t>
  </si>
  <si>
    <t>2x1x5.00x4.00</t>
  </si>
  <si>
    <t>Ventilator</t>
  </si>
  <si>
    <t>2x2x1.50</t>
  </si>
  <si>
    <t>Bal. Grill</t>
  </si>
  <si>
    <t>1x10.00x5.00</t>
  </si>
  <si>
    <t>Main Grill Door</t>
  </si>
  <si>
    <t>1x2x3.50x6.83</t>
  </si>
  <si>
    <t>Room Almirah</t>
  </si>
  <si>
    <t>1x4.00x6.33</t>
  </si>
  <si>
    <t>Net Qty (A - B)</t>
  </si>
  <si>
    <t>Distempring (b) Two coats.</t>
  </si>
  <si>
    <t>(S.I.No. 24-b P-54)</t>
  </si>
  <si>
    <t>Room 1 Ceiling</t>
  </si>
  <si>
    <t>1x14.83x10.17</t>
  </si>
  <si>
    <t>Room 2 Ceiling</t>
  </si>
  <si>
    <t>1x11.00x10.17</t>
  </si>
  <si>
    <t>1x3.33x10.25</t>
  </si>
  <si>
    <t>Varandha</t>
  </si>
  <si>
    <t>1x7.17x10.67</t>
  </si>
  <si>
    <t>Door Side</t>
  </si>
  <si>
    <t>2x2.58x3.17</t>
  </si>
  <si>
    <t>1x6.00x8.25</t>
  </si>
  <si>
    <t>Bath</t>
  </si>
  <si>
    <t>1x4.25x6.08</t>
  </si>
  <si>
    <t>1x3.50x6.00</t>
  </si>
  <si>
    <t>Preparing the surface with matt finish</t>
  </si>
  <si>
    <t>(S.I.No.37a+b/P-55</t>
  </si>
  <si>
    <t>Painting old surface door windows</t>
  </si>
  <si>
    <t>(S.I.No.4(c )1+ii/P-68</t>
  </si>
  <si>
    <t>1x2x2.50x6.75</t>
  </si>
  <si>
    <t>1x2x2.50x6.25</t>
  </si>
  <si>
    <t>3x2x3.50x6.83</t>
  </si>
  <si>
    <t>Balcony Door</t>
  </si>
  <si>
    <t>1x2x3.0x6.83</t>
  </si>
  <si>
    <t>Window Grill</t>
  </si>
  <si>
    <t>2x1x5.0x4.0</t>
  </si>
  <si>
    <t>Vent:</t>
  </si>
  <si>
    <t>2x1x2.0x1.50</t>
  </si>
  <si>
    <t>2x1x2.50x1.50</t>
  </si>
  <si>
    <t>Bal: Grill</t>
  </si>
  <si>
    <t>1x4.0x6.33</t>
  </si>
  <si>
    <t>Making and Fixing Ward Robe Upto 24" depth</t>
  </si>
  <si>
    <t xml:space="preserve">with Shutter of 3/4" thick lasani sheet and frame </t>
  </si>
  <si>
    <t xml:space="preserve">Providing &amp; fixing Stainless steel sink bowl square </t>
  </si>
  <si>
    <t xml:space="preserve">shape size upto 14” x 17” heavy pattern including waste </t>
  </si>
  <si>
    <t>&amp; waste pipe fixed after cutting the marble than joint the</t>
  </si>
  <si>
    <t xml:space="preserve"> fitting joints with jelly &amp; finishing etc complete. </t>
  </si>
  <si>
    <t>P-20,36,22,25,17,32</t>
  </si>
  <si>
    <t>6 x 30.06</t>
  </si>
  <si>
    <t>EXECUTIVE ENGINEER</t>
  </si>
  <si>
    <t>Karachi.</t>
  </si>
  <si>
    <t>Dismantling cement concreta plain 1:4:8.</t>
  </si>
  <si>
    <t>(S.I.No.19(a)/P-10)</t>
  </si>
  <si>
    <t>Deduction:</t>
  </si>
  <si>
    <t>Total G.I Pipe</t>
  </si>
  <si>
    <t xml:space="preserve">Providing &amp; fixing 22" x 16"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</si>
  <si>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</si>
  <si>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</si>
  <si>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</si>
  <si>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</si>
  <si>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</si>
  <si>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</si>
  <si>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</si>
  <si>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</si>
  <si>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</si>
  <si>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</si>
  <si>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 12 P-4)</t>
  </si>
  <si>
    <t xml:space="preserve">Add extra for labour for Providing and fixing of earthen ware pedestals white or coloured (forign or equipvelent)(S.I.No.9 P-3) </t>
  </si>
  <si>
    <t>Providing &amp; fixing squating type white glazed</t>
  </si>
  <si>
    <t xml:space="preserve">earthen ware W.C pan with including the cost of </t>
  </si>
  <si>
    <t>flushing cistern with internal fitting and flush pipe</t>
  </si>
  <si>
    <t>with bend and making requisite number of holes</t>
  </si>
  <si>
    <t>in walls plinth &amp; floor for pipe connection &amp; making</t>
  </si>
  <si>
    <t xml:space="preserve">good in cement concrete 1:2:4(b-ii) with 4" dia </t>
  </si>
  <si>
    <t>earthen ware trap &amp; plastic thumble.(S.I.1-b-ii/p-1)</t>
  </si>
  <si>
    <t>Providing &amp; fixing 24" x 18" bevelled edge mirror</t>
  </si>
  <si>
    <t>of belgium glass complete with 1/8" thick hard</t>
  </si>
  <si>
    <t>board and c.p screws fixed to wooden plate.</t>
  </si>
  <si>
    <t>(a) standard pattern.(S.I.No.3(a)/P-7)</t>
  </si>
  <si>
    <t>G.Total W/S &amp; S/F</t>
  </si>
  <si>
    <t>(ii)</t>
  </si>
  <si>
    <t>Providing and Laying glazed / matt tiles of Master/Equ:</t>
  </si>
  <si>
    <t>quality of size 16”x16”x1/4” or 18”x18”x1/4” on</t>
  </si>
  <si>
    <t>floor in required pattern and design and jointed with</t>
  </si>
  <si>
    <t>high bound of required base i/c. filing of joints with</t>
  </si>
  <si>
    <t>slurry of white cement &amp; pigment as desired Wax</t>
  </si>
  <si>
    <t>polish etc. complete in all respect as directed by</t>
  </si>
  <si>
    <t>Engineer Incharge.</t>
  </si>
  <si>
    <t>Net Qty</t>
  </si>
  <si>
    <t>-</t>
  </si>
  <si>
    <t>A</t>
  </si>
  <si>
    <t>B</t>
  </si>
  <si>
    <t>A'</t>
  </si>
  <si>
    <t>Qty of 'A' in Cubical Contents</t>
  </si>
  <si>
    <t>x.0.17</t>
  </si>
  <si>
    <t>x.0.33</t>
  </si>
  <si>
    <t>Providing and laying tiles glazed 6"x6"x1/4" on floor or wall facing in required colour and pattern of STILE specification jointed in white cement. (S.I No.60 P-47</t>
  </si>
  <si>
    <t>Add Net Qty of Item No-3</t>
  </si>
  <si>
    <t>Part "D" Internal Sui Gas</t>
  </si>
  <si>
    <t>Scraping ordinary distemper or paint on wall.</t>
  </si>
  <si>
    <t>(S.I.No.54-b  P-13).</t>
  </si>
  <si>
    <t>Providing/Applying Primer Coat of approved make under the matt finish paint to bond to bare surfaces make a sound foundation etc complete as per specification and direction of engineer incharge.</t>
  </si>
  <si>
    <t>Providing/Applying Primer Coat of approved make under the matt finish paint to bond to bare surfaces make a sound foundation etc complete</t>
  </si>
  <si>
    <t>Qty (1)</t>
  </si>
  <si>
    <t>Qty (2)</t>
  </si>
  <si>
    <t>Qty (3)</t>
  </si>
  <si>
    <t>Qty (4)</t>
  </si>
  <si>
    <t>Qty (5)</t>
  </si>
  <si>
    <t>Qty (6)</t>
  </si>
  <si>
    <t>Qty (7)</t>
  </si>
  <si>
    <t>Qty (8)</t>
  </si>
  <si>
    <t>Qty (9)</t>
  </si>
  <si>
    <t>Qty (10)</t>
  </si>
  <si>
    <t>Qty (12)</t>
  </si>
  <si>
    <t>Qty (13)</t>
  </si>
  <si>
    <t>Qty (14)</t>
  </si>
  <si>
    <t>Qty (1-i)</t>
  </si>
  <si>
    <t>Qty (1-ii)</t>
  </si>
  <si>
    <t>11-a) Total</t>
  </si>
  <si>
    <t>11-b) Total</t>
  </si>
  <si>
    <t>11-i) Total</t>
  </si>
  <si>
    <t>11-ii) Total</t>
  </si>
  <si>
    <t>Qty same as Net Qty of Item No. 11-i</t>
  </si>
  <si>
    <t>(i) 1 1/2" dia</t>
  </si>
  <si>
    <t>(ii) 1/2" dia G.I Pipe</t>
  </si>
  <si>
    <t>Qty (4-a)</t>
  </si>
  <si>
    <t>Qty A</t>
  </si>
  <si>
    <t>Qty B</t>
  </si>
  <si>
    <t>wall (Unit) 24” height and 12” depth with</t>
  </si>
  <si>
    <t>M/R TO 182 FLATS AT SHADMAN TOWN KARACHI. 
(DIFFERENT FLATS OF BLOCK "J, K &amp; H") (Flats No. H-18,36, J-09, 14, 27, K-08, 28, 30)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</si>
  <si>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</si>
  <si>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</si>
  <si>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</si>
  <si>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</si>
  <si>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</si>
  <si>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</si>
  <si>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</si>
  <si>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</si>
  <si>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Repair &amp; maintenance</t>
  </si>
  <si>
    <t>Deptt: Head:-</t>
  </si>
  <si>
    <t>Amount:-</t>
  </si>
  <si>
    <t>Rs.</t>
  </si>
  <si>
    <t xml:space="preserve">                 The estimate has been framed in the office of the Executive Engineer Provincial Buildings Division-III, Karachi for the probable expenditure that will be incurred in the current financial year under the Head/Sub-Head mentioned above.</t>
  </si>
  <si>
    <t>SPECIFICATION</t>
  </si>
  <si>
    <t xml:space="preserve">                 The work will be carried out as per composite Schedule of Rates for finished item issued by Standing Rates Committee Sindh 2012, for civil, water supply &amp; sanitary, Public Health Engineering and Electrification and where necessary those Non-Schedule items which are not available in the composite schedule of Rates.                </t>
  </si>
  <si>
    <t>GENERAL DESCRIPTION</t>
  </si>
  <si>
    <t xml:space="preserve">                  The estimate amounting to Rs:- 998958/- has been prepared keeping in view the demend/Minutes of the meeting of the Administrative Department/ Occupant of the building letter No. copy enclosed Dated -------------------- 
(copy enclosed), So as to keep the building/office/resident intect and functional.</t>
  </si>
  <si>
    <t>POSITION OF 3-YEARS EXPENDITURE</t>
  </si>
  <si>
    <t>Financial Year</t>
  </si>
  <si>
    <t>Release</t>
  </si>
  <si>
    <t>Expenditure</t>
  </si>
  <si>
    <t>2012-13</t>
  </si>
  <si>
    <t>2013-14</t>
  </si>
  <si>
    <t>2014-15</t>
  </si>
  <si>
    <t>ASSISTANT  ENGINEER</t>
  </si>
  <si>
    <t>EXECUTIVE  ENGINEER</t>
  </si>
  <si>
    <t>Electrical Sub Division-IV</t>
  </si>
  <si>
    <t>Provincial Buildins Division-III</t>
  </si>
  <si>
    <t>Allocation</t>
  </si>
  <si>
    <t>D-1</t>
  </si>
  <si>
    <t>Kit Opening</t>
  </si>
  <si>
    <t>2x1(6.50+1.50+1.50)</t>
  </si>
  <si>
    <t>4x6.50</t>
  </si>
  <si>
    <t>2 x 1</t>
  </si>
  <si>
    <t>2x2x(6.0+3.50)x5.0</t>
  </si>
  <si>
    <t>Bath,W.C</t>
  </si>
  <si>
    <t>Galvanized wire gauze 144 mesh per square inch of 22 S.W.G fixed to chockets without deodar patti. (S.I.No.62 P-66).</t>
  </si>
  <si>
    <t>G.I expended metal 1/2" to 3/4" mesh 16 gauge fixed to chockats without deodar patti.
(S.I.No.65 P-66).</t>
  </si>
  <si>
    <t xml:space="preserve">Providing &amp; fixing Aluminum Sheet on </t>
  </si>
  <si>
    <t>doors pasted with glue as per requirement.</t>
  </si>
  <si>
    <t xml:space="preserve">Providing and fixing approved quality mortice </t>
  </si>
  <si>
    <t>lock.(S.I N0.21 P-60)</t>
  </si>
  <si>
    <t>(S.I.No.61/P-66)</t>
  </si>
  <si>
    <t>Portion  "   "    "</t>
  </si>
  <si>
    <t xml:space="preserve">Lounge Wall "    " </t>
  </si>
  <si>
    <t>D-3</t>
  </si>
  <si>
    <t>"   "    "    "</t>
  </si>
  <si>
    <t>Qty same as Item No-13 on Schedule Item</t>
  </si>
  <si>
    <t>Bath 9,12,15</t>
  </si>
  <si>
    <t>W.C 12,15</t>
  </si>
  <si>
    <t>3x1x4.25x6.08</t>
  </si>
  <si>
    <t>2x1x6.0x3.50</t>
  </si>
  <si>
    <t>Kit 9,12,15,16,24</t>
  </si>
  <si>
    <t>W.C 9,12,15</t>
  </si>
  <si>
    <t>5x2(6.0+8.25)x2.0</t>
  </si>
  <si>
    <t>3x2x(4.25+6.08)5.0</t>
  </si>
  <si>
    <t>3x2x2.50x5.00</t>
  </si>
  <si>
    <t>5x1x3.0x2.0</t>
  </si>
  <si>
    <t>Qty same as Item No.1-A</t>
  </si>
  <si>
    <t>Wind J-10,12,15,16,17</t>
  </si>
  <si>
    <t>5x1x5.0x4.0</t>
  </si>
  <si>
    <t>6x1x2.50x1.50</t>
  </si>
  <si>
    <t>6x1x2.0x1.50</t>
  </si>
  <si>
    <t>Vent J-10,12,15,16,17,20</t>
  </si>
  <si>
    <t xml:space="preserve">Vent </t>
  </si>
  <si>
    <t>Bath,W.C Door 10,12,16,17,24</t>
  </si>
  <si>
    <t>5x2x2.50x6.75</t>
  </si>
  <si>
    <t>Room Door 16</t>
  </si>
  <si>
    <t>1x3.50x6.75</t>
  </si>
  <si>
    <t>J-24</t>
  </si>
  <si>
    <t>3x1x2.50x6.50</t>
  </si>
  <si>
    <t>J-16</t>
  </si>
  <si>
    <t>J-10,12,16,17,24</t>
  </si>
  <si>
    <t>5x1x2.50x5.0</t>
  </si>
  <si>
    <t>J-2,10,16</t>
  </si>
  <si>
    <t>2 + 2 + 2</t>
  </si>
  <si>
    <t>J-2,15,17,20,24</t>
  </si>
  <si>
    <t>5 x</t>
  </si>
  <si>
    <t>Kit (12,15,16,9)</t>
  </si>
  <si>
    <t>"   Skirting</t>
  </si>
  <si>
    <t>4x2(6.0+8.25)x0.50</t>
  </si>
  <si>
    <t>4x1x10.67x7.17</t>
  </si>
  <si>
    <t>4x2x2.50x2.50</t>
  </si>
  <si>
    <t>4x2(10.67+9.67)x0.50</t>
  </si>
  <si>
    <t>Lounge 12,15,16,9</t>
  </si>
  <si>
    <t>4x1x6.0x8.25</t>
  </si>
  <si>
    <t>4x1x3.50x0.50</t>
  </si>
  <si>
    <t>4x1x3.00x0.50</t>
  </si>
  <si>
    <t>W 1 10,12,15,16,17</t>
  </si>
  <si>
    <t>V 1 10,12,15,16,17,20</t>
  </si>
  <si>
    <t>V2 10,12,15,16,17,20</t>
  </si>
  <si>
    <t>5x5.0x4.0</t>
  </si>
  <si>
    <t>6x2.50x1.50</t>
  </si>
  <si>
    <t>6x2.00x1.50</t>
  </si>
  <si>
    <t>J-10,12,15,16,17</t>
  </si>
  <si>
    <t>J-10,12,15,16,17,20</t>
  </si>
  <si>
    <t>Wall J-10,12,15,16,20,24</t>
  </si>
  <si>
    <t>6x1(7.50+4.0)x2.0</t>
  </si>
  <si>
    <t>6x1x6.17x2.17</t>
  </si>
  <si>
    <t>Floor J-10,12,15,16,20,24</t>
  </si>
  <si>
    <t>6x1x(6.50+4.25)x2.42</t>
  </si>
  <si>
    <t>6x1x1.58x6.50</t>
  </si>
  <si>
    <t>J-20</t>
  </si>
  <si>
    <t>2x1x4.00x6.00</t>
  </si>
  <si>
    <t>Bath 12,15</t>
  </si>
  <si>
    <t>2x1(4.50+4.33+1.50+5.0+2.50)</t>
  </si>
  <si>
    <t>W.C "  "</t>
  </si>
  <si>
    <t>12,15</t>
  </si>
  <si>
    <t>Kit J-12,15,16,24</t>
  </si>
  <si>
    <t>4x1x6.0x3.0x1.50x6.25</t>
  </si>
  <si>
    <t>Bath J-12</t>
  </si>
  <si>
    <t>1x4.0x2.0x2.0x6.25</t>
  </si>
  <si>
    <t>J-10,12,24</t>
  </si>
  <si>
    <t>J-12,15</t>
  </si>
  <si>
    <t>J-16,24</t>
  </si>
  <si>
    <t>P/F W.C Commode</t>
  </si>
  <si>
    <t>J-9</t>
  </si>
  <si>
    <t>P/F Brass Bib Cock 1/2" dia</t>
  </si>
  <si>
    <t>J-10,17</t>
  </si>
  <si>
    <t>16 gauge fixed to chockats without deodar patti.</t>
  </si>
  <si>
    <t>(S.I.No.65 P-66).</t>
  </si>
  <si>
    <t xml:space="preserve">G.I expended metal 1/2" to 3/4" mesh </t>
  </si>
  <si>
    <t>floor or wall facing in required colour and pattern</t>
  </si>
  <si>
    <t>on  of STILE specification jointed in white cement and</t>
  </si>
  <si>
    <t>pigment over a base of 1:2 grey cement mortor 3/4"</t>
  </si>
  <si>
    <t xml:space="preserve">thick i/c washing and filling of joints with slaurry of </t>
  </si>
  <si>
    <t>white cement and pigment in desire shade with finishing,</t>
  </si>
  <si>
    <t>cleaning and cost of wax polish etc complete i/c</t>
  </si>
  <si>
    <t xml:space="preserve">Providing and laying tiles glazed 6"x6"x1/4"     </t>
  </si>
  <si>
    <t xml:space="preserve">cutting tiles toproper profile. </t>
  </si>
  <si>
    <t>(S.I No.60 P-47</t>
  </si>
  <si>
    <t>P/Fixing european white glazed earthen</t>
  </si>
  <si>
    <t xml:space="preserve">ware wash down w.c pan complete </t>
  </si>
  <si>
    <t>with &amp; i/c the cost of white/black plastic</t>
  </si>
  <si>
    <t xml:space="preserve">seat and lid with c.p brass hinges </t>
  </si>
  <si>
    <t>(S.I.No.5/P-2)</t>
  </si>
  <si>
    <t>Supplying and fixing in position brass bib cocks</t>
  </si>
  <si>
    <t xml:space="preserve"> (b)  1/2" dia brass bib cock , Standard </t>
  </si>
  <si>
    <t xml:space="preserve">Providing and fixing Marble Top 1" thick 20"   </t>
  </si>
  <si>
    <t>J-17</t>
  </si>
  <si>
    <t>1x(8.25+4.25)x1.83</t>
  </si>
  <si>
    <t>of chaina verona i/c charging of cutting ,fixing and</t>
  </si>
  <si>
    <t>making half round gola jointing with white</t>
  </si>
  <si>
    <t>cement/jally etc complete.</t>
  </si>
  <si>
    <t>M/R TO 182 FLATS AT SHADMAN TOWN KARACHI. 
BLOCK "J" Flat No. J-02,10,12,15,16,17,20,24)</t>
  </si>
  <si>
    <t>x 0.50</t>
  </si>
  <si>
    <t>SCHEDULE  " B"</t>
  </si>
  <si>
    <t>Below/ Above</t>
  </si>
  <si>
    <t>Below/Above</t>
  </si>
  <si>
    <t xml:space="preserve"> Above/Below </t>
  </si>
  <si>
    <t>SUMMARY OF COST</t>
  </si>
  <si>
    <t>Civil Work Schedule Item</t>
  </si>
  <si>
    <t>Civil Work Non Schedule Item</t>
  </si>
  <si>
    <t>W/S &amp; S/F Schedule Item</t>
  </si>
  <si>
    <t>Internal Sui Gas</t>
  </si>
  <si>
    <t>Grand Total</t>
  </si>
  <si>
    <t>CONDITINS.</t>
  </si>
  <si>
    <t xml:space="preserve">Any typographical error in the rates of subject of the correction according to the Schedule of Rates </t>
  </si>
  <si>
    <t>(General)Volume-III, Part-III, &amp; Schedule of Rates Water Supply and S/F for finished items</t>
  </si>
  <si>
    <t xml:space="preserve"> inforced  from 12th July, 2012 approved by SRC Sindh.</t>
  </si>
  <si>
    <t>No Cartage will be paid on any items of works.</t>
  </si>
  <si>
    <t>No premium shall be paid on Non-Schedule items.</t>
  </si>
  <si>
    <t>CONTRACTOR</t>
  </si>
  <si>
    <t>Provincial Building Sub Division-II</t>
  </si>
  <si>
    <t>Provincial Buildings Division No.III</t>
  </si>
</sst>
</file>

<file path=xl/styles.xml><?xml version="1.0" encoding="utf-8"?>
<styleSheet xmlns="http://schemas.openxmlformats.org/spreadsheetml/2006/main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0"/>
    <numFmt numFmtId="166" formatCode="_(* #,##0.000_);_(* \(#,##0.000\);_(* &quot;-&quot;??_);_(@_)"/>
  </numFmts>
  <fonts count="33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b/>
      <u/>
      <sz val="14"/>
      <name val="Times New Roman"/>
      <family val="1"/>
    </font>
    <font>
      <b/>
      <u/>
      <sz val="11"/>
      <name val="Times New Roman"/>
      <family val="1"/>
    </font>
    <font>
      <b/>
      <sz val="10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2"/>
      <name val="Times New Roman"/>
      <family val="1"/>
    </font>
    <font>
      <b/>
      <u/>
      <sz val="22"/>
      <name val="Times New Roman"/>
      <family val="1"/>
    </font>
    <font>
      <sz val="10"/>
      <name val="Times New Roman"/>
      <family val="1"/>
    </font>
    <font>
      <b/>
      <u/>
      <sz val="12"/>
      <name val="Times New Roman"/>
      <family val="1"/>
    </font>
    <font>
      <b/>
      <i/>
      <sz val="11"/>
      <name val="Times New Roman"/>
      <family val="1"/>
    </font>
    <font>
      <sz val="11"/>
      <name val="Times"/>
    </font>
    <font>
      <b/>
      <sz val="8"/>
      <name val="Times New Roman"/>
      <family val="1"/>
    </font>
    <font>
      <b/>
      <sz val="14"/>
      <name val="Times New Roman"/>
      <family val="1"/>
    </font>
    <font>
      <b/>
      <sz val="11"/>
      <name val="Times'"/>
    </font>
    <font>
      <sz val="11"/>
      <name val="Times'"/>
    </font>
    <font>
      <b/>
      <u/>
      <sz val="24"/>
      <name val="BankGothic Md BT"/>
      <family val="2"/>
    </font>
    <font>
      <b/>
      <sz val="16"/>
      <name val="Arial"/>
      <family val="2"/>
    </font>
    <font>
      <b/>
      <sz val="18"/>
      <name val="Arial"/>
      <family val="2"/>
    </font>
    <font>
      <b/>
      <u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i/>
      <u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4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347">
    <xf numFmtId="0" fontId="0" fillId="0" borderId="0" xfId="0"/>
    <xf numFmtId="0" fontId="3" fillId="0" borderId="0" xfId="0" applyFont="1" applyFill="1" applyAlignment="1">
      <alignment horizontal="center"/>
    </xf>
    <xf numFmtId="0" fontId="4" fillId="0" borderId="0" xfId="0" applyFont="1" applyFill="1"/>
    <xf numFmtId="2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/>
    <xf numFmtId="0" fontId="6" fillId="0" borderId="0" xfId="0" applyFont="1" applyFill="1" applyAlignment="1"/>
    <xf numFmtId="2" fontId="7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left"/>
    </xf>
    <xf numFmtId="2" fontId="8" fillId="0" borderId="0" xfId="0" applyNumberFormat="1" applyFont="1" applyFill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Fill="1"/>
    <xf numFmtId="0" fontId="4" fillId="0" borderId="0" xfId="0" quotePrefix="1" applyFont="1" applyFill="1" applyAlignment="1">
      <alignment horizontal="center"/>
    </xf>
    <xf numFmtId="0" fontId="4" fillId="0" borderId="0" xfId="0" quotePrefix="1" applyFont="1" applyFill="1" applyAlignment="1">
      <alignment horizontal="left"/>
    </xf>
    <xf numFmtId="164" fontId="4" fillId="0" borderId="0" xfId="1" quotePrefix="1" applyNumberFormat="1" applyFont="1" applyFill="1" applyAlignment="1">
      <alignment horizontal="right" vertical="top"/>
    </xf>
    <xf numFmtId="2" fontId="3" fillId="0" borderId="0" xfId="0" applyNumberFormat="1" applyFont="1" applyFill="1" applyBorder="1" applyAlignment="1">
      <alignment horizontal="right"/>
    </xf>
    <xf numFmtId="165" fontId="4" fillId="0" borderId="0" xfId="0" quotePrefix="1" applyNumberFormat="1" applyFont="1" applyFill="1" applyAlignment="1">
      <alignment horizontal="left"/>
    </xf>
    <xf numFmtId="0" fontId="4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Font="1" applyFill="1" applyAlignment="1">
      <alignment wrapText="1"/>
    </xf>
    <xf numFmtId="0" fontId="4" fillId="0" borderId="0" xfId="0" applyNumberFormat="1" applyFont="1" applyFill="1"/>
    <xf numFmtId="164" fontId="4" fillId="0" borderId="0" xfId="0" applyNumberFormat="1" applyFont="1" applyFill="1"/>
    <xf numFmtId="43" fontId="4" fillId="0" borderId="0" xfId="0" applyNumberFormat="1" applyFont="1" applyFill="1"/>
    <xf numFmtId="0" fontId="4" fillId="0" borderId="0" xfId="0" quotePrefix="1" applyFont="1" applyFill="1"/>
    <xf numFmtId="43" fontId="4" fillId="0" borderId="0" xfId="1" quotePrefix="1" applyNumberFormat="1" applyFont="1" applyFill="1" applyAlignment="1">
      <alignment horizontal="right" vertical="top"/>
    </xf>
    <xf numFmtId="2" fontId="4" fillId="0" borderId="0" xfId="0" applyNumberFormat="1" applyFont="1" applyFill="1"/>
    <xf numFmtId="2" fontId="3" fillId="0" borderId="0" xfId="0" applyNumberFormat="1" applyFont="1" applyFill="1" applyBorder="1"/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2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0" fontId="3" fillId="0" borderId="0" xfId="0" quotePrefix="1" applyFont="1" applyFill="1" applyAlignment="1">
      <alignment horizontal="center" vertical="top"/>
    </xf>
    <xf numFmtId="164" fontId="3" fillId="0" borderId="0" xfId="1" quotePrefix="1" applyNumberFormat="1" applyFont="1" applyFill="1" applyBorder="1" applyAlignment="1">
      <alignment horizontal="right" vertical="top"/>
    </xf>
    <xf numFmtId="0" fontId="3" fillId="0" borderId="0" xfId="0" quotePrefix="1" applyFont="1" applyFill="1" applyBorder="1" applyAlignment="1">
      <alignment horizontal="left" vertical="top"/>
    </xf>
    <xf numFmtId="2" fontId="4" fillId="0" borderId="0" xfId="0" applyNumberFormat="1" applyFont="1" applyFill="1" applyBorder="1" applyAlignment="1">
      <alignment horizontal="left"/>
    </xf>
    <xf numFmtId="0" fontId="4" fillId="0" borderId="0" xfId="0" applyFont="1"/>
    <xf numFmtId="1" fontId="3" fillId="0" borderId="0" xfId="0" applyNumberFormat="1" applyFont="1" applyFill="1" applyBorder="1"/>
    <xf numFmtId="164" fontId="4" fillId="0" borderId="0" xfId="1" quotePrefix="1" applyNumberFormat="1" applyFont="1" applyFill="1" applyBorder="1" applyAlignment="1">
      <alignment horizontal="right" vertical="top"/>
    </xf>
    <xf numFmtId="0" fontId="4" fillId="0" borderId="0" xfId="0" applyFont="1" applyFill="1" applyAlignment="1">
      <alignment horizontal="right" vertical="top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2" fontId="4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1" fontId="4" fillId="0" borderId="0" xfId="0" applyNumberFormat="1" applyFont="1" applyFill="1" applyAlignment="1">
      <alignment horizontal="left" vertical="top"/>
    </xf>
    <xf numFmtId="2" fontId="12" fillId="0" borderId="0" xfId="0" applyNumberFormat="1" applyFont="1" applyFill="1" applyAlignment="1">
      <alignment vertical="top"/>
    </xf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horizontal="left"/>
    </xf>
    <xf numFmtId="0" fontId="5" fillId="0" borderId="0" xfId="0" applyNumberFormat="1" applyFont="1" applyFill="1" applyAlignment="1">
      <alignment horizontal="justify" vertical="top"/>
    </xf>
    <xf numFmtId="2" fontId="13" fillId="0" borderId="0" xfId="0" applyNumberFormat="1" applyFont="1" applyFill="1" applyAlignment="1">
      <alignment horizontal="justify" vertical="top"/>
    </xf>
    <xf numFmtId="164" fontId="7" fillId="0" borderId="0" xfId="0" applyNumberFormat="1" applyFont="1" applyFill="1" applyAlignment="1">
      <alignment horizontal="center" vertical="top"/>
    </xf>
    <xf numFmtId="2" fontId="14" fillId="0" borderId="0" xfId="0" applyNumberFormat="1" applyFont="1" applyFill="1" applyAlignment="1">
      <alignment horizontal="center" vertical="top"/>
    </xf>
    <xf numFmtId="164" fontId="14" fillId="0" borderId="0" xfId="0" applyNumberFormat="1" applyFont="1" applyFill="1" applyAlignment="1">
      <alignment horizontal="center" vertical="top"/>
    </xf>
    <xf numFmtId="0" fontId="4" fillId="0" borderId="0" xfId="0" applyFont="1" applyFill="1" applyAlignment="1">
      <alignment horizontal="left" vertical="top"/>
    </xf>
    <xf numFmtId="0" fontId="4" fillId="0" borderId="4" xfId="0" applyFont="1" applyFill="1" applyBorder="1" applyAlignment="1">
      <alignment horizontal="center" vertical="top"/>
    </xf>
    <xf numFmtId="0" fontId="4" fillId="0" borderId="4" xfId="0" applyNumberFormat="1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left" vertical="top"/>
    </xf>
    <xf numFmtId="0" fontId="0" fillId="0" borderId="0" xfId="0" applyFill="1"/>
    <xf numFmtId="0" fontId="12" fillId="0" borderId="0" xfId="0" applyFont="1" applyFill="1"/>
    <xf numFmtId="2" fontId="12" fillId="0" borderId="0" xfId="0" applyNumberFormat="1" applyFont="1" applyFill="1"/>
    <xf numFmtId="1" fontId="12" fillId="0" borderId="0" xfId="0" applyNumberFormat="1" applyFont="1" applyFill="1"/>
    <xf numFmtId="2" fontId="0" fillId="0" borderId="0" xfId="0" applyNumberFormat="1" applyFill="1"/>
    <xf numFmtId="2" fontId="12" fillId="0" borderId="0" xfId="0" applyNumberFormat="1" applyFont="1" applyFill="1" applyBorder="1"/>
    <xf numFmtId="0" fontId="12" fillId="0" borderId="0" xfId="0" applyFont="1" applyFill="1" applyBorder="1"/>
    <xf numFmtId="1" fontId="4" fillId="0" borderId="0" xfId="0" applyNumberFormat="1" applyFont="1" applyFill="1"/>
    <xf numFmtId="0" fontId="3" fillId="0" borderId="0" xfId="0" applyFont="1" applyFill="1" applyAlignment="1"/>
    <xf numFmtId="0" fontId="15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16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/>
    </xf>
    <xf numFmtId="0" fontId="15" fillId="0" borderId="9" xfId="0" applyFont="1" applyBorder="1" applyAlignment="1">
      <alignment vertical="center"/>
    </xf>
    <xf numFmtId="0" fontId="15" fillId="0" borderId="9" xfId="0" applyFont="1" applyBorder="1" applyAlignment="1">
      <alignment vertical="center" wrapText="1"/>
    </xf>
    <xf numFmtId="0" fontId="17" fillId="0" borderId="0" xfId="0" applyFont="1"/>
    <xf numFmtId="0" fontId="18" fillId="0" borderId="0" xfId="0" applyFont="1"/>
    <xf numFmtId="0" fontId="15" fillId="0" borderId="0" xfId="0" applyFont="1" applyAlignment="1">
      <alignment horizontal="right"/>
    </xf>
    <xf numFmtId="164" fontId="15" fillId="0" borderId="0" xfId="1" applyNumberFormat="1" applyFont="1" applyAlignment="1">
      <alignment horizontal="right" vertical="top"/>
    </xf>
    <xf numFmtId="0" fontId="15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164" fontId="15" fillId="0" borderId="0" xfId="1" applyNumberFormat="1" applyFont="1" applyBorder="1" applyAlignment="1">
      <alignment horizontal="right"/>
    </xf>
    <xf numFmtId="0" fontId="15" fillId="0" borderId="0" xfId="0" quotePrefix="1" applyFont="1" applyBorder="1" applyAlignment="1">
      <alignment vertical="top"/>
    </xf>
    <xf numFmtId="0" fontId="15" fillId="0" borderId="0" xfId="0" applyFont="1" applyAlignment="1">
      <alignment horizontal="right" vertical="top"/>
    </xf>
    <xf numFmtId="164" fontId="5" fillId="0" borderId="5" xfId="1" applyNumberFormat="1" applyFont="1" applyBorder="1" applyAlignment="1">
      <alignment horizontal="right"/>
    </xf>
    <xf numFmtId="0" fontId="5" fillId="0" borderId="6" xfId="0" quotePrefix="1" applyFont="1" applyBorder="1" applyAlignment="1">
      <alignment vertical="top"/>
    </xf>
    <xf numFmtId="164" fontId="15" fillId="0" borderId="0" xfId="1" applyNumberFormat="1" applyFont="1" applyAlignment="1">
      <alignment vertical="top"/>
    </xf>
    <xf numFmtId="164" fontId="15" fillId="0" borderId="0" xfId="0" applyNumberFormat="1" applyFont="1" applyAlignment="1">
      <alignment vertical="top"/>
    </xf>
    <xf numFmtId="164" fontId="5" fillId="0" borderId="5" xfId="1" applyNumberFormat="1" applyFont="1" applyBorder="1"/>
    <xf numFmtId="0" fontId="15" fillId="0" borderId="6" xfId="0" quotePrefix="1" applyFont="1" applyBorder="1"/>
    <xf numFmtId="166" fontId="5" fillId="0" borderId="5" xfId="1" applyNumberFormat="1" applyFont="1" applyBorder="1"/>
    <xf numFmtId="0" fontId="15" fillId="0" borderId="6" xfId="0" applyFont="1" applyBorder="1"/>
    <xf numFmtId="1" fontId="3" fillId="0" borderId="0" xfId="0" applyNumberFormat="1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quotePrefix="1" applyFont="1" applyAlignment="1">
      <alignment wrapText="1"/>
    </xf>
    <xf numFmtId="165" fontId="4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center" wrapText="1"/>
    </xf>
    <xf numFmtId="164" fontId="4" fillId="0" borderId="0" xfId="1" quotePrefix="1" applyNumberFormat="1" applyFont="1" applyAlignment="1">
      <alignment horizontal="right" wrapText="1"/>
    </xf>
    <xf numFmtId="0" fontId="4" fillId="0" borderId="0" xfId="0" quotePrefix="1" applyFont="1" applyAlignment="1">
      <alignment horizontal="left"/>
    </xf>
    <xf numFmtId="2" fontId="3" fillId="0" borderId="0" xfId="0" applyNumberFormat="1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3" fillId="0" borderId="0" xfId="0" applyFont="1" applyFill="1" applyBorder="1" applyAlignment="1">
      <alignment horizontal="right" vertical="top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1" quotePrefix="1" applyNumberFormat="1" applyFont="1" applyBorder="1" applyAlignment="1">
      <alignment horizontal="right" wrapText="1"/>
    </xf>
    <xf numFmtId="0" fontId="4" fillId="0" borderId="0" xfId="0" quotePrefix="1" applyFont="1" applyBorder="1" applyAlignment="1">
      <alignment horizontal="left"/>
    </xf>
    <xf numFmtId="0" fontId="19" fillId="0" borderId="0" xfId="0" applyFont="1" applyFill="1"/>
    <xf numFmtId="1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3" fillId="0" borderId="0" xfId="0" quotePrefix="1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vertical="top"/>
    </xf>
    <xf numFmtId="2" fontId="4" fillId="0" borderId="0" xfId="0" applyNumberFormat="1" applyFont="1" applyBorder="1" applyAlignment="1">
      <alignment vertical="top"/>
    </xf>
    <xf numFmtId="0" fontId="4" fillId="0" borderId="0" xfId="0" applyFont="1" applyBorder="1" applyAlignment="1"/>
    <xf numFmtId="2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0" fillId="0" borderId="0" xfId="0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right" vertical="top"/>
    </xf>
    <xf numFmtId="1" fontId="4" fillId="0" borderId="0" xfId="0" applyNumberFormat="1" applyFont="1" applyFill="1" applyBorder="1" applyAlignment="1">
      <alignment horizontal="left" vertical="top"/>
    </xf>
    <xf numFmtId="2" fontId="12" fillId="0" borderId="0" xfId="0" applyNumberFormat="1" applyFont="1" applyFill="1" applyBorder="1" applyAlignment="1">
      <alignment vertical="top"/>
    </xf>
    <xf numFmtId="0" fontId="12" fillId="0" borderId="0" xfId="0" applyFont="1" applyFill="1" applyBorder="1" applyAlignment="1">
      <alignment vertical="top"/>
    </xf>
    <xf numFmtId="0" fontId="4" fillId="0" borderId="0" xfId="0" applyFont="1" applyFill="1" applyBorder="1"/>
    <xf numFmtId="2" fontId="13" fillId="0" borderId="0" xfId="0" applyNumberFormat="1" applyFont="1" applyFill="1" applyBorder="1"/>
    <xf numFmtId="0" fontId="13" fillId="0" borderId="0" xfId="0" applyFont="1" applyFill="1" applyBorder="1"/>
    <xf numFmtId="2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vertical="top" wrapText="1"/>
    </xf>
    <xf numFmtId="0" fontId="4" fillId="0" borderId="4" xfId="0" quotePrefix="1" applyFont="1" applyFill="1" applyBorder="1" applyAlignment="1">
      <alignment horizontal="left"/>
    </xf>
    <xf numFmtId="164" fontId="3" fillId="0" borderId="4" xfId="1" quotePrefix="1" applyNumberFormat="1" applyFont="1" applyFill="1" applyBorder="1" applyAlignment="1">
      <alignment horizontal="right" vertical="top"/>
    </xf>
    <xf numFmtId="0" fontId="3" fillId="0" borderId="4" xfId="0" quotePrefix="1" applyFont="1" applyFill="1" applyBorder="1" applyAlignment="1">
      <alignment horizontal="left" vertical="top"/>
    </xf>
    <xf numFmtId="164" fontId="4" fillId="0" borderId="0" xfId="3" quotePrefix="1" applyNumberFormat="1" applyFont="1" applyBorder="1" applyAlignment="1">
      <alignment horizontal="right" wrapText="1"/>
    </xf>
    <xf numFmtId="0" fontId="4" fillId="0" borderId="0" xfId="0" applyFont="1" applyFill="1" applyAlignment="1">
      <alignment horizontal="left" wrapText="1"/>
    </xf>
    <xf numFmtId="164" fontId="3" fillId="0" borderId="4" xfId="0" applyNumberFormat="1" applyFont="1" applyBorder="1" applyAlignment="1">
      <alignment horizontal="center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3" fillId="0" borderId="11" xfId="0" quotePrefix="1" applyFont="1" applyFill="1" applyBorder="1" applyAlignment="1">
      <alignment horizontal="left" vertical="top"/>
    </xf>
    <xf numFmtId="0" fontId="3" fillId="0" borderId="12" xfId="0" quotePrefix="1" applyFont="1" applyFill="1" applyBorder="1" applyAlignment="1">
      <alignment horizontal="left" vertical="top"/>
    </xf>
    <xf numFmtId="164" fontId="3" fillId="0" borderId="4" xfId="1" quotePrefix="1" applyNumberFormat="1" applyFont="1" applyBorder="1" applyAlignment="1">
      <alignment horizontal="right" wrapText="1"/>
    </xf>
    <xf numFmtId="164" fontId="3" fillId="0" borderId="0" xfId="1" quotePrefix="1" applyNumberFormat="1" applyFont="1" applyBorder="1" applyAlignment="1">
      <alignment horizontal="right" wrapText="1"/>
    </xf>
    <xf numFmtId="0" fontId="3" fillId="0" borderId="13" xfId="0" quotePrefix="1" applyFont="1" applyFill="1" applyBorder="1" applyAlignment="1">
      <alignment horizontal="left" vertical="top"/>
    </xf>
    <xf numFmtId="0" fontId="2" fillId="0" borderId="0" xfId="0" applyFont="1" applyFill="1" applyAlignment="1">
      <alignment vertical="top"/>
    </xf>
    <xf numFmtId="2" fontId="13" fillId="0" borderId="4" xfId="0" applyNumberFormat="1" applyFont="1" applyFill="1" applyBorder="1" applyAlignment="1">
      <alignment vertical="top"/>
    </xf>
    <xf numFmtId="0" fontId="13" fillId="0" borderId="4" xfId="0" applyFont="1" applyFill="1" applyBorder="1" applyAlignment="1">
      <alignment vertical="top"/>
    </xf>
    <xf numFmtId="0" fontId="4" fillId="0" borderId="0" xfId="0" applyFont="1" applyFill="1" applyBorder="1" applyAlignment="1">
      <alignment wrapText="1"/>
    </xf>
    <xf numFmtId="2" fontId="4" fillId="0" borderId="0" xfId="0" applyNumberFormat="1" applyFont="1" applyFill="1" applyBorder="1"/>
    <xf numFmtId="0" fontId="4" fillId="0" borderId="0" xfId="0" applyFont="1" applyFill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2" fillId="0" borderId="0" xfId="0" applyFont="1" applyFill="1" applyBorder="1" applyAlignment="1"/>
    <xf numFmtId="0" fontId="4" fillId="0" borderId="0" xfId="0" applyFont="1" applyFill="1" applyBorder="1" applyAlignment="1">
      <alignment horizontal="center" vertical="top"/>
    </xf>
    <xf numFmtId="1" fontId="4" fillId="0" borderId="0" xfId="0" applyNumberFormat="1" applyFont="1" applyFill="1" applyBorder="1"/>
    <xf numFmtId="1" fontId="3" fillId="0" borderId="14" xfId="0" applyNumberFormat="1" applyFont="1" applyFill="1" applyBorder="1"/>
    <xf numFmtId="0" fontId="3" fillId="0" borderId="14" xfId="0" applyFont="1" applyFill="1" applyBorder="1"/>
    <xf numFmtId="2" fontId="3" fillId="0" borderId="14" xfId="0" applyNumberFormat="1" applyFont="1" applyFill="1" applyBorder="1"/>
    <xf numFmtId="2" fontId="2" fillId="0" borderId="0" xfId="0" applyNumberFormat="1" applyFont="1" applyFill="1" applyAlignment="1">
      <alignment vertical="top"/>
    </xf>
    <xf numFmtId="0" fontId="3" fillId="0" borderId="0" xfId="0" applyFont="1" applyAlignment="1">
      <alignment horizontal="center"/>
    </xf>
    <xf numFmtId="0" fontId="2" fillId="0" borderId="0" xfId="0" applyFont="1" applyFill="1"/>
    <xf numFmtId="0" fontId="13" fillId="0" borderId="0" xfId="0" applyFont="1" applyFill="1" applyAlignment="1">
      <alignment horizontal="right"/>
    </xf>
    <xf numFmtId="2" fontId="2" fillId="0" borderId="4" xfId="0" applyNumberFormat="1" applyFont="1" applyFill="1" applyBorder="1"/>
    <xf numFmtId="0" fontId="2" fillId="0" borderId="4" xfId="0" applyFont="1" applyFill="1" applyBorder="1"/>
    <xf numFmtId="0" fontId="2" fillId="0" borderId="0" xfId="0" applyFont="1" applyFill="1" applyAlignment="1">
      <alignment horizontal="right"/>
    </xf>
    <xf numFmtId="2" fontId="4" fillId="0" borderId="4" xfId="0" applyNumberFormat="1" applyFont="1" applyBorder="1" applyAlignment="1">
      <alignment horizontal="right"/>
    </xf>
    <xf numFmtId="0" fontId="4" fillId="0" borderId="4" xfId="0" applyFont="1" applyBorder="1" applyAlignment="1"/>
    <xf numFmtId="0" fontId="4" fillId="0" borderId="0" xfId="0" applyFont="1" applyAlignment="1">
      <alignment vertical="top"/>
    </xf>
    <xf numFmtId="2" fontId="4" fillId="0" borderId="0" xfId="0" applyNumberFormat="1" applyFont="1" applyFill="1" applyAlignment="1">
      <alignment vertical="top"/>
    </xf>
    <xf numFmtId="2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20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9" fillId="0" borderId="12" xfId="0" applyFont="1" applyFill="1" applyBorder="1"/>
    <xf numFmtId="0" fontId="4" fillId="0" borderId="0" xfId="0" applyFont="1" applyFill="1" applyAlignment="1">
      <alignment horizontal="left" vertical="top" wrapText="1"/>
    </xf>
    <xf numFmtId="2" fontId="2" fillId="0" borderId="0" xfId="0" applyNumberFormat="1" applyFont="1" applyFill="1"/>
    <xf numFmtId="0" fontId="2" fillId="0" borderId="0" xfId="0" applyFont="1" applyFill="1" applyBorder="1" applyAlignment="1">
      <alignment vertical="top"/>
    </xf>
    <xf numFmtId="0" fontId="8" fillId="0" borderId="0" xfId="0" applyFont="1" applyFill="1" applyBorder="1"/>
    <xf numFmtId="2" fontId="13" fillId="0" borderId="0" xfId="0" applyNumberFormat="1" applyFont="1" applyFill="1" applyBorder="1" applyAlignment="1">
      <alignment vertical="top"/>
    </xf>
    <xf numFmtId="0" fontId="13" fillId="0" borderId="0" xfId="0" applyFont="1" applyFill="1" applyBorder="1" applyAlignment="1">
      <alignment vertical="top"/>
    </xf>
    <xf numFmtId="0" fontId="4" fillId="0" borderId="0" xfId="0" applyFont="1" applyAlignment="1">
      <alignment horizontal="right"/>
    </xf>
    <xf numFmtId="164" fontId="3" fillId="0" borderId="4" xfId="3" quotePrefix="1" applyNumberFormat="1" applyFont="1" applyBorder="1" applyAlignment="1">
      <alignment horizontal="right" wrapText="1"/>
    </xf>
    <xf numFmtId="0" fontId="4" fillId="0" borderId="4" xfId="0" quotePrefix="1" applyFont="1" applyBorder="1" applyAlignment="1">
      <alignment horizontal="left"/>
    </xf>
    <xf numFmtId="164" fontId="3" fillId="0" borderId="0" xfId="1" quotePrefix="1" applyNumberFormat="1" applyFont="1" applyAlignment="1">
      <alignment horizontal="right" wrapText="1"/>
    </xf>
    <xf numFmtId="0" fontId="3" fillId="0" borderId="0" xfId="0" quotePrefix="1" applyFont="1" applyBorder="1" applyAlignment="1">
      <alignment horizontal="right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left"/>
    </xf>
    <xf numFmtId="0" fontId="13" fillId="0" borderId="0" xfId="0" quotePrefix="1" applyFont="1" applyFill="1" applyAlignment="1">
      <alignment horizontal="right"/>
    </xf>
    <xf numFmtId="0" fontId="13" fillId="0" borderId="0" xfId="0" applyFont="1" applyFill="1"/>
    <xf numFmtId="0" fontId="5" fillId="0" borderId="0" xfId="0" applyFont="1" applyAlignment="1">
      <alignment horizontal="right"/>
    </xf>
    <xf numFmtId="0" fontId="5" fillId="0" borderId="0" xfId="0" applyFont="1"/>
    <xf numFmtId="0" fontId="7" fillId="0" borderId="0" xfId="0" applyFont="1"/>
    <xf numFmtId="0" fontId="15" fillId="0" borderId="0" xfId="0" applyFont="1" applyAlignment="1"/>
    <xf numFmtId="164" fontId="3" fillId="0" borderId="11" xfId="1" quotePrefix="1" applyNumberFormat="1" applyFont="1" applyBorder="1" applyAlignment="1">
      <alignment horizontal="right" wrapText="1"/>
    </xf>
    <xf numFmtId="0" fontId="4" fillId="0" borderId="11" xfId="0" quotePrefix="1" applyFont="1" applyBorder="1" applyAlignment="1">
      <alignment horizontal="left"/>
    </xf>
    <xf numFmtId="0" fontId="4" fillId="0" borderId="0" xfId="0" applyFont="1" applyFill="1" applyAlignment="1">
      <alignment vertical="top" wrapText="1"/>
    </xf>
    <xf numFmtId="164" fontId="15" fillId="0" borderId="0" xfId="1" applyNumberFormat="1" applyFont="1" applyAlignment="1">
      <alignment horizontal="right"/>
    </xf>
    <xf numFmtId="0" fontId="15" fillId="0" borderId="0" xfId="0" quotePrefix="1" applyFont="1" applyAlignment="1"/>
    <xf numFmtId="0" fontId="4" fillId="0" borderId="0" xfId="0" applyFont="1" applyFill="1" applyAlignment="1">
      <alignment horizontal="left"/>
    </xf>
    <xf numFmtId="0" fontId="4" fillId="0" borderId="0" xfId="4" applyFont="1" applyFill="1" applyBorder="1" applyAlignment="1">
      <alignment vertical="top" wrapText="1"/>
    </xf>
    <xf numFmtId="164" fontId="4" fillId="0" borderId="12" xfId="1" quotePrefix="1" applyNumberFormat="1" applyFont="1" applyFill="1" applyBorder="1" applyAlignment="1">
      <alignment horizontal="right" vertical="top"/>
    </xf>
    <xf numFmtId="0" fontId="4" fillId="0" borderId="12" xfId="0" quotePrefix="1" applyFont="1" applyFill="1" applyBorder="1" applyAlignment="1">
      <alignment horizontal="left"/>
    </xf>
    <xf numFmtId="2" fontId="3" fillId="0" borderId="0" xfId="0" applyNumberFormat="1" applyFont="1" applyBorder="1" applyAlignment="1">
      <alignment vertical="top"/>
    </xf>
    <xf numFmtId="0" fontId="13" fillId="0" borderId="0" xfId="0" applyFont="1" applyFill="1" applyBorder="1" applyAlignment="1"/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2" fontId="4" fillId="0" borderId="4" xfId="0" applyNumberFormat="1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2" fillId="0" borderId="0" xfId="0" quotePrefix="1" applyFont="1" applyFill="1" applyAlignment="1">
      <alignment horizontal="right"/>
    </xf>
    <xf numFmtId="2" fontId="13" fillId="0" borderId="5" xfId="0" applyNumberFormat="1" applyFont="1" applyFill="1" applyBorder="1"/>
    <xf numFmtId="0" fontId="13" fillId="0" borderId="6" xfId="0" applyFont="1" applyFill="1" applyBorder="1"/>
    <xf numFmtId="2" fontId="13" fillId="0" borderId="5" xfId="0" applyNumberFormat="1" applyFont="1" applyFill="1" applyBorder="1" applyAlignment="1">
      <alignment vertical="top"/>
    </xf>
    <xf numFmtId="0" fontId="13" fillId="0" borderId="6" xfId="0" applyFont="1" applyFill="1" applyBorder="1" applyAlignment="1">
      <alignment vertical="top"/>
    </xf>
    <xf numFmtId="2" fontId="3" fillId="0" borderId="5" xfId="0" applyNumberFormat="1" applyFont="1" applyBorder="1" applyAlignment="1">
      <alignment vertical="top"/>
    </xf>
    <xf numFmtId="0" fontId="13" fillId="0" borderId="6" xfId="0" applyFont="1" applyFill="1" applyBorder="1" applyAlignment="1"/>
    <xf numFmtId="0" fontId="3" fillId="0" borderId="6" xfId="0" applyFont="1" applyBorder="1" applyAlignment="1"/>
    <xf numFmtId="2" fontId="3" fillId="0" borderId="5" xfId="0" applyNumberFormat="1" applyFont="1" applyFill="1" applyBorder="1" applyAlignment="1">
      <alignment vertical="top"/>
    </xf>
    <xf numFmtId="0" fontId="3" fillId="0" borderId="6" xfId="0" applyFont="1" applyFill="1" applyBorder="1" applyAlignment="1">
      <alignment vertical="top"/>
    </xf>
    <xf numFmtId="2" fontId="3" fillId="0" borderId="5" xfId="0" applyNumberFormat="1" applyFont="1" applyFill="1" applyBorder="1"/>
    <xf numFmtId="0" fontId="3" fillId="0" borderId="6" xfId="0" applyFont="1" applyFill="1" applyBorder="1"/>
    <xf numFmtId="2" fontId="13" fillId="0" borderId="5" xfId="0" applyNumberFormat="1" applyFont="1" applyFill="1" applyBorder="1" applyAlignment="1"/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1" fontId="3" fillId="0" borderId="5" xfId="0" applyNumberFormat="1" applyFont="1" applyFill="1" applyBorder="1"/>
    <xf numFmtId="164" fontId="21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2" fontId="13" fillId="0" borderId="0" xfId="0" applyNumberFormat="1" applyFont="1" applyFill="1" applyBorder="1" applyAlignment="1"/>
    <xf numFmtId="2" fontId="4" fillId="0" borderId="0" xfId="0" applyNumberFormat="1" applyFont="1" applyBorder="1" applyAlignment="1"/>
    <xf numFmtId="164" fontId="15" fillId="0" borderId="0" xfId="1" applyNumberFormat="1" applyFont="1"/>
    <xf numFmtId="165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vertical="top"/>
    </xf>
    <xf numFmtId="2" fontId="4" fillId="0" borderId="4" xfId="0" applyNumberFormat="1" applyFont="1" applyFill="1" applyBorder="1"/>
    <xf numFmtId="0" fontId="4" fillId="0" borderId="4" xfId="0" applyFont="1" applyFill="1" applyBorder="1"/>
    <xf numFmtId="0" fontId="4" fillId="0" borderId="0" xfId="0" applyFont="1" applyFill="1" applyBorder="1" applyAlignment="1"/>
    <xf numFmtId="164" fontId="22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4" fillId="0" borderId="0" xfId="5" applyFont="1" applyBorder="1" applyAlignment="1">
      <alignment horizontal="right" vertical="top"/>
    </xf>
    <xf numFmtId="2" fontId="4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/>
    <xf numFmtId="2" fontId="23" fillId="0" borderId="0" xfId="0" applyNumberFormat="1" applyFont="1" applyFill="1" applyBorder="1"/>
    <xf numFmtId="0" fontId="23" fillId="0" borderId="0" xfId="0" applyFont="1" applyBorder="1" applyAlignment="1"/>
    <xf numFmtId="2" fontId="24" fillId="0" borderId="0" xfId="0" applyNumberFormat="1" applyFont="1" applyFill="1" applyBorder="1"/>
    <xf numFmtId="0" fontId="24" fillId="0" borderId="0" xfId="0" applyFont="1" applyBorder="1" applyAlignment="1"/>
    <xf numFmtId="2" fontId="23" fillId="0" borderId="2" xfId="0" applyNumberFormat="1" applyFont="1" applyFill="1" applyBorder="1"/>
    <xf numFmtId="0" fontId="23" fillId="0" borderId="3" xfId="0" applyFont="1" applyBorder="1" applyAlignment="1"/>
    <xf numFmtId="0" fontId="2" fillId="0" borderId="0" xfId="2"/>
    <xf numFmtId="0" fontId="2" fillId="0" borderId="0" xfId="2" applyAlignment="1">
      <alignment vertical="top"/>
    </xf>
    <xf numFmtId="0" fontId="25" fillId="0" borderId="0" xfId="2" applyFont="1" applyAlignment="1">
      <alignment horizontal="center" vertical="top"/>
    </xf>
    <xf numFmtId="0" fontId="11" fillId="0" borderId="0" xfId="2" applyFont="1" applyAlignment="1">
      <alignment vertical="top"/>
    </xf>
    <xf numFmtId="12" fontId="3" fillId="0" borderId="0" xfId="2" applyNumberFormat="1" applyFont="1" applyAlignment="1">
      <alignment vertical="top" wrapText="1"/>
    </xf>
    <xf numFmtId="0" fontId="10" fillId="0" borderId="0" xfId="2" applyFont="1" applyAlignment="1">
      <alignment vertical="top" wrapText="1"/>
    </xf>
    <xf numFmtId="0" fontId="27" fillId="0" borderId="0" xfId="2" quotePrefix="1" applyFont="1"/>
    <xf numFmtId="0" fontId="29" fillId="0" borderId="0" xfId="2" applyFont="1" applyAlignment="1">
      <alignment vertical="top"/>
    </xf>
    <xf numFmtId="0" fontId="2" fillId="0" borderId="0" xfId="2" applyAlignment="1">
      <alignment horizontal="justify" vertical="top" wrapText="1"/>
    </xf>
    <xf numFmtId="0" fontId="2" fillId="0" borderId="0" xfId="2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6" xfId="2" applyFont="1" applyFill="1" applyBorder="1" applyAlignment="1">
      <alignment horizontal="center" vertical="center"/>
    </xf>
    <xf numFmtId="0" fontId="11" fillId="0" borderId="17" xfId="2" applyFont="1" applyBorder="1" applyAlignment="1">
      <alignment horizontal="center" vertical="center"/>
    </xf>
    <xf numFmtId="43" fontId="11" fillId="0" borderId="17" xfId="1" applyFont="1" applyBorder="1" applyAlignment="1">
      <alignment horizontal="right" vertical="center"/>
    </xf>
    <xf numFmtId="0" fontId="11" fillId="0" borderId="1" xfId="2" applyFont="1" applyBorder="1" applyAlignment="1">
      <alignment horizontal="center" vertical="center"/>
    </xf>
    <xf numFmtId="3" fontId="11" fillId="0" borderId="1" xfId="2" applyNumberFormat="1" applyFont="1" applyBorder="1" applyAlignment="1">
      <alignment horizontal="center" vertical="center"/>
    </xf>
    <xf numFmtId="0" fontId="11" fillId="0" borderId="0" xfId="2" applyFont="1" applyBorder="1" applyAlignment="1">
      <alignment horizontal="center" vertical="center"/>
    </xf>
    <xf numFmtId="0" fontId="15" fillId="0" borderId="0" xfId="2" applyFont="1"/>
    <xf numFmtId="0" fontId="9" fillId="0" borderId="0" xfId="2" applyFont="1" applyAlignment="1">
      <alignment horizontal="center"/>
    </xf>
    <xf numFmtId="0" fontId="15" fillId="0" borderId="0" xfId="2" applyFont="1" applyAlignment="1">
      <alignment horizontal="center"/>
    </xf>
    <xf numFmtId="164" fontId="11" fillId="0" borderId="1" xfId="1" applyNumberFormat="1" applyFont="1" applyBorder="1" applyAlignment="1">
      <alignment horizontal="right" vertical="center"/>
    </xf>
    <xf numFmtId="0" fontId="28" fillId="0" borderId="0" xfId="2" applyFont="1" applyAlignment="1">
      <alignment horizontal="center" vertical="top"/>
    </xf>
    <xf numFmtId="0" fontId="28" fillId="0" borderId="0" xfId="2" applyFont="1" applyAlignment="1">
      <alignment horizontal="right" vertical="top"/>
    </xf>
    <xf numFmtId="0" fontId="30" fillId="0" borderId="8" xfId="2" applyFont="1" applyBorder="1" applyAlignment="1">
      <alignment horizontal="center" vertical="center"/>
    </xf>
    <xf numFmtId="3" fontId="11" fillId="0" borderId="17" xfId="1" applyNumberFormat="1" applyFont="1" applyBorder="1" applyAlignment="1">
      <alignment horizontal="center" vertical="center"/>
    </xf>
    <xf numFmtId="0" fontId="27" fillId="0" borderId="0" xfId="2" applyFont="1" applyAlignment="1">
      <alignment vertical="top"/>
    </xf>
    <xf numFmtId="0" fontId="4" fillId="0" borderId="0" xfId="0" applyFont="1" applyFill="1" applyAlignment="1">
      <alignment horizontal="left" vertical="top"/>
    </xf>
    <xf numFmtId="164" fontId="3" fillId="0" borderId="0" xfId="1" applyNumberFormat="1" applyFont="1" applyFill="1" applyBorder="1" applyAlignment="1">
      <alignment vertical="top"/>
    </xf>
    <xf numFmtId="2" fontId="3" fillId="0" borderId="2" xfId="0" applyNumberFormat="1" applyFont="1" applyFill="1" applyBorder="1"/>
    <xf numFmtId="0" fontId="3" fillId="0" borderId="3" xfId="0" applyFont="1" applyFill="1" applyBorder="1"/>
    <xf numFmtId="0" fontId="4" fillId="0" borderId="0" xfId="0" applyFont="1" applyFill="1" applyAlignment="1">
      <alignment horizontal="left"/>
    </xf>
    <xf numFmtId="0" fontId="13" fillId="0" borderId="0" xfId="0" applyFont="1" applyFill="1" applyBorder="1" applyAlignment="1">
      <alignment horizontal="right"/>
    </xf>
    <xf numFmtId="1" fontId="13" fillId="0" borderId="5" xfId="0" applyNumberFormat="1" applyFont="1" applyFill="1" applyBorder="1"/>
    <xf numFmtId="1" fontId="13" fillId="0" borderId="0" xfId="0" applyNumberFormat="1" applyFont="1" applyFill="1" applyBorder="1"/>
    <xf numFmtId="0" fontId="3" fillId="0" borderId="0" xfId="0" applyFont="1" applyAlignment="1">
      <alignment horizontal="left" wrapText="1"/>
    </xf>
    <xf numFmtId="2" fontId="3" fillId="0" borderId="4" xfId="0" applyNumberFormat="1" applyFont="1" applyFill="1" applyBorder="1"/>
    <xf numFmtId="0" fontId="4" fillId="0" borderId="0" xfId="0" applyFont="1" applyFill="1" applyAlignment="1">
      <alignment horizontal="left" vertical="top"/>
    </xf>
    <xf numFmtId="1" fontId="30" fillId="0" borderId="5" xfId="0" applyNumberFormat="1" applyFont="1" applyBorder="1" applyAlignment="1">
      <alignment horizontal="right"/>
    </xf>
    <xf numFmtId="0" fontId="30" fillId="0" borderId="6" xfId="0" applyFont="1" applyBorder="1" applyAlignment="1"/>
    <xf numFmtId="0" fontId="31" fillId="0" borderId="0" xfId="0" applyFont="1" applyAlignment="1">
      <alignment horizontal="right"/>
    </xf>
    <xf numFmtId="43" fontId="4" fillId="0" borderId="5" xfId="1" quotePrefix="1" applyNumberFormat="1" applyFont="1" applyBorder="1" applyAlignment="1">
      <alignment horizontal="right" wrapText="1"/>
    </xf>
    <xf numFmtId="0" fontId="4" fillId="0" borderId="6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165" fontId="4" fillId="0" borderId="0" xfId="0" applyNumberFormat="1" applyFont="1" applyFill="1" applyAlignment="1">
      <alignment horizontal="left"/>
    </xf>
    <xf numFmtId="2" fontId="32" fillId="0" borderId="0" xfId="0" applyNumberFormat="1" applyFont="1" applyFill="1" applyAlignment="1">
      <alignment horizontal="center"/>
    </xf>
    <xf numFmtId="0" fontId="8" fillId="0" borderId="0" xfId="0" applyFont="1" applyBorder="1" applyAlignment="1">
      <alignment horizontal="left"/>
    </xf>
    <xf numFmtId="12" fontId="3" fillId="0" borderId="0" xfId="2" applyNumberFormat="1" applyFont="1" applyAlignment="1">
      <alignment horizontal="left" vertical="top" wrapText="1"/>
    </xf>
    <xf numFmtId="0" fontId="11" fillId="0" borderId="0" xfId="2" applyFont="1" applyAlignment="1">
      <alignment horizontal="justify" vertical="center" wrapText="1"/>
    </xf>
    <xf numFmtId="0" fontId="2" fillId="0" borderId="0" xfId="2" applyAlignment="1">
      <alignment horizontal="justify" vertical="center" wrapText="1"/>
    </xf>
    <xf numFmtId="0" fontId="28" fillId="0" borderId="0" xfId="2" applyFont="1" applyAlignment="1">
      <alignment horizontal="center" vertical="top"/>
    </xf>
    <xf numFmtId="0" fontId="28" fillId="0" borderId="0" xfId="2" applyFont="1" applyAlignment="1">
      <alignment horizontal="right" vertical="top"/>
    </xf>
    <xf numFmtId="0" fontId="15" fillId="0" borderId="0" xfId="2" applyFont="1" applyAlignment="1">
      <alignment horizontal="center"/>
    </xf>
    <xf numFmtId="37" fontId="27" fillId="0" borderId="0" xfId="1" applyNumberFormat="1" applyFont="1" applyAlignment="1">
      <alignment horizontal="left"/>
    </xf>
    <xf numFmtId="0" fontId="26" fillId="0" borderId="0" xfId="2" applyFont="1" applyAlignment="1">
      <alignment horizontal="center" vertical="top"/>
    </xf>
    <xf numFmtId="0" fontId="30" fillId="0" borderId="8" xfId="2" applyFont="1" applyBorder="1" applyAlignment="1">
      <alignment horizontal="center" vertical="center"/>
    </xf>
    <xf numFmtId="0" fontId="30" fillId="0" borderId="10" xfId="2" applyFont="1" applyBorder="1" applyAlignment="1">
      <alignment horizontal="center" vertical="center"/>
    </xf>
    <xf numFmtId="0" fontId="11" fillId="0" borderId="18" xfId="2" applyFont="1" applyBorder="1" applyAlignment="1">
      <alignment horizontal="center" vertical="center"/>
    </xf>
    <xf numFmtId="0" fontId="11" fillId="0" borderId="19" xfId="2" applyFont="1" applyBorder="1" applyAlignment="1">
      <alignment horizontal="center" vertical="center"/>
    </xf>
    <xf numFmtId="0" fontId="11" fillId="0" borderId="2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9" fillId="0" borderId="0" xfId="2" applyFont="1" applyAlignment="1">
      <alignment horizontal="center"/>
    </xf>
    <xf numFmtId="0" fontId="11" fillId="0" borderId="0" xfId="2" applyFont="1" applyAlignment="1">
      <alignment horizontal="justify" vertical="top" wrapText="1"/>
    </xf>
    <xf numFmtId="0" fontId="2" fillId="0" borderId="0" xfId="2" applyAlignment="1">
      <alignment horizontal="justify" vertical="top" wrapText="1"/>
    </xf>
    <xf numFmtId="0" fontId="15" fillId="0" borderId="0" xfId="0" applyFont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justify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4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wrapText="1"/>
    </xf>
    <xf numFmtId="0" fontId="15" fillId="0" borderId="0" xfId="0" applyFont="1" applyBorder="1" applyAlignment="1">
      <alignment horizontal="left" vertical="top" wrapText="1"/>
    </xf>
    <xf numFmtId="2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Border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/>
    </xf>
    <xf numFmtId="0" fontId="4" fillId="0" borderId="4" xfId="0" applyNumberFormat="1" applyFont="1" applyFill="1" applyBorder="1" applyAlignment="1">
      <alignment horizontal="center" vertical="top"/>
    </xf>
  </cellXfs>
  <cellStyles count="24">
    <cellStyle name="Comma" xfId="1" builtinId="3"/>
    <cellStyle name="Comma 2" xfId="3"/>
    <cellStyle name="Comma 2 2" xfId="6"/>
    <cellStyle name="Comma 2 3" xfId="7"/>
    <cellStyle name="Comma 2 4" xfId="8"/>
    <cellStyle name="Comma 2 5" xfId="9"/>
    <cellStyle name="Comma 2 6" xfId="10"/>
    <cellStyle name="Comma 2 7" xfId="11"/>
    <cellStyle name="Comma 2 8" xfId="12"/>
    <cellStyle name="Comma 2 9" xfId="13"/>
    <cellStyle name="Comma 3" xfId="14"/>
    <cellStyle name="Comma 4" xfId="15"/>
    <cellStyle name="Currency 2" xfId="16"/>
    <cellStyle name="Normal" xfId="0" builtinId="0"/>
    <cellStyle name="Normal 10" xfId="17"/>
    <cellStyle name="Normal 2" xfId="2"/>
    <cellStyle name="Normal 2 2" xfId="4"/>
    <cellStyle name="Normal 3" xfId="18"/>
    <cellStyle name="Normal 4" xfId="19"/>
    <cellStyle name="Normal 6" xfId="20"/>
    <cellStyle name="Normal 7" xfId="21"/>
    <cellStyle name="Normal 8" xfId="22"/>
    <cellStyle name="Normal_CW N.IH." xfId="5"/>
    <cellStyle name="Percent 2" xfId="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K-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OC"/>
      <sheetName val="Abs"/>
      <sheetName val="Me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view="pageBreakPreview" zoomScaleSheetLayoutView="100" workbookViewId="0">
      <selection activeCell="G21" sqref="G21"/>
    </sheetView>
  </sheetViews>
  <sheetFormatPr defaultRowHeight="12.75"/>
  <cols>
    <col min="1" max="1" width="9.140625" style="257"/>
    <col min="2" max="2" width="5.42578125" style="257" customWidth="1"/>
    <col min="3" max="3" width="9.85546875" style="257" customWidth="1"/>
    <col min="4" max="4" width="8.5703125" style="257" customWidth="1"/>
    <col min="5" max="5" width="7.5703125" style="257" customWidth="1"/>
    <col min="6" max="7" width="14.7109375" style="257" customWidth="1"/>
    <col min="8" max="8" width="15.7109375" style="257" customWidth="1"/>
    <col min="9" max="9" width="6.85546875" style="257" customWidth="1"/>
    <col min="10" max="10" width="1" style="257" customWidth="1"/>
    <col min="11" max="11" width="2.7109375" style="257" hidden="1" customWidth="1"/>
    <col min="12" max="16384" width="9.140625" style="257"/>
  </cols>
  <sheetData>
    <row r="1" spans="2:12" ht="30">
      <c r="C1" s="258"/>
      <c r="E1" s="259" t="s">
        <v>330</v>
      </c>
    </row>
    <row r="2" spans="2:12" ht="15">
      <c r="B2" s="260"/>
      <c r="C2" s="258"/>
      <c r="D2" s="258"/>
      <c r="E2" s="258"/>
    </row>
    <row r="3" spans="2:12" ht="15">
      <c r="B3" s="260" t="s">
        <v>331</v>
      </c>
      <c r="E3" s="260" t="s">
        <v>332</v>
      </c>
    </row>
    <row r="4" spans="2:12" ht="15">
      <c r="B4" s="260"/>
      <c r="E4" s="260"/>
    </row>
    <row r="5" spans="2:12" ht="15">
      <c r="B5" s="260" t="s">
        <v>333</v>
      </c>
      <c r="E5" s="260" t="s">
        <v>334</v>
      </c>
    </row>
    <row r="6" spans="2:12" ht="15">
      <c r="B6" s="260"/>
      <c r="E6" s="260"/>
    </row>
    <row r="7" spans="2:12" ht="15">
      <c r="B7" s="260" t="s">
        <v>335</v>
      </c>
      <c r="E7" s="260" t="s">
        <v>336</v>
      </c>
    </row>
    <row r="8" spans="2:12" ht="15">
      <c r="B8" s="260"/>
      <c r="E8" s="260"/>
    </row>
    <row r="9" spans="2:12" ht="15">
      <c r="B9" s="260" t="s">
        <v>337</v>
      </c>
      <c r="E9" s="260" t="s">
        <v>338</v>
      </c>
    </row>
    <row r="10" spans="2:12" ht="15">
      <c r="B10" s="260"/>
      <c r="D10" s="260"/>
      <c r="E10" s="260"/>
    </row>
    <row r="11" spans="2:12" ht="15.75" customHeight="1">
      <c r="B11" s="260" t="s">
        <v>339</v>
      </c>
      <c r="E11" s="304" t="s">
        <v>329</v>
      </c>
      <c r="F11" s="304"/>
      <c r="G11" s="304"/>
      <c r="H11" s="304"/>
      <c r="I11" s="304"/>
      <c r="J11" s="261"/>
      <c r="K11" s="261"/>
      <c r="L11" s="261"/>
    </row>
    <row r="12" spans="2:12" ht="15.75" customHeight="1">
      <c r="B12" s="260"/>
      <c r="E12" s="304"/>
      <c r="F12" s="304"/>
      <c r="G12" s="304"/>
      <c r="H12" s="304"/>
      <c r="I12" s="304"/>
      <c r="J12" s="261"/>
      <c r="K12" s="261"/>
      <c r="L12" s="261"/>
    </row>
    <row r="13" spans="2:12" ht="15.75" customHeight="1">
      <c r="B13" s="260"/>
      <c r="D13" s="262"/>
      <c r="E13" s="304"/>
      <c r="F13" s="304"/>
      <c r="G13" s="304"/>
      <c r="H13" s="304"/>
      <c r="I13" s="304"/>
      <c r="J13" s="261"/>
      <c r="K13" s="261"/>
      <c r="L13" s="261"/>
    </row>
    <row r="14" spans="2:12" ht="15.75" customHeight="1">
      <c r="B14" s="260"/>
      <c r="D14" s="262"/>
      <c r="E14" s="304"/>
      <c r="F14" s="304"/>
      <c r="G14" s="304"/>
      <c r="H14" s="304"/>
      <c r="I14" s="304"/>
      <c r="J14" s="261"/>
      <c r="K14" s="261"/>
      <c r="L14" s="261"/>
    </row>
    <row r="15" spans="2:12" ht="23.25">
      <c r="B15" s="260" t="s">
        <v>340</v>
      </c>
      <c r="E15" s="283" t="s">
        <v>341</v>
      </c>
      <c r="F15" s="310">
        <f>SOC!H20</f>
        <v>0</v>
      </c>
      <c r="G15" s="310"/>
      <c r="H15" s="263"/>
    </row>
    <row r="16" spans="2:12" ht="15">
      <c r="B16" s="260"/>
      <c r="C16" s="258"/>
      <c r="D16" s="258"/>
      <c r="E16" s="258"/>
    </row>
    <row r="17" spans="2:9">
      <c r="B17" s="305" t="s">
        <v>342</v>
      </c>
      <c r="C17" s="306"/>
      <c r="D17" s="306"/>
      <c r="E17" s="306"/>
      <c r="F17" s="306"/>
      <c r="G17" s="306"/>
      <c r="H17" s="306"/>
      <c r="I17" s="306"/>
    </row>
    <row r="18" spans="2:9">
      <c r="B18" s="306"/>
      <c r="C18" s="306"/>
      <c r="D18" s="306"/>
      <c r="E18" s="306"/>
      <c r="F18" s="306"/>
      <c r="G18" s="306"/>
      <c r="H18" s="306"/>
      <c r="I18" s="306"/>
    </row>
    <row r="19" spans="2:9">
      <c r="B19" s="306"/>
      <c r="C19" s="306"/>
      <c r="D19" s="306"/>
      <c r="E19" s="306"/>
      <c r="F19" s="306"/>
      <c r="G19" s="306"/>
      <c r="H19" s="306"/>
      <c r="I19" s="306"/>
    </row>
    <row r="20" spans="2:9">
      <c r="B20" s="306"/>
      <c r="C20" s="306"/>
      <c r="D20" s="306"/>
      <c r="E20" s="306"/>
      <c r="F20" s="306"/>
      <c r="G20" s="306"/>
      <c r="H20" s="306"/>
      <c r="I20" s="306"/>
    </row>
    <row r="21" spans="2:9" ht="15">
      <c r="B21" s="260"/>
      <c r="C21" s="258"/>
      <c r="D21" s="258"/>
      <c r="E21" s="258"/>
    </row>
    <row r="22" spans="2:9" ht="12.75" customHeight="1">
      <c r="C22" s="258"/>
      <c r="D22" s="307" t="s">
        <v>343</v>
      </c>
      <c r="E22" s="307"/>
      <c r="F22" s="307"/>
      <c r="G22" s="279"/>
    </row>
    <row r="23" spans="2:9" ht="13.5" customHeight="1">
      <c r="B23" s="264"/>
      <c r="C23" s="258"/>
      <c r="D23" s="307"/>
      <c r="E23" s="307"/>
      <c r="F23" s="307"/>
      <c r="G23" s="279"/>
    </row>
    <row r="24" spans="2:9" ht="12.75" customHeight="1">
      <c r="B24" s="305" t="s">
        <v>344</v>
      </c>
      <c r="C24" s="305"/>
      <c r="D24" s="305"/>
      <c r="E24" s="305"/>
      <c r="F24" s="305"/>
      <c r="G24" s="305"/>
      <c r="H24" s="305"/>
      <c r="I24" s="305"/>
    </row>
    <row r="25" spans="2:9">
      <c r="B25" s="305"/>
      <c r="C25" s="305"/>
      <c r="D25" s="305"/>
      <c r="E25" s="305"/>
      <c r="F25" s="305"/>
      <c r="G25" s="305"/>
      <c r="H25" s="305"/>
      <c r="I25" s="305"/>
    </row>
    <row r="26" spans="2:9">
      <c r="B26" s="305"/>
      <c r="C26" s="305"/>
      <c r="D26" s="305"/>
      <c r="E26" s="305"/>
      <c r="F26" s="305"/>
      <c r="G26" s="305"/>
      <c r="H26" s="305"/>
      <c r="I26" s="305"/>
    </row>
    <row r="27" spans="2:9" ht="15" customHeight="1">
      <c r="B27" s="305"/>
      <c r="C27" s="305"/>
      <c r="D27" s="305"/>
      <c r="E27" s="305"/>
      <c r="F27" s="305"/>
      <c r="G27" s="305"/>
      <c r="H27" s="305"/>
      <c r="I27" s="305"/>
    </row>
    <row r="28" spans="2:9" ht="15" customHeight="1">
      <c r="B28" s="305"/>
      <c r="C28" s="305"/>
      <c r="D28" s="305"/>
      <c r="E28" s="305"/>
      <c r="F28" s="305"/>
      <c r="G28" s="305"/>
      <c r="H28" s="305"/>
      <c r="I28" s="305"/>
    </row>
    <row r="29" spans="2:9" ht="15" customHeight="1">
      <c r="B29" s="305"/>
      <c r="C29" s="305"/>
      <c r="D29" s="305"/>
      <c r="E29" s="305"/>
      <c r="F29" s="305"/>
      <c r="G29" s="305"/>
      <c r="H29" s="305"/>
      <c r="I29" s="305"/>
    </row>
    <row r="30" spans="2:9" ht="15">
      <c r="B30" s="260"/>
      <c r="C30" s="258"/>
      <c r="D30" s="258"/>
      <c r="E30" s="258"/>
    </row>
    <row r="31" spans="2:9" ht="12.75" customHeight="1">
      <c r="C31" s="308" t="s">
        <v>345</v>
      </c>
      <c r="D31" s="308"/>
      <c r="E31" s="308"/>
      <c r="F31" s="308"/>
      <c r="G31" s="280"/>
    </row>
    <row r="32" spans="2:9" ht="20.25">
      <c r="B32" s="264"/>
      <c r="C32" s="308"/>
      <c r="D32" s="308"/>
      <c r="E32" s="308"/>
      <c r="F32" s="308"/>
      <c r="G32" s="280"/>
    </row>
    <row r="33" spans="2:11">
      <c r="B33" s="319" t="s">
        <v>346</v>
      </c>
      <c r="C33" s="320"/>
      <c r="D33" s="320"/>
      <c r="E33" s="320"/>
      <c r="F33" s="320"/>
      <c r="G33" s="320"/>
      <c r="H33" s="320"/>
      <c r="I33" s="320"/>
    </row>
    <row r="34" spans="2:11">
      <c r="B34" s="320"/>
      <c r="C34" s="320"/>
      <c r="D34" s="320"/>
      <c r="E34" s="320"/>
      <c r="F34" s="320"/>
      <c r="G34" s="320"/>
      <c r="H34" s="320"/>
      <c r="I34" s="320"/>
    </row>
    <row r="35" spans="2:11">
      <c r="B35" s="320"/>
      <c r="C35" s="320"/>
      <c r="D35" s="320"/>
      <c r="E35" s="320"/>
      <c r="F35" s="320"/>
      <c r="G35" s="320"/>
      <c r="H35" s="320"/>
      <c r="I35" s="320"/>
    </row>
    <row r="36" spans="2:11">
      <c r="B36" s="320"/>
      <c r="C36" s="320"/>
      <c r="D36" s="320"/>
      <c r="E36" s="320"/>
      <c r="F36" s="320"/>
      <c r="G36" s="320"/>
      <c r="H36" s="320"/>
      <c r="I36" s="320"/>
    </row>
    <row r="37" spans="2:11">
      <c r="B37" s="320"/>
      <c r="C37" s="320"/>
      <c r="D37" s="320"/>
      <c r="E37" s="320"/>
      <c r="F37" s="320"/>
      <c r="G37" s="320"/>
      <c r="H37" s="320"/>
      <c r="I37" s="320"/>
    </row>
    <row r="38" spans="2:11">
      <c r="B38" s="265"/>
      <c r="C38" s="265"/>
      <c r="D38" s="265"/>
      <c r="E38" s="265"/>
      <c r="F38" s="265"/>
      <c r="G38" s="265"/>
      <c r="H38" s="265"/>
      <c r="I38" s="265"/>
    </row>
    <row r="39" spans="2:11" ht="21" thickBot="1">
      <c r="B39" s="311" t="s">
        <v>347</v>
      </c>
      <c r="C39" s="311"/>
      <c r="D39" s="311"/>
      <c r="E39" s="311"/>
      <c r="F39" s="311"/>
      <c r="G39" s="311"/>
      <c r="H39" s="311"/>
      <c r="I39" s="311"/>
    </row>
    <row r="40" spans="2:11" s="266" customFormat="1" ht="24.95" customHeight="1" thickBot="1">
      <c r="C40" s="267" t="s">
        <v>1</v>
      </c>
      <c r="D40" s="312" t="s">
        <v>348</v>
      </c>
      <c r="E40" s="313"/>
      <c r="F40" s="268" t="s">
        <v>358</v>
      </c>
      <c r="G40" s="281" t="s">
        <v>349</v>
      </c>
      <c r="H40" s="269" t="s">
        <v>350</v>
      </c>
    </row>
    <row r="41" spans="2:11" s="266" customFormat="1" ht="24.95" customHeight="1">
      <c r="C41" s="270">
        <v>1</v>
      </c>
      <c r="D41" s="314" t="s">
        <v>351</v>
      </c>
      <c r="E41" s="315"/>
      <c r="F41" s="282">
        <v>5500000</v>
      </c>
      <c r="G41" s="282">
        <v>5500000</v>
      </c>
      <c r="H41" s="271">
        <v>5500000</v>
      </c>
    </row>
    <row r="42" spans="2:11" s="266" customFormat="1" ht="24.95" customHeight="1">
      <c r="C42" s="272">
        <v>2</v>
      </c>
      <c r="D42" s="316" t="s">
        <v>352</v>
      </c>
      <c r="E42" s="317"/>
      <c r="F42" s="282">
        <v>5500000</v>
      </c>
      <c r="G42" s="282">
        <v>3437500</v>
      </c>
      <c r="H42" s="278">
        <v>3437500</v>
      </c>
    </row>
    <row r="43" spans="2:11" s="266" customFormat="1" ht="24.95" customHeight="1">
      <c r="C43" s="272">
        <v>3</v>
      </c>
      <c r="D43" s="316" t="s">
        <v>353</v>
      </c>
      <c r="E43" s="317"/>
      <c r="F43" s="273">
        <v>63334000</v>
      </c>
      <c r="G43" s="273">
        <v>22166900</v>
      </c>
      <c r="H43" s="278">
        <v>400000</v>
      </c>
    </row>
    <row r="44" spans="2:11" s="266" customFormat="1" ht="24.95" customHeight="1">
      <c r="C44" s="274"/>
      <c r="D44" s="274"/>
      <c r="E44" s="274"/>
      <c r="F44" s="274"/>
      <c r="G44" s="274"/>
      <c r="H44" s="274"/>
    </row>
    <row r="45" spans="2:11" s="266" customFormat="1" ht="24.95" customHeight="1">
      <c r="C45" s="274"/>
      <c r="D45" s="274"/>
      <c r="E45" s="274"/>
      <c r="F45" s="274"/>
      <c r="G45" s="274"/>
      <c r="H45" s="274"/>
    </row>
    <row r="46" spans="2:11" s="266" customFormat="1" ht="24.95" customHeight="1">
      <c r="B46" s="275"/>
      <c r="C46" s="276" t="s">
        <v>354</v>
      </c>
      <c r="D46" s="275"/>
      <c r="E46" s="274"/>
      <c r="F46" s="318" t="s">
        <v>355</v>
      </c>
      <c r="G46" s="318"/>
      <c r="H46" s="318"/>
      <c r="I46" s="318"/>
      <c r="J46" s="318"/>
      <c r="K46" s="318"/>
    </row>
    <row r="47" spans="2:11" ht="15.75">
      <c r="B47" s="275"/>
      <c r="C47" s="277" t="s">
        <v>356</v>
      </c>
      <c r="D47" s="275"/>
      <c r="E47" s="258"/>
      <c r="F47" s="309" t="s">
        <v>357</v>
      </c>
      <c r="G47" s="309"/>
      <c r="H47" s="309"/>
      <c r="I47" s="309"/>
      <c r="J47" s="309"/>
      <c r="K47" s="309"/>
    </row>
    <row r="48" spans="2:11" ht="15.75">
      <c r="B48" s="275"/>
      <c r="C48" s="277" t="s">
        <v>60</v>
      </c>
      <c r="D48" s="275"/>
      <c r="F48" s="309" t="s">
        <v>60</v>
      </c>
      <c r="G48" s="309"/>
      <c r="H48" s="309"/>
      <c r="I48" s="309"/>
      <c r="J48" s="309"/>
      <c r="K48" s="309"/>
    </row>
  </sheetData>
  <mergeCells count="15">
    <mergeCell ref="F47:K47"/>
    <mergeCell ref="F48:K48"/>
    <mergeCell ref="F15:G15"/>
    <mergeCell ref="B39:I39"/>
    <mergeCell ref="D40:E40"/>
    <mergeCell ref="D41:E41"/>
    <mergeCell ref="D42:E42"/>
    <mergeCell ref="D43:E43"/>
    <mergeCell ref="F46:K46"/>
    <mergeCell ref="B33:I37"/>
    <mergeCell ref="E11:I14"/>
    <mergeCell ref="B17:I20"/>
    <mergeCell ref="D22:F23"/>
    <mergeCell ref="B24:I29"/>
    <mergeCell ref="C31:F32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2:K32"/>
  <sheetViews>
    <sheetView view="pageBreakPreview" zoomScale="130" zoomScaleSheetLayoutView="130" workbookViewId="0">
      <selection activeCell="D2" sqref="D2:J3"/>
    </sheetView>
  </sheetViews>
  <sheetFormatPr defaultRowHeight="15.75"/>
  <cols>
    <col min="1" max="1" width="3.28515625" style="76" customWidth="1"/>
    <col min="2" max="2" width="5" style="76" customWidth="1"/>
    <col min="3" max="3" width="14.140625" style="76" customWidth="1"/>
    <col min="4" max="4" width="10.140625" style="76" customWidth="1"/>
    <col min="5" max="5" width="6.42578125" style="76" customWidth="1"/>
    <col min="6" max="7" width="10.140625" style="76" customWidth="1"/>
    <col min="8" max="8" width="14.85546875" style="76" customWidth="1"/>
    <col min="9" max="9" width="2.140625" style="76" customWidth="1"/>
    <col min="10" max="10" width="14.28515625" style="76" customWidth="1"/>
    <col min="11" max="11" width="2.7109375" style="76" customWidth="1"/>
    <col min="12" max="16384" width="9.140625" style="76"/>
  </cols>
  <sheetData>
    <row r="2" spans="2:11" ht="15.75" customHeight="1">
      <c r="C2" s="77" t="s">
        <v>0</v>
      </c>
      <c r="D2" s="326" t="s">
        <v>474</v>
      </c>
      <c r="E2" s="326"/>
      <c r="F2" s="326"/>
      <c r="G2" s="326"/>
      <c r="H2" s="326"/>
      <c r="I2" s="326"/>
      <c r="J2" s="326"/>
      <c r="K2" s="78"/>
    </row>
    <row r="3" spans="2:11" ht="35.25" customHeight="1">
      <c r="D3" s="326"/>
      <c r="E3" s="326"/>
      <c r="F3" s="326"/>
      <c r="G3" s="326"/>
      <c r="H3" s="326"/>
      <c r="I3" s="326"/>
      <c r="J3" s="326"/>
      <c r="K3" s="78"/>
    </row>
    <row r="5" spans="2:11" ht="27">
      <c r="F5" s="79" t="s">
        <v>72</v>
      </c>
      <c r="I5" s="79"/>
    </row>
    <row r="6" spans="2:11" ht="16.5" thickBot="1"/>
    <row r="7" spans="2:11" s="84" customFormat="1" ht="31.5" customHeight="1" thickBot="1">
      <c r="B7" s="80" t="s">
        <v>76</v>
      </c>
      <c r="C7" s="81" t="s">
        <v>65</v>
      </c>
      <c r="D7" s="82"/>
      <c r="E7" s="82"/>
      <c r="F7" s="82"/>
      <c r="G7" s="83"/>
      <c r="H7" s="322" t="s">
        <v>66</v>
      </c>
      <c r="I7" s="323"/>
      <c r="J7" s="324"/>
      <c r="K7" s="325"/>
    </row>
    <row r="9" spans="2:11" ht="20.100000000000001" customHeight="1">
      <c r="C9" s="85" t="s">
        <v>73</v>
      </c>
    </row>
    <row r="10" spans="2:11" ht="20.100000000000001" customHeight="1">
      <c r="B10" s="86" t="s">
        <v>74</v>
      </c>
      <c r="C10" s="76" t="s">
        <v>67</v>
      </c>
      <c r="H10" s="208">
        <f>Abs!J76</f>
        <v>0</v>
      </c>
      <c r="I10" s="209" t="s">
        <v>8</v>
      </c>
    </row>
    <row r="11" spans="2:11" ht="20.100000000000001" customHeight="1">
      <c r="B11" s="86" t="s">
        <v>280</v>
      </c>
      <c r="C11" s="76" t="s">
        <v>68</v>
      </c>
      <c r="H11" s="208">
        <f>Abs!J137</f>
        <v>0</v>
      </c>
      <c r="I11" s="209" t="s">
        <v>8</v>
      </c>
    </row>
    <row r="12" spans="2:11" s="89" customFormat="1" ht="20.100000000000001" customHeight="1">
      <c r="C12" s="85" t="s">
        <v>75</v>
      </c>
      <c r="H12" s="90"/>
      <c r="I12" s="91"/>
    </row>
    <row r="13" spans="2:11" s="89" customFormat="1" ht="20.100000000000001" customHeight="1">
      <c r="B13" s="86" t="s">
        <v>74</v>
      </c>
      <c r="C13" s="76" t="s">
        <v>67</v>
      </c>
      <c r="H13" s="90">
        <f>Abs!J210</f>
        <v>0</v>
      </c>
      <c r="I13" s="88" t="s">
        <v>8</v>
      </c>
    </row>
    <row r="14" spans="2:11" s="89" customFormat="1" ht="20.100000000000001" customHeight="1">
      <c r="B14" s="86"/>
      <c r="C14" s="204"/>
      <c r="H14" s="204"/>
      <c r="I14" s="209"/>
    </row>
    <row r="15" spans="2:11" s="89" customFormat="1" ht="20.100000000000001" customHeight="1">
      <c r="B15" s="86"/>
      <c r="C15" s="85" t="s">
        <v>298</v>
      </c>
      <c r="H15" s="90"/>
      <c r="I15" s="91"/>
    </row>
    <row r="16" spans="2:11" s="89" customFormat="1" ht="20.100000000000001" customHeight="1">
      <c r="B16" s="86" t="s">
        <v>74</v>
      </c>
      <c r="C16" s="76" t="s">
        <v>68</v>
      </c>
      <c r="D16" s="76"/>
      <c r="E16" s="76"/>
      <c r="F16" s="76"/>
      <c r="G16" s="76"/>
      <c r="H16" s="87">
        <f>Abs!J215</f>
        <v>0</v>
      </c>
      <c r="I16" s="88" t="s">
        <v>8</v>
      </c>
    </row>
    <row r="17" spans="1:11" s="89" customFormat="1" ht="20.100000000000001" customHeight="1" thickBot="1">
      <c r="B17" s="86"/>
      <c r="C17" s="76"/>
      <c r="H17" s="90"/>
      <c r="I17" s="88"/>
    </row>
    <row r="18" spans="1:11" s="89" customFormat="1" ht="20.100000000000001" customHeight="1" thickBot="1">
      <c r="G18" s="92" t="s">
        <v>69</v>
      </c>
      <c r="H18" s="93">
        <f>SUM(H10:H17)</f>
        <v>0</v>
      </c>
      <c r="I18" s="94" t="s">
        <v>8</v>
      </c>
      <c r="J18" s="95"/>
      <c r="K18" s="88"/>
    </row>
    <row r="19" spans="1:11" s="89" customFormat="1" ht="20.100000000000001" customHeight="1" thickBot="1">
      <c r="G19" s="92"/>
      <c r="H19" s="96"/>
      <c r="I19" s="88"/>
      <c r="J19" s="95"/>
      <c r="K19" s="88"/>
    </row>
    <row r="20" spans="1:11" s="89" customFormat="1" ht="20.100000000000001" customHeight="1" thickBot="1">
      <c r="G20" s="86" t="s">
        <v>70</v>
      </c>
      <c r="H20" s="97">
        <f>ROUND(SUM(H18),-3)</f>
        <v>0</v>
      </c>
      <c r="I20" s="98" t="s">
        <v>8</v>
      </c>
      <c r="J20" s="95"/>
      <c r="K20" s="88"/>
    </row>
    <row r="21" spans="1:11" s="89" customFormat="1" ht="20.100000000000001" customHeight="1">
      <c r="G21" s="92"/>
      <c r="H21" s="96"/>
      <c r="I21" s="88"/>
      <c r="J21" s="95"/>
      <c r="K21" s="88"/>
    </row>
    <row r="22" spans="1:11" s="89" customFormat="1" ht="20.100000000000001" customHeight="1" thickBot="1">
      <c r="A22" s="76"/>
      <c r="B22" s="76"/>
      <c r="C22" s="76"/>
      <c r="D22" s="76"/>
      <c r="E22" s="76"/>
      <c r="F22" s="76"/>
      <c r="G22" s="76"/>
      <c r="H22" s="76"/>
      <c r="I22" s="76"/>
      <c r="J22" s="76"/>
      <c r="K22" s="76"/>
    </row>
    <row r="23" spans="1:11" s="89" customFormat="1" ht="20.100000000000001" customHeight="1" thickBot="1">
      <c r="A23" s="76"/>
      <c r="B23" s="76"/>
      <c r="C23" s="76"/>
      <c r="D23" s="76"/>
      <c r="E23" s="76"/>
      <c r="F23" s="76"/>
      <c r="G23" s="86" t="s">
        <v>71</v>
      </c>
      <c r="H23" s="99">
        <f>ROUND(SUM(H20/1000000),3)</f>
        <v>0</v>
      </c>
      <c r="I23" s="100"/>
      <c r="J23" s="76"/>
      <c r="K23" s="76"/>
    </row>
    <row r="24" spans="1:11" s="89" customFormat="1" ht="20.100000000000001" customHeight="1">
      <c r="A24" s="76"/>
      <c r="B24" s="76"/>
      <c r="C24" s="76"/>
      <c r="D24" s="76"/>
      <c r="E24" s="76"/>
      <c r="F24" s="76"/>
      <c r="G24" s="76"/>
      <c r="H24" s="76"/>
      <c r="I24" s="76"/>
      <c r="J24" s="76"/>
      <c r="K24" s="76"/>
    </row>
    <row r="26" spans="1:11" hidden="1"/>
    <row r="29" spans="1:11">
      <c r="F29" s="327" t="s">
        <v>58</v>
      </c>
      <c r="G29" s="327"/>
      <c r="H29" s="327"/>
    </row>
    <row r="30" spans="1:11">
      <c r="F30" s="321" t="s">
        <v>77</v>
      </c>
      <c r="G30" s="321"/>
      <c r="H30" s="321"/>
    </row>
    <row r="31" spans="1:11">
      <c r="F31" s="321" t="s">
        <v>60</v>
      </c>
      <c r="G31" s="321"/>
      <c r="H31" s="321"/>
    </row>
    <row r="32" spans="1:11" ht="15.75" customHeight="1"/>
  </sheetData>
  <mergeCells count="6">
    <mergeCell ref="F31:H31"/>
    <mergeCell ref="H7:I7"/>
    <mergeCell ref="J7:K7"/>
    <mergeCell ref="D2:J3"/>
    <mergeCell ref="F30:H30"/>
    <mergeCell ref="F29:H29"/>
  </mergeCells>
  <pageMargins left="0.75" right="0.25" top="0.75" bottom="0.2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M367"/>
  <sheetViews>
    <sheetView tabSelected="1" view="pageBreakPreview" zoomScaleSheetLayoutView="100" workbookViewId="0">
      <selection activeCell="C2" sqref="C2:J2"/>
    </sheetView>
  </sheetViews>
  <sheetFormatPr defaultRowHeight="15"/>
  <cols>
    <col min="1" max="1" width="4.85546875" style="1" customWidth="1"/>
    <col min="2" max="2" width="17" style="2" customWidth="1"/>
    <col min="3" max="3" width="16.28515625" style="2" customWidth="1"/>
    <col min="4" max="4" width="10.7109375" style="3" customWidth="1"/>
    <col min="5" max="5" width="5" style="4" customWidth="1"/>
    <col min="6" max="6" width="7.28515625" style="5" customWidth="1"/>
    <col min="7" max="7" width="1.140625" style="6" customWidth="1"/>
    <col min="8" max="8" width="4.140625" style="4" customWidth="1"/>
    <col min="9" max="9" width="8.42578125" style="6" customWidth="1"/>
    <col min="10" max="10" width="13.7109375" style="5" customWidth="1"/>
    <col min="11" max="11" width="4.7109375" style="4" customWidth="1"/>
    <col min="12" max="12" width="16" style="2" customWidth="1"/>
    <col min="13" max="16384" width="9.140625" style="2"/>
  </cols>
  <sheetData>
    <row r="1" spans="1:11" ht="6" customHeight="1"/>
    <row r="2" spans="1:11" ht="51.75" customHeight="1">
      <c r="A2" s="330" t="s">
        <v>0</v>
      </c>
      <c r="B2" s="330"/>
      <c r="C2" s="331" t="s">
        <v>474</v>
      </c>
      <c r="D2" s="331"/>
      <c r="E2" s="331"/>
      <c r="F2" s="331"/>
      <c r="G2" s="331"/>
      <c r="H2" s="331"/>
      <c r="I2" s="331"/>
      <c r="J2" s="331"/>
    </row>
    <row r="3" spans="1:11" ht="18.75">
      <c r="B3" s="10"/>
      <c r="C3" s="11"/>
      <c r="D3" s="12" t="s">
        <v>476</v>
      </c>
      <c r="E3" s="13"/>
    </row>
    <row r="4" spans="1:11">
      <c r="B4" s="7"/>
      <c r="C4" s="7"/>
      <c r="D4" s="14"/>
      <c r="E4" s="13"/>
    </row>
    <row r="5" spans="1:11">
      <c r="A5" s="15" t="s">
        <v>1</v>
      </c>
      <c r="B5" s="332" t="s">
        <v>2</v>
      </c>
      <c r="C5" s="333"/>
      <c r="D5" s="332" t="s">
        <v>3</v>
      </c>
      <c r="E5" s="333"/>
      <c r="F5" s="332" t="s">
        <v>4</v>
      </c>
      <c r="G5" s="334"/>
      <c r="H5" s="333"/>
      <c r="I5" s="16" t="s">
        <v>5</v>
      </c>
      <c r="J5" s="17" t="s">
        <v>6</v>
      </c>
      <c r="K5" s="2"/>
    </row>
    <row r="6" spans="1:11" ht="12.75" customHeight="1">
      <c r="B6" s="18"/>
    </row>
    <row r="7" spans="1:11" ht="15.95" customHeight="1">
      <c r="B7" s="335" t="s">
        <v>73</v>
      </c>
      <c r="C7" s="335"/>
    </row>
    <row r="8" spans="1:11" ht="15.95" customHeight="1">
      <c r="A8" s="201" t="s">
        <v>74</v>
      </c>
      <c r="B8" s="202" t="s">
        <v>67</v>
      </c>
    </row>
    <row r="9" spans="1:11" ht="15.95" customHeight="1">
      <c r="A9" s="1">
        <v>1</v>
      </c>
      <c r="B9" s="2" t="s">
        <v>85</v>
      </c>
      <c r="G9" s="19"/>
      <c r="H9" s="20"/>
      <c r="J9" s="21"/>
      <c r="K9" s="2"/>
    </row>
    <row r="10" spans="1:11" ht="15.95" customHeight="1">
      <c r="B10" s="2" t="s">
        <v>86</v>
      </c>
      <c r="D10" s="22">
        <f>Mes!J14</f>
        <v>20.3184</v>
      </c>
      <c r="E10" s="9" t="s">
        <v>87</v>
      </c>
      <c r="F10" s="5">
        <v>3327</v>
      </c>
      <c r="G10" s="19" t="s">
        <v>7</v>
      </c>
      <c r="H10" s="23">
        <v>50</v>
      </c>
      <c r="I10" s="6" t="s">
        <v>88</v>
      </c>
      <c r="J10" s="21">
        <f>IF(MID(I10,1,2)=("P."),(ROUND(D10*((F10)+(H10/100)),)),IF(MID(I10,1,2)=("%o"),(ROUND(D10*(((F10)+(H10/100))/1000),)),IF(MID(I10,1,2)=("Ea"),(ROUND(D10*((F10)+(H10/100)),)),ROUND(D10*(((F10)+(H10/100))/100),))))</f>
        <v>676</v>
      </c>
      <c r="K10" s="24" t="s">
        <v>8</v>
      </c>
    </row>
    <row r="11" spans="1:11" ht="15.95" customHeight="1">
      <c r="D11" s="22"/>
      <c r="E11" s="9"/>
      <c r="G11" s="19"/>
      <c r="H11" s="23"/>
      <c r="J11" s="21"/>
      <c r="K11" s="24"/>
    </row>
    <row r="12" spans="1:11" ht="15.95" customHeight="1">
      <c r="A12" s="1">
        <v>2</v>
      </c>
      <c r="B12" s="2" t="s">
        <v>251</v>
      </c>
      <c r="C12" s="53"/>
      <c r="D12" s="46"/>
      <c r="E12" s="9"/>
      <c r="G12" s="19"/>
      <c r="H12" s="23"/>
      <c r="J12" s="21"/>
      <c r="K12" s="24"/>
    </row>
    <row r="13" spans="1:11" ht="15.95" customHeight="1">
      <c r="A13" s="67"/>
      <c r="B13" s="53" t="s">
        <v>252</v>
      </c>
      <c r="C13" s="67"/>
      <c r="D13" s="22">
        <v>19.72</v>
      </c>
      <c r="E13" s="9" t="s">
        <v>87</v>
      </c>
      <c r="F13" s="5">
        <v>1663</v>
      </c>
      <c r="G13" s="19" t="s">
        <v>7</v>
      </c>
      <c r="H13" s="23">
        <v>75</v>
      </c>
      <c r="I13" s="6" t="s">
        <v>88</v>
      </c>
      <c r="J13" s="21">
        <f>IF(MID(I13,1,2)=("P."),(ROUND(D13*((F13)+(H13/100)),)),IF(MID(I13,1,2)=("%o"),(ROUND(D13*(((F13)+(H13/100))/1000),)),IF(MID(I13,1,2)=("Ea"),(ROUND(D13*((F13)+(H13/100)),)),ROUND(D13*(((F13)+(H13/100))/100),))))</f>
        <v>328</v>
      </c>
      <c r="K13" s="24" t="s">
        <v>8</v>
      </c>
    </row>
    <row r="14" spans="1:11" ht="15.95" customHeight="1">
      <c r="A14" s="67"/>
      <c r="B14" s="53"/>
      <c r="C14" s="67"/>
      <c r="D14" s="22"/>
      <c r="E14" s="9"/>
      <c r="G14" s="19"/>
      <c r="H14" s="23"/>
      <c r="J14" s="21"/>
      <c r="K14" s="24"/>
    </row>
    <row r="15" spans="1:11" ht="15.95" customHeight="1">
      <c r="A15" s="1">
        <v>3</v>
      </c>
      <c r="B15" s="2" t="s">
        <v>89</v>
      </c>
    </row>
    <row r="16" spans="1:11" ht="15.95" customHeight="1">
      <c r="B16" s="2" t="s">
        <v>90</v>
      </c>
      <c r="D16" s="22">
        <f>Mes!J32</f>
        <v>679.90000000000009</v>
      </c>
      <c r="E16" s="9" t="s">
        <v>9</v>
      </c>
      <c r="F16" s="5">
        <v>121</v>
      </c>
      <c r="G16" s="19" t="s">
        <v>7</v>
      </c>
      <c r="H16" s="23">
        <v>0</v>
      </c>
      <c r="I16" s="6" t="s">
        <v>91</v>
      </c>
      <c r="J16" s="21">
        <f>IF(MID(I16,1,2)=("P."),(ROUND(D16*((F16)+(H16/100)),)),IF(MID(I16,1,2)=("%o"),(ROUND(D16*(((F16)+(H16/100))/1000),)),IF(MID(I16,1,2)=("Ea"),(ROUND(D16*((F16)+(H16/100)),)),ROUND(D16*(((F16)+(H16/100))/100),))))</f>
        <v>823</v>
      </c>
      <c r="K16" s="24" t="s">
        <v>8</v>
      </c>
    </row>
    <row r="17" spans="1:13" ht="15.95" customHeight="1">
      <c r="D17" s="22"/>
      <c r="E17" s="9"/>
      <c r="G17" s="19"/>
      <c r="H17" s="23"/>
      <c r="J17" s="21"/>
      <c r="K17" s="24"/>
    </row>
    <row r="18" spans="1:13" ht="15.95" customHeight="1">
      <c r="A18" s="1">
        <v>4</v>
      </c>
      <c r="B18" s="124" t="s">
        <v>458</v>
      </c>
      <c r="C18" s="124"/>
      <c r="D18" s="124"/>
      <c r="E18" s="9"/>
      <c r="G18" s="19"/>
      <c r="H18" s="23"/>
      <c r="J18" s="21"/>
      <c r="K18" s="24"/>
    </row>
    <row r="19" spans="1:13" ht="15.95" customHeight="1">
      <c r="B19" s="124" t="s">
        <v>452</v>
      </c>
      <c r="C19" s="124"/>
      <c r="D19" s="124"/>
      <c r="E19" s="9"/>
      <c r="G19" s="19"/>
      <c r="H19" s="23"/>
      <c r="J19" s="21"/>
      <c r="K19" s="24"/>
    </row>
    <row r="20" spans="1:13" ht="15.95" customHeight="1">
      <c r="B20" s="124" t="s">
        <v>453</v>
      </c>
      <c r="C20" s="124"/>
      <c r="D20" s="124"/>
      <c r="E20" s="9"/>
      <c r="G20" s="19"/>
      <c r="H20" s="23"/>
      <c r="J20" s="21"/>
      <c r="K20" s="24"/>
    </row>
    <row r="21" spans="1:13" ht="15.95" customHeight="1">
      <c r="B21" s="124" t="s">
        <v>454</v>
      </c>
      <c r="C21" s="124"/>
      <c r="D21" s="124"/>
      <c r="E21" s="9"/>
      <c r="G21" s="19"/>
      <c r="H21" s="23"/>
      <c r="J21" s="21"/>
      <c r="K21" s="24"/>
    </row>
    <row r="22" spans="1:13" ht="15.95" customHeight="1">
      <c r="B22" s="124" t="s">
        <v>455</v>
      </c>
      <c r="C22" s="124"/>
      <c r="D22" s="124"/>
      <c r="E22" s="9"/>
      <c r="G22" s="19"/>
      <c r="H22" s="23"/>
      <c r="J22" s="21"/>
      <c r="K22" s="24"/>
    </row>
    <row r="23" spans="1:13" ht="15.95" customHeight="1">
      <c r="B23" s="124" t="s">
        <v>456</v>
      </c>
      <c r="C23" s="124"/>
      <c r="D23" s="124"/>
      <c r="E23" s="9"/>
      <c r="G23" s="19"/>
      <c r="H23" s="23"/>
      <c r="J23" s="21"/>
      <c r="K23" s="24"/>
      <c r="L23" s="21"/>
    </row>
    <row r="24" spans="1:13" ht="15.95" customHeight="1">
      <c r="B24" s="124" t="s">
        <v>457</v>
      </c>
      <c r="C24" s="124"/>
      <c r="D24" s="124"/>
      <c r="E24" s="9"/>
      <c r="G24" s="19"/>
      <c r="H24" s="23"/>
      <c r="J24" s="21"/>
      <c r="K24" s="24"/>
      <c r="L24" s="21"/>
    </row>
    <row r="25" spans="1:13" ht="15.95" customHeight="1">
      <c r="B25" s="124" t="s">
        <v>459</v>
      </c>
      <c r="C25" s="124"/>
      <c r="D25" s="124"/>
      <c r="E25" s="9"/>
      <c r="G25" s="19"/>
      <c r="H25" s="23"/>
      <c r="J25" s="21"/>
      <c r="K25" s="24"/>
      <c r="L25" s="21"/>
    </row>
    <row r="26" spans="1:13" ht="15.95" customHeight="1">
      <c r="B26" s="124" t="s">
        <v>460</v>
      </c>
      <c r="C26" s="124"/>
      <c r="D26" s="22">
        <f>Mes!J40</f>
        <v>799.42000000000007</v>
      </c>
      <c r="E26" s="9" t="s">
        <v>9</v>
      </c>
      <c r="F26" s="5">
        <v>30509</v>
      </c>
      <c r="G26" s="19" t="s">
        <v>7</v>
      </c>
      <c r="H26" s="23">
        <v>77</v>
      </c>
      <c r="I26" s="6" t="s">
        <v>10</v>
      </c>
      <c r="J26" s="21">
        <f>IF(MID(I26,1,2)=("P."),(ROUND(D26*((F26)+(H26/100)),)),IF(MID(I26,1,2)=("%o"),(ROUND(D26*(((F26)+(H26/100))/1000),)),IF(MID(I26,1,2)=("Ea"),(ROUND(D26*((F26)+(H26/100)),)),ROUND(D26*(((F26)+(H26/100))/100),))))</f>
        <v>243901</v>
      </c>
      <c r="K26" s="24" t="s">
        <v>8</v>
      </c>
      <c r="L26" s="29"/>
      <c r="M26" s="28"/>
    </row>
    <row r="27" spans="1:13" ht="15.95" customHeight="1">
      <c r="B27" s="141"/>
      <c r="C27" s="141"/>
    </row>
    <row r="28" spans="1:13" ht="15.95" customHeight="1">
      <c r="A28" s="1">
        <v>5</v>
      </c>
      <c r="B28" s="2" t="s">
        <v>92</v>
      </c>
      <c r="D28" s="32"/>
      <c r="E28" s="2"/>
      <c r="F28" s="2"/>
      <c r="G28" s="2"/>
      <c r="H28" s="23"/>
      <c r="I28" s="2"/>
      <c r="J28" s="2"/>
      <c r="K28" s="2"/>
    </row>
    <row r="29" spans="1:13" ht="15.95" customHeight="1">
      <c r="B29" s="2" t="s">
        <v>93</v>
      </c>
      <c r="D29" s="32"/>
      <c r="E29" s="2"/>
      <c r="F29" s="2"/>
      <c r="G29" s="2"/>
      <c r="H29" s="23"/>
      <c r="I29" s="2"/>
      <c r="J29" s="2"/>
      <c r="K29" s="2"/>
    </row>
    <row r="30" spans="1:13" ht="15.95" customHeight="1">
      <c r="B30" s="2" t="s">
        <v>94</v>
      </c>
      <c r="D30" s="32"/>
      <c r="E30" s="2"/>
      <c r="F30" s="2"/>
      <c r="G30" s="2"/>
      <c r="H30" s="23"/>
      <c r="I30" s="2"/>
      <c r="J30" s="2"/>
      <c r="K30" s="2"/>
    </row>
    <row r="31" spans="1:13" ht="15.95" customHeight="1">
      <c r="B31" s="2" t="s">
        <v>95</v>
      </c>
      <c r="D31" s="32"/>
      <c r="E31" s="2"/>
      <c r="F31" s="2"/>
      <c r="G31" s="2"/>
      <c r="H31" s="23"/>
      <c r="I31" s="2"/>
      <c r="J31" s="2"/>
      <c r="K31" s="2"/>
    </row>
    <row r="32" spans="1:13" ht="15.95" customHeight="1">
      <c r="B32" s="2" t="s">
        <v>96</v>
      </c>
      <c r="D32" s="32"/>
      <c r="E32" s="2"/>
      <c r="F32" s="2"/>
      <c r="G32" s="2"/>
      <c r="H32" s="23"/>
      <c r="I32" s="2"/>
      <c r="J32" s="2"/>
      <c r="K32" s="2"/>
    </row>
    <row r="33" spans="1:11" ht="15.95" customHeight="1">
      <c r="B33" s="2" t="s">
        <v>97</v>
      </c>
      <c r="D33" s="32"/>
      <c r="E33" s="2"/>
      <c r="F33" s="2"/>
      <c r="G33" s="2"/>
      <c r="H33" s="23"/>
      <c r="I33" s="2"/>
      <c r="J33" s="2"/>
      <c r="K33" s="2"/>
    </row>
    <row r="34" spans="1:11" ht="15.95" customHeight="1">
      <c r="B34" s="2" t="s">
        <v>98</v>
      </c>
      <c r="D34" s="22">
        <f>Mes!J47</f>
        <v>140.5</v>
      </c>
      <c r="E34" s="9" t="s">
        <v>9</v>
      </c>
      <c r="F34" s="5">
        <v>1647</v>
      </c>
      <c r="G34" s="19" t="s">
        <v>7</v>
      </c>
      <c r="H34" s="23">
        <v>69</v>
      </c>
      <c r="I34" s="6" t="s">
        <v>22</v>
      </c>
      <c r="J34" s="21">
        <f>IF(MID(I34,1,2)=("P."),(ROUND(D34*((F34)+(H34/100)),)),IF(MID(I34,1,2)=("%o"),(ROUND(D34*(((F34)+(H34/100))/1000),)),IF(MID(I34,1,2)=("Ea"),(ROUND(D34*((F34)+(H34/100)),)),ROUND(D34*(((F34)+(H34/100))/100),))))</f>
        <v>231500</v>
      </c>
      <c r="K34" s="20" t="s">
        <v>8</v>
      </c>
    </row>
    <row r="35" spans="1:11" ht="15.95" customHeight="1"/>
    <row r="36" spans="1:11" ht="15.95" customHeight="1">
      <c r="A36" s="1">
        <v>6</v>
      </c>
      <c r="B36" s="27" t="s">
        <v>14</v>
      </c>
      <c r="D36" s="22"/>
      <c r="E36" s="9"/>
      <c r="G36" s="19"/>
      <c r="H36" s="23"/>
      <c r="J36" s="21"/>
      <c r="K36" s="24"/>
    </row>
    <row r="37" spans="1:11" ht="15.95" customHeight="1">
      <c r="B37" s="2" t="s">
        <v>15</v>
      </c>
      <c r="D37" s="22"/>
      <c r="E37" s="9"/>
      <c r="G37" s="19"/>
      <c r="H37" s="23"/>
      <c r="J37" s="21"/>
      <c r="K37" s="24"/>
    </row>
    <row r="38" spans="1:11" ht="15.95" customHeight="1">
      <c r="B38" s="2" t="s">
        <v>16</v>
      </c>
      <c r="D38" s="22"/>
      <c r="E38" s="9"/>
      <c r="G38" s="19"/>
      <c r="H38" s="23"/>
      <c r="J38" s="21"/>
      <c r="K38" s="24"/>
    </row>
    <row r="39" spans="1:11" ht="15.95" customHeight="1">
      <c r="B39" s="2" t="s">
        <v>17</v>
      </c>
      <c r="D39" s="22"/>
      <c r="E39" s="9"/>
      <c r="G39" s="19"/>
      <c r="H39" s="23"/>
      <c r="J39" s="21"/>
      <c r="K39" s="24"/>
    </row>
    <row r="40" spans="1:11" ht="15.95" customHeight="1">
      <c r="B40" s="2" t="s">
        <v>18</v>
      </c>
      <c r="D40" s="22"/>
      <c r="E40" s="9"/>
      <c r="G40" s="19"/>
      <c r="H40" s="23"/>
      <c r="J40" s="21"/>
      <c r="K40" s="24"/>
    </row>
    <row r="41" spans="1:11" ht="15.95" customHeight="1">
      <c r="B41" s="2" t="s">
        <v>19</v>
      </c>
      <c r="D41" s="22"/>
      <c r="E41" s="9"/>
      <c r="G41" s="19"/>
      <c r="H41" s="23"/>
      <c r="J41" s="21"/>
      <c r="K41" s="24"/>
    </row>
    <row r="42" spans="1:11" ht="15.95" customHeight="1">
      <c r="B42" s="2" t="s">
        <v>20</v>
      </c>
      <c r="D42" s="22"/>
      <c r="E42" s="9"/>
      <c r="G42" s="19"/>
      <c r="H42" s="23"/>
      <c r="J42" s="21"/>
      <c r="K42" s="24"/>
    </row>
    <row r="43" spans="1:11" ht="15.95" customHeight="1">
      <c r="B43" s="10" t="s">
        <v>21</v>
      </c>
      <c r="D43" s="22">
        <f>Mes!J55</f>
        <v>192.375</v>
      </c>
      <c r="E43" s="25" t="s">
        <v>9</v>
      </c>
      <c r="F43" s="5">
        <v>706</v>
      </c>
      <c r="G43" s="19" t="s">
        <v>7</v>
      </c>
      <c r="H43" s="23">
        <v>23</v>
      </c>
      <c r="I43" s="6" t="s">
        <v>22</v>
      </c>
      <c r="J43" s="21">
        <f>IF(MID(I43,1,2)=("P."),(ROUND(D43*((F43)+(H43/100)),)),IF(MID(I43,1,2)=("%o"),(ROUND(D43*(((F43)+(H43/100))/1000),)),IF(MID(I43,1,2)=("Ea"),(ROUND(D43*((F43)+(H43/100)),)),ROUND(D43*(((F43)+(H43/100))/100),))))</f>
        <v>135861</v>
      </c>
      <c r="K43" s="20" t="s">
        <v>8</v>
      </c>
    </row>
    <row r="44" spans="1:11" ht="15.95" customHeight="1">
      <c r="B44" s="10"/>
      <c r="D44" s="22"/>
      <c r="E44" s="25"/>
      <c r="G44" s="19"/>
      <c r="H44" s="23"/>
      <c r="J44" s="21"/>
      <c r="K44" s="20"/>
    </row>
    <row r="45" spans="1:11" ht="15.95" customHeight="1">
      <c r="A45" s="1">
        <v>7</v>
      </c>
      <c r="B45" s="328" t="s">
        <v>366</v>
      </c>
      <c r="C45" s="328"/>
      <c r="D45" s="328"/>
      <c r="E45" s="25"/>
      <c r="G45" s="19"/>
      <c r="H45" s="23"/>
      <c r="J45" s="21"/>
      <c r="K45" s="20"/>
    </row>
    <row r="46" spans="1:11" ht="15.95" customHeight="1">
      <c r="B46" s="328"/>
      <c r="C46" s="328"/>
      <c r="D46" s="328"/>
      <c r="E46" s="25"/>
      <c r="G46" s="19"/>
      <c r="H46" s="23"/>
      <c r="J46" s="21"/>
      <c r="K46" s="20"/>
    </row>
    <row r="47" spans="1:11" ht="15.95" customHeight="1">
      <c r="B47" s="328"/>
      <c r="C47" s="328"/>
      <c r="D47" s="328"/>
      <c r="E47" s="25"/>
      <c r="G47" s="19"/>
      <c r="H47" s="23"/>
      <c r="J47" s="21"/>
      <c r="K47" s="20"/>
    </row>
    <row r="48" spans="1:11" ht="15.95" customHeight="1">
      <c r="B48" s="10"/>
      <c r="D48" s="22">
        <f>Mes!J61</f>
        <v>48.75</v>
      </c>
      <c r="E48" s="25" t="s">
        <v>9</v>
      </c>
      <c r="F48" s="5">
        <v>104</v>
      </c>
      <c r="G48" s="19" t="s">
        <v>7</v>
      </c>
      <c r="H48" s="23">
        <v>15</v>
      </c>
      <c r="I48" s="6" t="s">
        <v>22</v>
      </c>
      <c r="J48" s="21">
        <f>IF(MID(I48,1,2)=("P."),(ROUND(D48*((F48)+(H48/100)),)),IF(MID(I48,1,2)=("%o"),(ROUND(D48*(((F48)+(H48/100))/1000),)),IF(MID(I48,1,2)=("Ea"),(ROUND(D48*((F48)+(H48/100)),)),ROUND(D48*(((F48)+(H48/100))/100),))))</f>
        <v>5077</v>
      </c>
      <c r="K48" s="20" t="s">
        <v>8</v>
      </c>
    </row>
    <row r="49" spans="1:11" ht="15.95" customHeight="1">
      <c r="A49" s="1">
        <v>8</v>
      </c>
      <c r="B49" s="10" t="s">
        <v>451</v>
      </c>
      <c r="C49" s="10"/>
      <c r="D49" s="10"/>
      <c r="E49" s="25"/>
      <c r="G49" s="19"/>
      <c r="H49" s="23"/>
      <c r="J49" s="21"/>
      <c r="K49" s="20"/>
    </row>
    <row r="50" spans="1:11" ht="15.95" customHeight="1">
      <c r="B50" s="10" t="s">
        <v>449</v>
      </c>
      <c r="C50" s="10"/>
      <c r="D50" s="10"/>
      <c r="E50" s="25"/>
      <c r="G50" s="19"/>
      <c r="H50" s="23"/>
      <c r="J50" s="21"/>
      <c r="K50" s="20"/>
    </row>
    <row r="51" spans="1:11" ht="15.95" customHeight="1">
      <c r="B51" s="10" t="s">
        <v>450</v>
      </c>
      <c r="C51" s="10"/>
      <c r="D51" s="22">
        <f>Mes!J67</f>
        <v>48.75</v>
      </c>
      <c r="E51" s="25" t="s">
        <v>9</v>
      </c>
      <c r="F51" s="5">
        <v>60</v>
      </c>
      <c r="G51" s="19" t="s">
        <v>7</v>
      </c>
      <c r="H51" s="23">
        <v>43</v>
      </c>
      <c r="I51" s="6" t="s">
        <v>22</v>
      </c>
      <c r="J51" s="21">
        <f>IF(MID(I51,1,2)=("P."),(ROUND(D51*((F51)+(H51/100)),)),IF(MID(I51,1,2)=("%o"),(ROUND(D51*(((F51)+(H51/100))/1000),)),IF(MID(I51,1,2)=("Ea"),(ROUND(D51*((F51)+(H51/100)),)),ROUND(D51*(((F51)+(H51/100))/100),))))</f>
        <v>2946</v>
      </c>
      <c r="K51" s="20" t="s">
        <v>8</v>
      </c>
    </row>
    <row r="52" spans="1:11" ht="15.95" customHeight="1">
      <c r="B52" s="10"/>
    </row>
    <row r="53" spans="1:11" ht="15.95" customHeight="1">
      <c r="A53" s="1">
        <v>9</v>
      </c>
      <c r="B53" s="10" t="s">
        <v>368</v>
      </c>
      <c r="D53" s="22"/>
      <c r="E53" s="25"/>
      <c r="G53" s="19"/>
      <c r="H53" s="23"/>
      <c r="J53" s="21"/>
      <c r="K53" s="20"/>
    </row>
    <row r="54" spans="1:11" ht="15.95" customHeight="1">
      <c r="B54" s="10" t="s">
        <v>369</v>
      </c>
      <c r="D54" s="22"/>
      <c r="E54" s="25"/>
      <c r="G54" s="19"/>
      <c r="H54" s="23"/>
      <c r="J54" s="21"/>
      <c r="K54" s="20"/>
    </row>
    <row r="55" spans="1:11" ht="15.95" customHeight="1">
      <c r="B55" s="10" t="s">
        <v>372</v>
      </c>
      <c r="D55" s="22">
        <f>Mes!J72</f>
        <v>62.5</v>
      </c>
      <c r="E55" s="25" t="s">
        <v>9</v>
      </c>
      <c r="F55" s="5">
        <v>63</v>
      </c>
      <c r="G55" s="19" t="s">
        <v>7</v>
      </c>
      <c r="H55" s="23">
        <v>77</v>
      </c>
      <c r="I55" s="6" t="s">
        <v>22</v>
      </c>
      <c r="J55" s="21">
        <f>IF(MID(I55,1,2)=("P."),(ROUND(D55*((F55)+(H55/100)),)),IF(MID(I55,1,2)=("%o"),(ROUND(D55*(((F55)+(H55/100))/1000),)),IF(MID(I55,1,2)=("Ea"),(ROUND(D55*((F55)+(H55/100)),)),ROUND(D55*(((F55)+(H55/100))/100),))))</f>
        <v>3986</v>
      </c>
      <c r="K55" s="20" t="s">
        <v>8</v>
      </c>
    </row>
    <row r="56" spans="1:11" ht="15.95" customHeight="1">
      <c r="B56" s="10"/>
      <c r="D56" s="22"/>
      <c r="E56" s="25"/>
      <c r="G56" s="19"/>
      <c r="H56" s="23"/>
      <c r="J56" s="21"/>
      <c r="K56" s="20"/>
    </row>
    <row r="57" spans="1:11" ht="15.95" customHeight="1">
      <c r="A57" s="1">
        <v>10</v>
      </c>
      <c r="B57" s="2" t="s">
        <v>370</v>
      </c>
      <c r="D57" s="2"/>
      <c r="E57" s="2"/>
      <c r="F57" s="2"/>
      <c r="G57" s="2"/>
      <c r="H57" s="2"/>
      <c r="I57" s="2"/>
      <c r="J57" s="2"/>
      <c r="K57" s="2"/>
    </row>
    <row r="58" spans="1:11" ht="15.95" customHeight="1">
      <c r="B58" s="2" t="s">
        <v>371</v>
      </c>
      <c r="D58" s="101">
        <f>Mes!J76</f>
        <v>6</v>
      </c>
      <c r="E58" s="292" t="s">
        <v>12</v>
      </c>
      <c r="F58" s="102">
        <v>1786</v>
      </c>
      <c r="G58" s="103" t="s">
        <v>7</v>
      </c>
      <c r="H58" s="104">
        <v>13</v>
      </c>
      <c r="I58" s="105" t="s">
        <v>13</v>
      </c>
      <c r="J58" s="106">
        <f>IF(MID(I58,1,2)=("P."),(ROUND(D58*((F58)+(H58/100)),)),IF(MID(I58,1,2)=("%o"),(ROUND(D58*(((F58)+(H58/100))/1000),)),IF(MID(I58,1,2)=("Ea"),(ROUND(D58*((F58)+(H58/100)),)),ROUND(D58*(((F58)+(H58/100))/100),))))</f>
        <v>10717</v>
      </c>
      <c r="K58" s="107" t="s">
        <v>8</v>
      </c>
    </row>
    <row r="59" spans="1:11" ht="15.95" customHeight="1">
      <c r="B59" s="10"/>
      <c r="D59" s="22"/>
      <c r="E59" s="25"/>
      <c r="G59" s="19"/>
      <c r="H59" s="23"/>
      <c r="J59" s="21"/>
      <c r="K59" s="20"/>
    </row>
    <row r="60" spans="1:11" ht="15.95" customHeight="1">
      <c r="A60" s="1">
        <v>11</v>
      </c>
      <c r="B60" s="337" t="s">
        <v>299</v>
      </c>
      <c r="C60" s="337"/>
      <c r="D60" s="337"/>
      <c r="E60" s="9"/>
      <c r="G60" s="19"/>
      <c r="H60" s="23"/>
      <c r="J60" s="21"/>
      <c r="K60" s="24"/>
    </row>
    <row r="61" spans="1:11" ht="15.95" customHeight="1">
      <c r="B61" s="339" t="s">
        <v>300</v>
      </c>
      <c r="C61" s="339"/>
      <c r="D61" s="339"/>
      <c r="E61" s="2"/>
      <c r="F61" s="2"/>
      <c r="G61" s="2"/>
      <c r="H61" s="2"/>
      <c r="I61" s="2"/>
      <c r="J61" s="2"/>
      <c r="K61" s="2"/>
    </row>
    <row r="62" spans="1:11" ht="15.95" customHeight="1">
      <c r="D62" s="22">
        <f>Mes!J105</f>
        <v>8714.4500000000007</v>
      </c>
      <c r="E62" s="25" t="s">
        <v>9</v>
      </c>
      <c r="F62" s="5">
        <v>226</v>
      </c>
      <c r="G62" s="19" t="s">
        <v>7</v>
      </c>
      <c r="H62" s="23">
        <v>88</v>
      </c>
      <c r="I62" s="6" t="s">
        <v>10</v>
      </c>
      <c r="J62" s="21">
        <f>IF(MID(I62,1,2)=("P."),(ROUND(D62*((F62)+(H62/100)),)),IF(MID(I62,1,2)=("%o"),(ROUND(D62*(((F62)+(H62/100))/1000),)),IF(MID(I62,1,2)=("Ea"),(ROUND(D62*((F62)+(H62/100)),)),ROUND(D62*(((F62)+(H62/100))/100),))))</f>
        <v>19771</v>
      </c>
      <c r="K62" s="24" t="s">
        <v>8</v>
      </c>
    </row>
    <row r="63" spans="1:11" ht="15.95" customHeight="1">
      <c r="A63" s="1">
        <v>12</v>
      </c>
      <c r="B63" s="2" t="s">
        <v>23</v>
      </c>
      <c r="D63" s="8"/>
      <c r="E63" s="6"/>
      <c r="F63" s="6"/>
      <c r="G63" s="5"/>
      <c r="H63" s="23"/>
      <c r="I63" s="2"/>
      <c r="J63" s="2"/>
      <c r="K63" s="2"/>
    </row>
    <row r="64" spans="1:11" ht="15.95" customHeight="1">
      <c r="B64" s="2" t="s">
        <v>24</v>
      </c>
      <c r="D64" s="33">
        <f>Mes!J120</f>
        <v>2430.0500000000002</v>
      </c>
      <c r="E64" s="4" t="s">
        <v>9</v>
      </c>
      <c r="F64" s="5">
        <v>1043</v>
      </c>
      <c r="G64" s="30" t="s">
        <v>7</v>
      </c>
      <c r="H64" s="23">
        <v>90</v>
      </c>
      <c r="I64" s="6" t="s">
        <v>25</v>
      </c>
      <c r="J64" s="21">
        <f>IF(MID(I64,1,2)=("P."),(ROUND(D64*((F64)+(H64/100)),)),IF(MID(I64,1,2)=("%o"),(ROUND(D64*(((F64)+(H64/100))/1000),)),IF(MID(I64,1,2)=("Ea"),(ROUND(D64*((F64)+(H64/100)),)),ROUND(D64*(((F64)+(H64/100))/100),))))</f>
        <v>25367</v>
      </c>
      <c r="K64" s="20" t="s">
        <v>8</v>
      </c>
    </row>
    <row r="65" spans="1:11" ht="15.95" customHeight="1">
      <c r="D65" s="22"/>
      <c r="E65" s="9"/>
      <c r="G65" s="19"/>
      <c r="H65" s="23"/>
      <c r="J65" s="21"/>
      <c r="K65" s="24"/>
    </row>
    <row r="66" spans="1:11" ht="15.95" customHeight="1">
      <c r="A66" s="1">
        <v>13</v>
      </c>
      <c r="B66" s="2" t="s">
        <v>26</v>
      </c>
      <c r="D66" s="33"/>
      <c r="G66" s="30"/>
      <c r="H66" s="23"/>
      <c r="J66" s="21"/>
      <c r="K66" s="20"/>
    </row>
    <row r="67" spans="1:11" ht="15.95" customHeight="1">
      <c r="B67" s="2" t="s">
        <v>27</v>
      </c>
      <c r="D67" s="33"/>
      <c r="G67" s="30"/>
      <c r="H67" s="23"/>
      <c r="J67" s="21"/>
      <c r="K67" s="20"/>
    </row>
    <row r="68" spans="1:11" ht="15.95" customHeight="1">
      <c r="B68" s="2" t="s">
        <v>28</v>
      </c>
      <c r="D68" s="33">
        <f>Mes!J124</f>
        <v>8714.4500000000007</v>
      </c>
      <c r="E68" s="4" t="s">
        <v>9</v>
      </c>
      <c r="F68" s="5">
        <v>1772</v>
      </c>
      <c r="G68" s="30" t="s">
        <v>7</v>
      </c>
      <c r="H68" s="23">
        <v>38</v>
      </c>
      <c r="I68" s="6" t="s">
        <v>25</v>
      </c>
      <c r="J68" s="21">
        <f>IF(MID(I68,1,2)=("P."),(ROUND(D68*((F68)+(H68/100)),)),IF(MID(I68,1,2)=("%o"),(ROUND(D68*(((F68)+(H68/100))/1000),)),IF(MID(I68,1,2)=("Ea"),(ROUND(D68*((F68)+(H68/100)),)),ROUND(D68*(((F68)+(H68/100))/100),))))</f>
        <v>154453</v>
      </c>
      <c r="K68" s="20" t="s">
        <v>8</v>
      </c>
    </row>
    <row r="69" spans="1:11" ht="15.95" customHeight="1">
      <c r="D69" s="33"/>
      <c r="G69" s="30"/>
      <c r="H69" s="23"/>
      <c r="J69" s="21"/>
      <c r="K69" s="20"/>
    </row>
    <row r="70" spans="1:11" ht="15.95" customHeight="1">
      <c r="A70" s="1">
        <v>14</v>
      </c>
      <c r="B70" s="2" t="s">
        <v>29</v>
      </c>
      <c r="D70" s="33"/>
      <c r="G70" s="30"/>
      <c r="H70" s="23"/>
      <c r="J70" s="21"/>
      <c r="K70" s="20"/>
    </row>
    <row r="71" spans="1:11" ht="15.95" customHeight="1">
      <c r="B71" s="2" t="s">
        <v>30</v>
      </c>
      <c r="D71" s="22"/>
      <c r="G71" s="30"/>
      <c r="H71" s="23"/>
      <c r="J71" s="31"/>
      <c r="K71" s="24"/>
    </row>
    <row r="72" spans="1:11" ht="15.95" customHeight="1">
      <c r="B72" s="2" t="s">
        <v>31</v>
      </c>
      <c r="D72" s="22"/>
      <c r="G72" s="30"/>
      <c r="H72" s="23"/>
      <c r="J72" s="31"/>
      <c r="K72" s="24"/>
    </row>
    <row r="73" spans="1:11" ht="15.95" customHeight="1">
      <c r="B73" s="2" t="s">
        <v>32</v>
      </c>
      <c r="D73" s="33">
        <f>Mes!J140</f>
        <v>2130.2000000000003</v>
      </c>
      <c r="E73" s="4" t="s">
        <v>9</v>
      </c>
      <c r="F73" s="5">
        <v>1160</v>
      </c>
      <c r="G73" s="30" t="s">
        <v>7</v>
      </c>
      <c r="H73" s="23">
        <v>6</v>
      </c>
      <c r="I73" s="6" t="s">
        <v>25</v>
      </c>
      <c r="J73" s="212">
        <f>IF(MID(I73,1,2)=("P."),(ROUND(D73*((F73)+(H73/100)),)),IF(MID(I73,1,2)=("%o"),(ROUND(D73*(((F73)+(H73/100))/1000),)),IF(MID(I73,1,2)=("Ea"),(ROUND(D73*((F73)+(H73/100)),)),ROUND(D73*(((F73)+(H73/100))/100),))))</f>
        <v>24712</v>
      </c>
      <c r="K73" s="213" t="s">
        <v>8</v>
      </c>
    </row>
    <row r="74" spans="1:11" ht="15.95" customHeight="1">
      <c r="A74" s="34"/>
      <c r="B74" s="35"/>
      <c r="C74" s="35"/>
      <c r="D74" s="36"/>
      <c r="E74" s="37"/>
      <c r="F74" s="38"/>
      <c r="G74" s="39"/>
      <c r="H74" s="23"/>
      <c r="I74" s="38" t="s">
        <v>33</v>
      </c>
      <c r="J74" s="45">
        <f>ROUND(SUM(J10:J73),)</f>
        <v>860118</v>
      </c>
      <c r="K74" s="41" t="s">
        <v>8</v>
      </c>
    </row>
    <row r="75" spans="1:11" ht="15.95" customHeight="1">
      <c r="A75" s="236" t="e">
        <f>J26+J34+J43+#REF!+#REF!</f>
        <v>#REF!</v>
      </c>
      <c r="D75" s="22"/>
      <c r="E75" s="9"/>
      <c r="G75" s="19"/>
      <c r="H75" s="23"/>
      <c r="I75" s="5" t="s">
        <v>477</v>
      </c>
      <c r="J75" s="21"/>
      <c r="K75" s="20"/>
    </row>
    <row r="76" spans="1:11" ht="15.95" customHeight="1">
      <c r="D76" s="22"/>
      <c r="E76" s="9"/>
      <c r="G76" s="19"/>
      <c r="H76" s="23"/>
      <c r="I76" s="38" t="s">
        <v>34</v>
      </c>
      <c r="J76" s="143"/>
      <c r="K76" s="142"/>
    </row>
    <row r="77" spans="1:11" ht="15.95" customHeight="1">
      <c r="A77" s="201" t="s">
        <v>280</v>
      </c>
      <c r="B77" s="202" t="s">
        <v>68</v>
      </c>
      <c r="C77" s="111"/>
      <c r="D77" s="101"/>
      <c r="E77" s="114"/>
      <c r="F77" s="102"/>
      <c r="G77" s="103"/>
      <c r="H77" s="104"/>
      <c r="I77" s="105"/>
      <c r="J77" s="115"/>
      <c r="K77" s="116"/>
    </row>
    <row r="78" spans="1:11" ht="15.95" customHeight="1">
      <c r="A78" s="1">
        <v>1</v>
      </c>
      <c r="B78" s="43" t="s">
        <v>281</v>
      </c>
      <c r="D78" s="42"/>
      <c r="G78" s="30"/>
      <c r="H78" s="23"/>
      <c r="J78" s="21"/>
      <c r="K78" s="24"/>
    </row>
    <row r="79" spans="1:11">
      <c r="B79" s="2" t="s">
        <v>282</v>
      </c>
      <c r="D79" s="42"/>
      <c r="G79" s="30"/>
      <c r="H79" s="23"/>
      <c r="J79" s="21"/>
      <c r="K79" s="24"/>
    </row>
    <row r="80" spans="1:11">
      <c r="B80" s="2" t="s">
        <v>283</v>
      </c>
      <c r="D80" s="42"/>
      <c r="G80" s="30"/>
      <c r="H80" s="23"/>
      <c r="J80" s="21"/>
      <c r="K80" s="24"/>
    </row>
    <row r="81" spans="1:11">
      <c r="B81" s="2" t="s">
        <v>284</v>
      </c>
      <c r="D81" s="42"/>
      <c r="G81" s="30"/>
      <c r="H81" s="23"/>
      <c r="J81" s="21"/>
      <c r="K81" s="24"/>
    </row>
    <row r="82" spans="1:11">
      <c r="B82" s="2" t="s">
        <v>285</v>
      </c>
      <c r="D82" s="42"/>
      <c r="G82" s="30"/>
      <c r="H82" s="23"/>
      <c r="J82" s="21"/>
      <c r="K82" s="24"/>
    </row>
    <row r="83" spans="1:11">
      <c r="B83" s="2" t="s">
        <v>286</v>
      </c>
      <c r="D83" s="42"/>
      <c r="G83" s="30"/>
      <c r="H83" s="23"/>
      <c r="J83" s="21"/>
      <c r="K83" s="24"/>
    </row>
    <row r="84" spans="1:11">
      <c r="B84" s="2" t="s">
        <v>287</v>
      </c>
      <c r="D84" s="33">
        <f>Mes!J159</f>
        <v>679.37</v>
      </c>
      <c r="E84" s="4" t="s">
        <v>9</v>
      </c>
      <c r="G84" s="30"/>
      <c r="H84" s="23"/>
      <c r="I84" s="6" t="s">
        <v>22</v>
      </c>
      <c r="J84" s="21"/>
      <c r="K84" s="20"/>
    </row>
    <row r="85" spans="1:11">
      <c r="D85" s="33"/>
      <c r="G85" s="30"/>
      <c r="H85" s="23"/>
      <c r="J85" s="21"/>
      <c r="K85" s="20"/>
    </row>
    <row r="86" spans="1:11">
      <c r="A86" s="1">
        <v>2</v>
      </c>
      <c r="B86" s="43" t="s">
        <v>119</v>
      </c>
      <c r="D86" s="42"/>
      <c r="E86" s="9"/>
      <c r="G86" s="19"/>
      <c r="H86" s="23"/>
      <c r="I86" s="38"/>
      <c r="J86" s="45"/>
      <c r="K86" s="24"/>
    </row>
    <row r="87" spans="1:11">
      <c r="B87" s="2" t="s">
        <v>120</v>
      </c>
      <c r="D87" s="42"/>
      <c r="G87" s="30"/>
      <c r="H87" s="23"/>
      <c r="J87" s="21"/>
      <c r="K87" s="24"/>
    </row>
    <row r="88" spans="1:11">
      <c r="B88" s="2" t="s">
        <v>121</v>
      </c>
      <c r="D88" s="42"/>
      <c r="G88" s="30"/>
      <c r="H88" s="23"/>
      <c r="J88" s="21"/>
      <c r="K88" s="24"/>
    </row>
    <row r="89" spans="1:11">
      <c r="B89" s="2" t="s">
        <v>122</v>
      </c>
      <c r="D89" s="42"/>
      <c r="G89" s="30"/>
      <c r="H89" s="23"/>
      <c r="J89" s="21"/>
      <c r="K89" s="24"/>
    </row>
    <row r="90" spans="1:11">
      <c r="B90" s="2" t="s">
        <v>123</v>
      </c>
      <c r="D90" s="42"/>
      <c r="G90" s="30"/>
      <c r="H90" s="23"/>
      <c r="J90" s="21"/>
      <c r="K90" s="24"/>
    </row>
    <row r="91" spans="1:11">
      <c r="D91" s="33">
        <f>Mes!J165</f>
        <v>140.5</v>
      </c>
      <c r="E91" s="4" t="s">
        <v>107</v>
      </c>
      <c r="G91" s="30"/>
      <c r="H91" s="23"/>
      <c r="I91" s="6" t="s">
        <v>108</v>
      </c>
      <c r="J91" s="21"/>
      <c r="K91" s="20"/>
    </row>
    <row r="92" spans="1:11">
      <c r="B92" s="124"/>
      <c r="C92" s="124"/>
      <c r="D92" s="22"/>
      <c r="E92" s="9"/>
      <c r="G92" s="19"/>
      <c r="H92" s="23"/>
      <c r="J92" s="21"/>
      <c r="K92" s="24"/>
    </row>
    <row r="93" spans="1:11">
      <c r="A93" s="1">
        <v>3</v>
      </c>
      <c r="B93" s="43" t="s">
        <v>37</v>
      </c>
      <c r="D93" s="42"/>
      <c r="G93" s="30"/>
      <c r="H93" s="23"/>
      <c r="J93" s="21"/>
      <c r="K93" s="24"/>
    </row>
    <row r="94" spans="1:11">
      <c r="B94" s="27" t="s">
        <v>38</v>
      </c>
      <c r="D94" s="42"/>
      <c r="G94" s="30"/>
      <c r="H94" s="23"/>
      <c r="J94" s="21"/>
      <c r="K94" s="24"/>
    </row>
    <row r="95" spans="1:11">
      <c r="B95" s="2" t="s">
        <v>39</v>
      </c>
      <c r="D95" s="42"/>
      <c r="G95" s="30"/>
      <c r="H95" s="23"/>
      <c r="J95" s="21"/>
      <c r="K95" s="24"/>
    </row>
    <row r="96" spans="1:11">
      <c r="B96" s="2" t="s">
        <v>40</v>
      </c>
      <c r="D96" s="42"/>
      <c r="G96" s="30"/>
      <c r="H96" s="23"/>
      <c r="J96" s="21"/>
      <c r="K96" s="24"/>
    </row>
    <row r="97" spans="1:11">
      <c r="B97" s="2" t="s">
        <v>41</v>
      </c>
      <c r="D97" s="42"/>
      <c r="G97" s="30"/>
      <c r="H97" s="23"/>
      <c r="J97" s="21"/>
      <c r="K97" s="24"/>
    </row>
    <row r="98" spans="1:11">
      <c r="B98" s="2" t="s">
        <v>42</v>
      </c>
      <c r="D98" s="42"/>
      <c r="G98" s="30"/>
      <c r="H98" s="23"/>
      <c r="J98" s="21"/>
      <c r="K98" s="24"/>
    </row>
    <row r="99" spans="1:11">
      <c r="B99" s="2" t="s">
        <v>43</v>
      </c>
      <c r="D99" s="42"/>
      <c r="G99" s="30"/>
      <c r="H99" s="23"/>
      <c r="J99" s="21"/>
      <c r="K99" s="24"/>
    </row>
    <row r="100" spans="1:11">
      <c r="B100" s="2" t="s">
        <v>44</v>
      </c>
      <c r="D100" s="42"/>
      <c r="G100" s="30"/>
      <c r="H100" s="23"/>
      <c r="J100" s="21"/>
      <c r="K100" s="24"/>
    </row>
    <row r="101" spans="1:11">
      <c r="B101" s="2" t="s">
        <v>45</v>
      </c>
      <c r="D101" s="33">
        <f>Mes!J170</f>
        <v>218.33339999999998</v>
      </c>
      <c r="E101" s="4" t="s">
        <v>9</v>
      </c>
      <c r="G101" s="30"/>
      <c r="H101" s="23"/>
      <c r="I101" s="6" t="s">
        <v>22</v>
      </c>
      <c r="J101" s="21"/>
      <c r="K101" s="20"/>
    </row>
    <row r="102" spans="1:11">
      <c r="D102" s="42"/>
      <c r="G102" s="30"/>
      <c r="H102" s="23"/>
      <c r="J102" s="21"/>
      <c r="K102" s="24"/>
    </row>
    <row r="103" spans="1:11">
      <c r="A103" s="111">
        <v>4</v>
      </c>
      <c r="B103" s="340" t="s">
        <v>80</v>
      </c>
      <c r="C103" s="340"/>
      <c r="D103" s="340"/>
      <c r="G103" s="30"/>
      <c r="H103" s="23"/>
      <c r="J103" s="21"/>
      <c r="K103" s="20"/>
    </row>
    <row r="104" spans="1:11">
      <c r="A104" s="111"/>
      <c r="B104" s="340"/>
      <c r="C104" s="340"/>
      <c r="D104" s="340"/>
      <c r="G104" s="30"/>
      <c r="H104" s="23"/>
      <c r="J104" s="21"/>
      <c r="K104" s="20"/>
    </row>
    <row r="105" spans="1:11">
      <c r="A105" s="111"/>
      <c r="B105" s="340"/>
      <c r="C105" s="340"/>
      <c r="D105" s="340"/>
      <c r="E105" s="37"/>
      <c r="F105" s="38"/>
      <c r="G105" s="39"/>
      <c r="H105" s="2"/>
      <c r="I105" s="2"/>
      <c r="J105" s="2"/>
      <c r="K105" s="2"/>
    </row>
    <row r="106" spans="1:11">
      <c r="A106" s="111"/>
      <c r="B106" s="340"/>
      <c r="C106" s="340"/>
      <c r="D106" s="340"/>
    </row>
    <row r="107" spans="1:11">
      <c r="A107" s="111"/>
      <c r="B107" s="340"/>
      <c r="C107" s="340"/>
      <c r="D107" s="340"/>
    </row>
    <row r="108" spans="1:11">
      <c r="A108" s="111"/>
      <c r="B108" s="340"/>
      <c r="C108" s="340"/>
      <c r="D108" s="340"/>
    </row>
    <row r="109" spans="1:11">
      <c r="A109" s="111"/>
      <c r="B109" s="340"/>
      <c r="C109" s="340"/>
      <c r="D109" s="340"/>
    </row>
    <row r="110" spans="1:11">
      <c r="A110" s="111"/>
      <c r="B110" s="340"/>
      <c r="C110" s="340"/>
      <c r="D110" s="340"/>
      <c r="H110" s="5"/>
      <c r="I110" s="5"/>
      <c r="K110" s="5"/>
    </row>
    <row r="111" spans="1:11">
      <c r="A111" s="111"/>
      <c r="B111" s="340"/>
      <c r="C111" s="340"/>
      <c r="D111" s="340"/>
      <c r="E111" s="2"/>
      <c r="F111" s="2"/>
      <c r="G111" s="2"/>
      <c r="H111" s="2"/>
      <c r="I111" s="2"/>
    </row>
    <row r="112" spans="1:11">
      <c r="D112" s="33">
        <f>Mes!J176</f>
        <v>226.38</v>
      </c>
      <c r="E112" s="4" t="s">
        <v>9</v>
      </c>
      <c r="G112" s="30"/>
      <c r="H112" s="23"/>
      <c r="I112" s="6" t="s">
        <v>22</v>
      </c>
      <c r="J112" s="21"/>
      <c r="K112" s="20"/>
    </row>
    <row r="113" spans="1:11">
      <c r="D113" s="33"/>
      <c r="E113" s="288"/>
      <c r="G113" s="30"/>
      <c r="H113" s="23"/>
      <c r="J113" s="21"/>
      <c r="K113" s="20"/>
    </row>
    <row r="114" spans="1:11">
      <c r="A114" s="111">
        <v>5</v>
      </c>
      <c r="B114" s="112" t="s">
        <v>124</v>
      </c>
      <c r="C114" s="119"/>
      <c r="D114" s="119"/>
      <c r="E114" s="119"/>
      <c r="F114" s="119"/>
      <c r="G114" s="119"/>
      <c r="H114" s="104"/>
      <c r="I114" s="122"/>
      <c r="J114" s="123"/>
      <c r="K114" s="121"/>
    </row>
    <row r="115" spans="1:11">
      <c r="A115" s="111"/>
      <c r="B115" s="112" t="s">
        <v>125</v>
      </c>
      <c r="C115" s="119"/>
      <c r="D115" s="119"/>
      <c r="E115" s="119"/>
      <c r="F115" s="119"/>
      <c r="G115" s="119"/>
      <c r="H115" s="104"/>
      <c r="I115" s="122"/>
      <c r="J115" s="123"/>
      <c r="K115" s="121"/>
    </row>
    <row r="116" spans="1:11">
      <c r="A116" s="111"/>
      <c r="B116" s="112" t="s">
        <v>126</v>
      </c>
      <c r="C116" s="119"/>
      <c r="D116" s="108">
        <f>Mes!J183</f>
        <v>140.5</v>
      </c>
      <c r="E116" s="114" t="s">
        <v>9</v>
      </c>
      <c r="F116" s="102"/>
      <c r="G116" s="103"/>
      <c r="H116" s="104"/>
      <c r="I116" s="105" t="s">
        <v>22</v>
      </c>
      <c r="J116" s="106"/>
      <c r="K116" s="107"/>
    </row>
    <row r="117" spans="1:11">
      <c r="A117" s="111"/>
      <c r="B117" s="207"/>
      <c r="C117" s="207"/>
      <c r="D117" s="207"/>
      <c r="E117" s="114"/>
      <c r="F117" s="102"/>
      <c r="G117" s="103"/>
      <c r="H117" s="104"/>
      <c r="I117" s="105"/>
      <c r="J117" s="106"/>
      <c r="K117" s="24"/>
    </row>
    <row r="118" spans="1:11">
      <c r="A118" s="111">
        <v>6</v>
      </c>
      <c r="B118" s="43" t="s">
        <v>241</v>
      </c>
      <c r="D118" s="42"/>
      <c r="E118" s="114"/>
      <c r="F118" s="102"/>
      <c r="G118" s="103"/>
      <c r="H118" s="104"/>
      <c r="I118" s="105"/>
      <c r="J118" s="106"/>
      <c r="K118" s="107"/>
    </row>
    <row r="119" spans="1:11">
      <c r="A119" s="111"/>
      <c r="B119" s="27" t="s">
        <v>242</v>
      </c>
      <c r="D119" s="42"/>
      <c r="E119" s="114"/>
      <c r="F119" s="102"/>
      <c r="G119" s="103"/>
      <c r="H119" s="104"/>
      <c r="I119" s="105"/>
      <c r="J119" s="106"/>
      <c r="K119" s="107"/>
    </row>
    <row r="120" spans="1:11" ht="15" customHeight="1">
      <c r="A120" s="111"/>
      <c r="B120" s="2" t="s">
        <v>40</v>
      </c>
      <c r="D120" s="42"/>
      <c r="E120" s="114"/>
      <c r="F120" s="102"/>
      <c r="G120" s="103"/>
      <c r="H120" s="104"/>
      <c r="I120" s="105"/>
      <c r="J120" s="106"/>
      <c r="K120" s="107"/>
    </row>
    <row r="121" spans="1:11">
      <c r="A121" s="111"/>
      <c r="B121" s="2" t="s">
        <v>41</v>
      </c>
      <c r="D121" s="42"/>
      <c r="E121" s="114"/>
      <c r="F121" s="102"/>
      <c r="G121" s="103"/>
      <c r="H121" s="104"/>
      <c r="I121" s="105"/>
      <c r="J121" s="106"/>
      <c r="K121" s="107"/>
    </row>
    <row r="122" spans="1:11">
      <c r="A122" s="111"/>
      <c r="B122" s="2" t="s">
        <v>42</v>
      </c>
      <c r="D122" s="42"/>
      <c r="E122" s="114"/>
      <c r="F122" s="102"/>
      <c r="G122" s="103"/>
      <c r="H122" s="104"/>
      <c r="I122" s="105"/>
      <c r="J122" s="106"/>
      <c r="K122" s="107"/>
    </row>
    <row r="123" spans="1:11">
      <c r="A123" s="111"/>
      <c r="B123" s="2" t="s">
        <v>43</v>
      </c>
      <c r="D123" s="42"/>
      <c r="E123" s="114"/>
      <c r="F123" s="102"/>
      <c r="G123" s="103"/>
      <c r="H123" s="104"/>
      <c r="I123" s="105"/>
      <c r="J123" s="106"/>
      <c r="K123" s="107"/>
    </row>
    <row r="124" spans="1:11">
      <c r="A124" s="111"/>
      <c r="B124" s="2" t="s">
        <v>44</v>
      </c>
      <c r="D124" s="42"/>
      <c r="E124" s="114"/>
      <c r="F124" s="102"/>
      <c r="G124" s="103"/>
      <c r="H124" s="104"/>
      <c r="I124" s="105"/>
      <c r="J124" s="106"/>
      <c r="K124" s="107"/>
    </row>
    <row r="125" spans="1:11">
      <c r="A125" s="111"/>
      <c r="B125" s="2" t="s">
        <v>45</v>
      </c>
      <c r="D125" s="108">
        <f>Mes!J187</f>
        <v>48</v>
      </c>
      <c r="E125" s="114" t="s">
        <v>9</v>
      </c>
      <c r="F125" s="102"/>
      <c r="G125" s="103"/>
      <c r="H125" s="104"/>
      <c r="I125" s="105" t="s">
        <v>22</v>
      </c>
      <c r="J125" s="106"/>
      <c r="K125" s="107"/>
    </row>
    <row r="126" spans="1:11">
      <c r="D126" s="22"/>
      <c r="E126" s="9"/>
      <c r="G126" s="19"/>
      <c r="H126" s="23"/>
      <c r="I126" s="38"/>
      <c r="J126" s="45"/>
      <c r="K126" s="24"/>
    </row>
    <row r="127" spans="1:11">
      <c r="A127" s="1">
        <v>7</v>
      </c>
      <c r="B127" s="338" t="s">
        <v>301</v>
      </c>
      <c r="C127" s="338"/>
      <c r="D127" s="338"/>
      <c r="E127" s="211"/>
      <c r="F127" s="211"/>
      <c r="G127" s="19"/>
      <c r="H127" s="23"/>
      <c r="I127" s="38"/>
      <c r="J127" s="45"/>
      <c r="K127" s="24"/>
    </row>
    <row r="128" spans="1:11">
      <c r="B128" s="338"/>
      <c r="C128" s="338"/>
      <c r="D128" s="338"/>
      <c r="E128" s="211"/>
      <c r="F128" s="211"/>
      <c r="G128" s="19"/>
      <c r="H128" s="23"/>
      <c r="I128" s="38"/>
      <c r="J128" s="45"/>
      <c r="K128" s="24"/>
    </row>
    <row r="129" spans="1:11">
      <c r="B129" s="338"/>
      <c r="C129" s="338"/>
      <c r="D129" s="338"/>
      <c r="E129" s="211"/>
      <c r="F129" s="211"/>
      <c r="G129" s="19"/>
      <c r="H129" s="23"/>
      <c r="I129" s="38"/>
      <c r="J129" s="45"/>
      <c r="K129" s="24"/>
    </row>
    <row r="130" spans="1:11">
      <c r="B130" s="338"/>
      <c r="C130" s="338"/>
      <c r="D130" s="338"/>
      <c r="E130" s="211"/>
      <c r="F130" s="211"/>
      <c r="G130" s="19"/>
      <c r="H130" s="23"/>
      <c r="I130" s="38"/>
      <c r="J130" s="45"/>
      <c r="K130" s="24"/>
    </row>
    <row r="131" spans="1:11">
      <c r="D131" s="108">
        <f>Mes!J193</f>
        <v>8714.4500000000007</v>
      </c>
      <c r="E131" s="114" t="s">
        <v>9</v>
      </c>
      <c r="F131" s="102"/>
      <c r="G131" s="103"/>
      <c r="H131" s="104"/>
      <c r="I131" s="105" t="s">
        <v>22</v>
      </c>
      <c r="J131" s="106"/>
      <c r="K131" s="107"/>
    </row>
    <row r="132" spans="1:11">
      <c r="D132" s="108"/>
      <c r="E132" s="114"/>
      <c r="F132" s="102"/>
      <c r="G132" s="103"/>
      <c r="H132" s="104"/>
      <c r="I132" s="105"/>
      <c r="J132" s="106"/>
      <c r="K132" s="107"/>
    </row>
    <row r="133" spans="1:11">
      <c r="A133" s="111">
        <v>8</v>
      </c>
      <c r="B133" s="53" t="s">
        <v>468</v>
      </c>
      <c r="C133" s="53"/>
      <c r="D133" s="53"/>
      <c r="E133" s="114"/>
      <c r="F133" s="102"/>
      <c r="G133" s="103"/>
      <c r="H133" s="104"/>
      <c r="I133" s="105"/>
      <c r="J133" s="106"/>
      <c r="K133" s="24"/>
    </row>
    <row r="134" spans="1:11" ht="15.95" customHeight="1">
      <c r="A134" s="111"/>
      <c r="B134" s="53" t="s">
        <v>471</v>
      </c>
      <c r="C134" s="53"/>
      <c r="D134" s="53"/>
      <c r="E134" s="114"/>
      <c r="F134" s="102"/>
      <c r="G134" s="103"/>
      <c r="H134" s="104"/>
      <c r="I134" s="105"/>
      <c r="J134" s="106"/>
      <c r="K134" s="24"/>
    </row>
    <row r="135" spans="1:11" ht="15.95" customHeight="1">
      <c r="A135" s="111"/>
      <c r="B135" s="53" t="s">
        <v>472</v>
      </c>
      <c r="C135" s="53"/>
      <c r="D135" s="53"/>
      <c r="E135" s="43"/>
      <c r="F135" s="43"/>
      <c r="G135" s="43"/>
      <c r="H135" s="43"/>
      <c r="I135" s="43"/>
      <c r="J135" s="43"/>
      <c r="K135" s="24"/>
    </row>
    <row r="136" spans="1:11" ht="15.95" customHeight="1">
      <c r="A136" s="111"/>
      <c r="B136" s="53" t="s">
        <v>473</v>
      </c>
      <c r="C136" s="53"/>
      <c r="D136" s="108">
        <f>Mes!J196</f>
        <v>22.875</v>
      </c>
      <c r="E136" s="114" t="s">
        <v>9</v>
      </c>
      <c r="F136" s="102"/>
      <c r="G136" s="103"/>
      <c r="H136" s="104"/>
      <c r="I136" s="105" t="s">
        <v>22</v>
      </c>
      <c r="J136" s="106"/>
      <c r="K136" s="107"/>
    </row>
    <row r="137" spans="1:11" ht="15.95" customHeight="1">
      <c r="D137" s="36"/>
      <c r="E137" s="37"/>
      <c r="F137" s="38"/>
      <c r="G137" s="39"/>
      <c r="H137" s="23"/>
      <c r="I137" s="38" t="s">
        <v>47</v>
      </c>
      <c r="J137" s="143"/>
      <c r="K137" s="155"/>
    </row>
    <row r="138" spans="1:11" ht="15.95" customHeight="1">
      <c r="D138" s="22"/>
      <c r="E138" s="9"/>
      <c r="G138" s="19"/>
      <c r="H138" s="23"/>
      <c r="I138" s="38"/>
      <c r="J138" s="45"/>
      <c r="K138" s="24"/>
    </row>
    <row r="139" spans="1:11" ht="15.95" customHeight="1">
      <c r="B139" s="203" t="s">
        <v>75</v>
      </c>
      <c r="D139" s="22"/>
      <c r="E139" s="9"/>
      <c r="G139" s="19"/>
      <c r="H139" s="23"/>
      <c r="I139" s="38"/>
      <c r="J139" s="45"/>
      <c r="K139" s="24"/>
    </row>
    <row r="140" spans="1:11" ht="15.95" customHeight="1">
      <c r="A140" s="201" t="s">
        <v>74</v>
      </c>
      <c r="B140" s="202" t="s">
        <v>67</v>
      </c>
      <c r="D140" s="22"/>
      <c r="E140" s="9"/>
      <c r="G140" s="19"/>
      <c r="H140" s="23"/>
      <c r="I140" s="38"/>
      <c r="J140" s="45"/>
      <c r="K140" s="24"/>
    </row>
    <row r="141" spans="1:11" ht="15.95" customHeight="1">
      <c r="A141" s="1">
        <v>1</v>
      </c>
      <c r="B141" s="2" t="s">
        <v>99</v>
      </c>
      <c r="D141" s="44"/>
    </row>
    <row r="142" spans="1:11" ht="15.95" customHeight="1">
      <c r="B142" s="2" t="s">
        <v>100</v>
      </c>
      <c r="D142" s="44"/>
    </row>
    <row r="143" spans="1:11" ht="15.95" customHeight="1">
      <c r="B143" s="2" t="s">
        <v>101</v>
      </c>
      <c r="D143" s="44"/>
    </row>
    <row r="144" spans="1:11" ht="15.95" customHeight="1">
      <c r="B144" s="2" t="s">
        <v>102</v>
      </c>
      <c r="D144" s="44"/>
    </row>
    <row r="145" spans="1:11" ht="15.95" customHeight="1">
      <c r="B145" s="2" t="s">
        <v>103</v>
      </c>
      <c r="D145" s="44"/>
    </row>
    <row r="146" spans="1:11" ht="15.95" customHeight="1">
      <c r="B146" s="2" t="s">
        <v>104</v>
      </c>
      <c r="D146" s="44"/>
    </row>
    <row r="147" spans="1:11" ht="15.95" customHeight="1">
      <c r="B147" s="2" t="s">
        <v>105</v>
      </c>
      <c r="D147" s="44"/>
    </row>
    <row r="148" spans="1:11" ht="15.95" customHeight="1">
      <c r="B148" s="2" t="s">
        <v>106</v>
      </c>
      <c r="D148" s="44"/>
    </row>
    <row r="149" spans="1:11" ht="15.95" customHeight="1">
      <c r="B149" s="216" t="s">
        <v>323</v>
      </c>
      <c r="C149" s="146"/>
      <c r="D149" s="108">
        <f>Mes!J205</f>
        <v>26</v>
      </c>
      <c r="E149" s="114" t="s">
        <v>107</v>
      </c>
      <c r="F149" s="102">
        <v>188</v>
      </c>
      <c r="G149" s="103" t="s">
        <v>7</v>
      </c>
      <c r="H149" s="104">
        <v>97</v>
      </c>
      <c r="I149" s="105" t="s">
        <v>108</v>
      </c>
      <c r="J149" s="145">
        <f t="shared" ref="J149" si="0">IF(MID(I149,1,2)=("P."),(ROUND(D149*((F149)+(H149/100)),)),IF(MID(I149,1,2)=("%o"),(ROUND(D149*(((F149)+(H149/100))/1000),)),IF(MID(I149,1,2)=("Ea"),(ROUND(D149*((F149)+(H149/100)),)),ROUND(D149*(((F149)+(H149/100))/100),))))</f>
        <v>4913</v>
      </c>
      <c r="K149" s="116" t="s">
        <v>8</v>
      </c>
    </row>
    <row r="150" spans="1:11" ht="15.95" customHeight="1">
      <c r="B150" s="216"/>
      <c r="C150" s="216"/>
      <c r="D150" s="108"/>
      <c r="E150" s="114"/>
      <c r="F150" s="102"/>
      <c r="G150" s="103"/>
      <c r="H150" s="104"/>
      <c r="I150" s="105"/>
      <c r="J150" s="145"/>
      <c r="K150" s="116"/>
    </row>
    <row r="151" spans="1:11" ht="15.95" customHeight="1">
      <c r="B151" s="2" t="s">
        <v>324</v>
      </c>
      <c r="D151" s="108">
        <f>Mes!J210</f>
        <v>54.66</v>
      </c>
      <c r="E151" s="114" t="s">
        <v>107</v>
      </c>
      <c r="F151" s="102">
        <v>73</v>
      </c>
      <c r="G151" s="103" t="s">
        <v>7</v>
      </c>
      <c r="H151" s="104">
        <v>21</v>
      </c>
      <c r="I151" s="105" t="s">
        <v>108</v>
      </c>
      <c r="J151" s="115">
        <f>IF(MID(I151,1,2)=("P."),(ROUND(D151*((F151)+(H151/100)),)),IF(MID(I151,1,2)=("%o"),(ROUND(D151*(((F151)+(H151/100))/1000),)),IF(MID(I151,1,2)=("Ea"),(ROUND(D151*((F151)+(H151/100)),)),ROUND(D151*(((F151)+(H151/100))/100),))))</f>
        <v>4002</v>
      </c>
      <c r="K151" s="116" t="s">
        <v>8</v>
      </c>
    </row>
    <row r="152" spans="1:11" ht="15.95" customHeight="1">
      <c r="D152" s="108"/>
      <c r="E152" s="114"/>
      <c r="F152" s="102"/>
      <c r="G152" s="103"/>
      <c r="H152" s="104"/>
      <c r="I152" s="191" t="s">
        <v>254</v>
      </c>
      <c r="J152" s="205">
        <f>SUM(J149:J151)</f>
        <v>8915</v>
      </c>
      <c r="K152" s="206" t="s">
        <v>8</v>
      </c>
    </row>
    <row r="153" spans="1:11" ht="15.95" customHeight="1">
      <c r="B153" s="146"/>
      <c r="C153" s="146"/>
      <c r="D153" s="108"/>
      <c r="E153" s="114"/>
      <c r="F153" s="102"/>
      <c r="G153" s="103"/>
      <c r="H153" s="336" t="s">
        <v>478</v>
      </c>
      <c r="I153" s="336"/>
      <c r="J153" s="145"/>
      <c r="K153" s="116"/>
    </row>
    <row r="154" spans="1:11" ht="15.95" customHeight="1">
      <c r="B154" s="146"/>
      <c r="C154" s="146"/>
      <c r="D154" s="108"/>
      <c r="E154" s="114"/>
      <c r="F154" s="102"/>
      <c r="G154" s="103"/>
      <c r="H154" s="104"/>
      <c r="I154" s="105" t="s">
        <v>33</v>
      </c>
      <c r="J154" s="192"/>
      <c r="K154" s="193"/>
    </row>
    <row r="155" spans="1:11" ht="15.95" customHeight="1">
      <c r="D155" s="44"/>
      <c r="E155" s="217"/>
      <c r="H155" s="217"/>
      <c r="K155" s="217"/>
    </row>
    <row r="156" spans="1:11" ht="15.95" customHeight="1">
      <c r="A156" s="1">
        <v>2</v>
      </c>
      <c r="B156" s="43" t="s">
        <v>48</v>
      </c>
    </row>
    <row r="157" spans="1:11" ht="15.95" customHeight="1">
      <c r="B157" s="2" t="s">
        <v>49</v>
      </c>
    </row>
    <row r="158" spans="1:11" ht="15.95" customHeight="1">
      <c r="B158" s="2" t="s">
        <v>50</v>
      </c>
      <c r="E158" s="4" t="s">
        <v>46</v>
      </c>
      <c r="G158" s="30"/>
      <c r="H158" s="23"/>
      <c r="J158" s="45"/>
      <c r="K158" s="24"/>
    </row>
    <row r="159" spans="1:11" ht="15.95" customHeight="1">
      <c r="B159" s="2" t="s">
        <v>51</v>
      </c>
      <c r="G159" s="30"/>
      <c r="H159" s="23"/>
      <c r="J159" s="45"/>
      <c r="K159" s="24"/>
    </row>
    <row r="160" spans="1:11" ht="15.95" customHeight="1">
      <c r="B160" s="2" t="s">
        <v>52</v>
      </c>
      <c r="D160" s="44"/>
      <c r="E160" s="53"/>
      <c r="G160" s="30"/>
      <c r="H160" s="23"/>
      <c r="J160" s="45"/>
      <c r="K160" s="24"/>
    </row>
    <row r="161" spans="1:11" ht="15.95" customHeight="1">
      <c r="B161" s="27" t="s">
        <v>53</v>
      </c>
      <c r="D161" s="44"/>
      <c r="G161" s="30"/>
      <c r="H161" s="23"/>
      <c r="J161" s="45"/>
      <c r="K161" s="24"/>
    </row>
    <row r="162" spans="1:11" ht="15.95" customHeight="1">
      <c r="B162" s="2" t="s">
        <v>54</v>
      </c>
      <c r="D162" s="46"/>
      <c r="G162" s="30"/>
      <c r="H162" s="23"/>
      <c r="J162" s="45"/>
      <c r="K162" s="24"/>
    </row>
    <row r="163" spans="1:11" ht="15.95" customHeight="1">
      <c r="B163" s="2" t="s">
        <v>55</v>
      </c>
      <c r="D163" s="33"/>
      <c r="G163" s="30"/>
      <c r="H163" s="23"/>
      <c r="J163" s="45"/>
      <c r="K163" s="24"/>
    </row>
    <row r="164" spans="1:11" ht="15.95" customHeight="1">
      <c r="B164" s="2" t="s">
        <v>56</v>
      </c>
      <c r="D164" s="2"/>
      <c r="E164" s="2"/>
      <c r="F164" s="2"/>
      <c r="G164" s="2"/>
      <c r="H164" s="2"/>
      <c r="I164" s="2"/>
      <c r="J164" s="2"/>
      <c r="K164" s="2"/>
    </row>
    <row r="165" spans="1:11" ht="15.95" customHeight="1">
      <c r="B165" s="2" t="s">
        <v>57</v>
      </c>
      <c r="D165" s="108">
        <f>Mes!J215</f>
        <v>775</v>
      </c>
      <c r="E165" s="109" t="s">
        <v>64</v>
      </c>
      <c r="F165" s="102">
        <v>95</v>
      </c>
      <c r="G165" s="103" t="s">
        <v>7</v>
      </c>
      <c r="H165" s="104">
        <v>26</v>
      </c>
      <c r="I165" s="105" t="s">
        <v>78</v>
      </c>
      <c r="J165" s="106">
        <f>IF(MID(I165,1,2)=("P."),(ROUND(D165*((F165)+(H165/100)),)),IF(MID(I165,1,2)=("%o"),(ROUND(D165*(((F165)+(H165/100))/1000),)),IF(MID(I165,1,2)=("Ea"),(ROUND(D165*((F165)+(H165/100)),)),ROUND(D165*(((F165)+(H165/100))/100),))))</f>
        <v>73827</v>
      </c>
      <c r="K165" s="107" t="s">
        <v>8</v>
      </c>
    </row>
    <row r="166" spans="1:11" ht="15.95" customHeight="1">
      <c r="D166" s="108"/>
      <c r="E166" s="109"/>
      <c r="F166" s="102"/>
      <c r="G166" s="103"/>
      <c r="H166" s="104"/>
      <c r="I166" s="105"/>
      <c r="J166" s="106"/>
      <c r="K166" s="107"/>
    </row>
    <row r="167" spans="1:11" ht="15.95" customHeight="1">
      <c r="A167" s="111">
        <v>3</v>
      </c>
      <c r="B167" s="112" t="s">
        <v>255</v>
      </c>
      <c r="C167" s="111"/>
      <c r="D167" s="111"/>
      <c r="E167" s="111"/>
      <c r="F167" s="111"/>
      <c r="G167" s="111"/>
      <c r="H167" s="113"/>
      <c r="I167" s="111"/>
      <c r="J167" s="111"/>
      <c r="K167" s="111"/>
    </row>
    <row r="168" spans="1:11" ht="15.95" customHeight="1">
      <c r="A168" s="111"/>
      <c r="B168" s="112" t="s">
        <v>256</v>
      </c>
      <c r="C168" s="111"/>
      <c r="D168" s="111"/>
      <c r="E168" s="111"/>
      <c r="F168" s="111"/>
      <c r="G168" s="111"/>
      <c r="H168" s="113"/>
      <c r="I168" s="111"/>
      <c r="J168" s="111"/>
      <c r="K168" s="111"/>
    </row>
    <row r="169" spans="1:11" s="35" customFormat="1" ht="15.95" customHeight="1">
      <c r="A169" s="111"/>
      <c r="B169" s="112" t="s">
        <v>257</v>
      </c>
      <c r="C169" s="111"/>
      <c r="D169" s="111"/>
      <c r="E169" s="111"/>
      <c r="F169" s="111"/>
      <c r="G169" s="111"/>
      <c r="H169" s="113"/>
      <c r="I169" s="111"/>
      <c r="J169" s="111"/>
      <c r="K169" s="111"/>
    </row>
    <row r="170" spans="1:11" s="35" customFormat="1" ht="15.95" customHeight="1">
      <c r="A170" s="111"/>
      <c r="B170" s="112" t="s">
        <v>258</v>
      </c>
      <c r="C170" s="111"/>
      <c r="D170" s="111"/>
      <c r="E170" s="111"/>
      <c r="F170" s="111"/>
      <c r="G170" s="111"/>
      <c r="H170" s="113"/>
      <c r="I170" s="111"/>
      <c r="J170" s="111"/>
      <c r="K170" s="111"/>
    </row>
    <row r="171" spans="1:11" ht="15.95" customHeight="1">
      <c r="A171" s="111"/>
      <c r="B171" s="112" t="s">
        <v>259</v>
      </c>
      <c r="C171" s="111"/>
      <c r="D171" s="111"/>
      <c r="E171" s="111"/>
      <c r="F171" s="111"/>
      <c r="G171" s="111"/>
      <c r="H171" s="113"/>
      <c r="I171" s="111"/>
      <c r="J171" s="111"/>
      <c r="K171" s="111"/>
    </row>
    <row r="172" spans="1:11" ht="15.95" customHeight="1">
      <c r="A172" s="111"/>
      <c r="B172" s="112" t="s">
        <v>260</v>
      </c>
      <c r="C172" s="111"/>
      <c r="D172" s="111"/>
      <c r="E172" s="111"/>
      <c r="F172" s="111"/>
      <c r="G172" s="111"/>
      <c r="H172" s="113"/>
      <c r="I172" s="111"/>
      <c r="J172" s="111"/>
      <c r="K172" s="111"/>
    </row>
    <row r="173" spans="1:11" ht="15.95" customHeight="1">
      <c r="A173" s="111"/>
      <c r="B173" s="112" t="s">
        <v>261</v>
      </c>
      <c r="C173" s="111"/>
      <c r="D173" s="111"/>
      <c r="E173" s="111"/>
      <c r="F173" s="111"/>
      <c r="G173" s="111"/>
      <c r="H173" s="113"/>
      <c r="I173" s="111"/>
      <c r="J173" s="111"/>
      <c r="K173" s="111"/>
    </row>
    <row r="174" spans="1:11" ht="15.95" customHeight="1">
      <c r="A174" s="111"/>
      <c r="B174" s="112" t="s">
        <v>262</v>
      </c>
      <c r="C174" s="111"/>
      <c r="D174" s="111"/>
      <c r="E174" s="111"/>
      <c r="F174" s="111"/>
      <c r="G174" s="111"/>
      <c r="H174" s="113"/>
      <c r="I174" s="111"/>
      <c r="J174" s="111"/>
      <c r="K174" s="111"/>
    </row>
    <row r="175" spans="1:11" ht="15.95" customHeight="1">
      <c r="A175" s="111"/>
      <c r="B175" s="112" t="s">
        <v>263</v>
      </c>
      <c r="C175" s="111"/>
      <c r="D175" s="111"/>
      <c r="E175" s="111"/>
      <c r="F175" s="111"/>
      <c r="G175" s="111"/>
      <c r="H175" s="113"/>
      <c r="I175" s="111"/>
      <c r="J175" s="111"/>
      <c r="K175" s="111"/>
    </row>
    <row r="176" spans="1:11" ht="15.95" customHeight="1">
      <c r="A176" s="111"/>
      <c r="B176" s="112" t="s">
        <v>264</v>
      </c>
      <c r="C176" s="111"/>
      <c r="D176" s="111"/>
      <c r="E176" s="111"/>
      <c r="F176" s="111"/>
      <c r="G176" s="111"/>
      <c r="H176" s="113"/>
      <c r="I176" s="111"/>
      <c r="J176" s="111"/>
      <c r="K176" s="111"/>
    </row>
    <row r="177" spans="1:11" ht="15.95" customHeight="1">
      <c r="A177" s="111"/>
      <c r="B177" s="112" t="s">
        <v>265</v>
      </c>
      <c r="C177" s="111"/>
      <c r="D177" s="111"/>
      <c r="E177" s="111"/>
      <c r="F177" s="111"/>
      <c r="G177" s="111"/>
      <c r="H177" s="113"/>
      <c r="I177" s="111"/>
      <c r="J177" s="111"/>
      <c r="K177" s="111"/>
    </row>
    <row r="178" spans="1:11" ht="15.95" customHeight="1">
      <c r="A178" s="111"/>
      <c r="B178" s="112" t="s">
        <v>266</v>
      </c>
      <c r="C178" s="111"/>
      <c r="D178" s="101">
        <f>Mes!J219</f>
        <v>3</v>
      </c>
      <c r="E178" s="114" t="s">
        <v>46</v>
      </c>
      <c r="F178" s="102">
        <v>4694</v>
      </c>
      <c r="G178" s="103" t="s">
        <v>7</v>
      </c>
      <c r="H178" s="104">
        <v>80</v>
      </c>
      <c r="I178" s="105" t="s">
        <v>13</v>
      </c>
      <c r="J178" s="106">
        <f>IF(MID(I178,1,2)=("P."),(ROUND(D178*((F178)+(H178/100)),)),IF(MID(I178,1,2)=("%o"),(ROUND(D178*(((F178)+(H178/100))/1000),)),IF(MID(I178,1,2)=("Ea"),(ROUND(D178*((F178)+(H178/100)),)),ROUND(D178*(((F178)+(H178/100))/100),))))</f>
        <v>14084</v>
      </c>
      <c r="K178" s="107" t="s">
        <v>8</v>
      </c>
    </row>
    <row r="179" spans="1:11" ht="15.95" customHeight="1">
      <c r="D179" s="44"/>
    </row>
    <row r="180" spans="1:11" ht="15.95" customHeight="1">
      <c r="A180" s="111">
        <v>4</v>
      </c>
      <c r="B180" s="329" t="s">
        <v>267</v>
      </c>
      <c r="C180" s="329"/>
      <c r="D180" s="329"/>
      <c r="E180" s="114"/>
      <c r="F180" s="102"/>
      <c r="G180" s="103"/>
      <c r="H180" s="104"/>
      <c r="I180" s="105"/>
      <c r="J180" s="115"/>
      <c r="K180" s="116"/>
    </row>
    <row r="181" spans="1:11" ht="15.95" customHeight="1">
      <c r="A181" s="111"/>
      <c r="B181" s="329"/>
      <c r="C181" s="329"/>
      <c r="D181" s="329"/>
      <c r="E181" s="114"/>
      <c r="F181" s="102"/>
      <c r="G181" s="103"/>
      <c r="H181" s="104"/>
      <c r="I181" s="105"/>
      <c r="J181" s="115"/>
      <c r="K181" s="116"/>
    </row>
    <row r="182" spans="1:11" ht="15.95" customHeight="1">
      <c r="A182" s="111"/>
      <c r="B182" s="329"/>
      <c r="C182" s="329"/>
      <c r="D182" s="329"/>
      <c r="E182" s="114"/>
      <c r="F182" s="102"/>
      <c r="G182" s="103"/>
      <c r="H182" s="104"/>
      <c r="I182" s="105"/>
      <c r="J182" s="115"/>
      <c r="K182" s="116"/>
    </row>
    <row r="183" spans="1:11" ht="15.95" customHeight="1">
      <c r="A183" s="111"/>
      <c r="B183" s="112"/>
      <c r="C183" s="111"/>
      <c r="D183" s="101">
        <f>Mes!J225</f>
        <v>3</v>
      </c>
      <c r="E183" s="114" t="s">
        <v>46</v>
      </c>
      <c r="F183" s="102">
        <v>938</v>
      </c>
      <c r="G183" s="103" t="s">
        <v>7</v>
      </c>
      <c r="H183" s="104">
        <v>47</v>
      </c>
      <c r="I183" s="105" t="s">
        <v>13</v>
      </c>
      <c r="J183" s="115">
        <f>IF(MID(I183,1,2)=("P."),(ROUND(D183*((F183)+(H183/100)),)),IF(MID(I183,1,2)=("%o"),(ROUND(D183*(((F183)+(H183/100))/1000),)),IF(MID(I183,1,2)=("Ea"),(ROUND(D183*((F183)+(H183/100)),)),ROUND(D183*(((F183)+(H183/100))/100),))))</f>
        <v>2815</v>
      </c>
      <c r="K183" s="116" t="s">
        <v>8</v>
      </c>
    </row>
    <row r="184" spans="1:11" ht="15.95" customHeight="1">
      <c r="A184" s="111"/>
      <c r="B184" s="112"/>
      <c r="C184" s="111"/>
      <c r="D184" s="101"/>
      <c r="E184" s="114"/>
      <c r="F184" s="102"/>
      <c r="G184" s="103"/>
      <c r="H184" s="104"/>
      <c r="I184" s="105"/>
      <c r="J184" s="115"/>
      <c r="K184" s="116"/>
    </row>
    <row r="185" spans="1:11" ht="15.95" customHeight="1">
      <c r="A185" s="111">
        <v>5</v>
      </c>
      <c r="B185" s="112" t="s">
        <v>268</v>
      </c>
      <c r="C185" s="111"/>
      <c r="D185" s="101"/>
      <c r="E185" s="114"/>
      <c r="F185" s="102"/>
      <c r="G185" s="103"/>
      <c r="H185" s="104"/>
      <c r="I185" s="105"/>
      <c r="J185" s="115"/>
      <c r="K185" s="116"/>
    </row>
    <row r="186" spans="1:11" ht="15.95" customHeight="1">
      <c r="A186" s="111"/>
      <c r="B186" s="112" t="s">
        <v>269</v>
      </c>
      <c r="C186" s="111"/>
      <c r="D186" s="101"/>
      <c r="E186" s="114"/>
      <c r="F186" s="102"/>
      <c r="G186" s="103"/>
      <c r="H186" s="104"/>
      <c r="I186" s="105"/>
      <c r="J186" s="115"/>
      <c r="K186" s="116"/>
    </row>
    <row r="187" spans="1:11" ht="15.95" customHeight="1">
      <c r="A187" s="111"/>
      <c r="B187" s="112" t="s">
        <v>270</v>
      </c>
      <c r="C187" s="111"/>
      <c r="D187" s="101"/>
      <c r="E187" s="114"/>
      <c r="F187" s="102"/>
      <c r="G187" s="103"/>
      <c r="H187" s="104"/>
      <c r="I187" s="105"/>
      <c r="J187" s="115"/>
      <c r="K187" s="116"/>
    </row>
    <row r="188" spans="1:11" ht="15.95" customHeight="1">
      <c r="A188" s="111"/>
      <c r="B188" s="112" t="s">
        <v>271</v>
      </c>
      <c r="C188" s="111"/>
      <c r="D188" s="101"/>
      <c r="E188" s="114"/>
      <c r="F188" s="102"/>
      <c r="G188" s="103"/>
      <c r="H188" s="104"/>
      <c r="I188" s="105"/>
      <c r="J188" s="115"/>
      <c r="K188" s="116"/>
    </row>
    <row r="189" spans="1:11" ht="15.95" customHeight="1">
      <c r="A189" s="111"/>
      <c r="B189" s="112" t="s">
        <v>272</v>
      </c>
      <c r="C189" s="111"/>
      <c r="D189" s="101"/>
      <c r="E189" s="114"/>
      <c r="F189" s="102"/>
      <c r="G189" s="103"/>
      <c r="H189" s="104"/>
      <c r="I189" s="105"/>
      <c r="J189" s="115"/>
      <c r="K189" s="116"/>
    </row>
    <row r="190" spans="1:11" ht="15.95" customHeight="1">
      <c r="A190" s="111"/>
      <c r="B190" s="112" t="s">
        <v>273</v>
      </c>
      <c r="C190" s="111"/>
      <c r="D190" s="101"/>
      <c r="E190" s="114"/>
      <c r="F190" s="102"/>
      <c r="G190" s="103"/>
      <c r="H190" s="104"/>
      <c r="I190" s="105"/>
      <c r="J190" s="115"/>
      <c r="K190" s="116"/>
    </row>
    <row r="191" spans="1:11" ht="15.95" customHeight="1">
      <c r="A191" s="111"/>
      <c r="B191" s="112" t="s">
        <v>274</v>
      </c>
      <c r="C191" s="111"/>
      <c r="D191" s="101"/>
      <c r="E191" s="114"/>
      <c r="F191" s="102"/>
      <c r="G191" s="103"/>
      <c r="H191" s="104"/>
      <c r="I191" s="105"/>
      <c r="J191" s="115"/>
      <c r="K191" s="116"/>
    </row>
    <row r="192" spans="1:11" ht="15.95" customHeight="1">
      <c r="A192" s="111"/>
      <c r="B192" s="112"/>
      <c r="C192" s="111"/>
      <c r="D192" s="101">
        <f>Mes!J229</f>
        <v>2</v>
      </c>
      <c r="E192" s="114" t="s">
        <v>46</v>
      </c>
      <c r="F192" s="102">
        <v>4846</v>
      </c>
      <c r="G192" s="103" t="s">
        <v>7</v>
      </c>
      <c r="H192" s="104">
        <v>60</v>
      </c>
      <c r="I192" s="105" t="s">
        <v>13</v>
      </c>
      <c r="J192" s="115">
        <f>IF(MID(I192,1,2)=("P."),(ROUND(D192*((F192)+(H192/100)),)),IF(MID(I192,1,2)=("%o"),(ROUND(D192*(((F192)+(H192/100))/1000),)),IF(MID(I192,1,2)=("Ea"),(ROUND(D192*((F192)+(H192/100)),)),ROUND(D192*(((F192)+(H192/100))/100),))))</f>
        <v>9693</v>
      </c>
      <c r="K192" s="116" t="s">
        <v>8</v>
      </c>
    </row>
    <row r="193" spans="1:11" ht="15.95" customHeight="1">
      <c r="A193" s="111"/>
      <c r="B193" s="112"/>
      <c r="C193" s="111"/>
      <c r="D193" s="101"/>
      <c r="E193" s="114"/>
      <c r="F193" s="102"/>
      <c r="G193" s="103"/>
      <c r="H193" s="104"/>
      <c r="I193" s="105"/>
      <c r="J193" s="115"/>
      <c r="K193" s="116"/>
    </row>
    <row r="194" spans="1:11" ht="15.95" customHeight="1">
      <c r="A194" s="111">
        <v>6</v>
      </c>
      <c r="B194" s="112" t="s">
        <v>275</v>
      </c>
      <c r="C194" s="111"/>
      <c r="D194" s="101"/>
      <c r="E194" s="114"/>
      <c r="F194" s="102"/>
      <c r="G194" s="103"/>
      <c r="H194" s="104"/>
      <c r="I194" s="105"/>
      <c r="J194" s="115"/>
      <c r="K194" s="116"/>
    </row>
    <row r="195" spans="1:11" ht="15.95" customHeight="1">
      <c r="A195" s="111"/>
      <c r="B195" s="112" t="s">
        <v>276</v>
      </c>
      <c r="C195" s="111"/>
      <c r="D195" s="101"/>
      <c r="E195" s="114"/>
      <c r="F195" s="102"/>
      <c r="G195" s="103"/>
      <c r="H195" s="104"/>
      <c r="I195" s="105"/>
      <c r="J195" s="115"/>
      <c r="K195" s="116"/>
    </row>
    <row r="196" spans="1:11" ht="15.95" customHeight="1">
      <c r="A196" s="111"/>
      <c r="B196" s="112" t="s">
        <v>277</v>
      </c>
      <c r="C196" s="111"/>
      <c r="D196" s="101"/>
      <c r="E196" s="114"/>
      <c r="F196" s="102"/>
      <c r="G196" s="103"/>
      <c r="H196" s="104"/>
      <c r="I196" s="105"/>
      <c r="J196" s="115"/>
      <c r="K196" s="116"/>
    </row>
    <row r="197" spans="1:11" ht="15.95" customHeight="1">
      <c r="A197" s="111"/>
      <c r="B197" s="112" t="s">
        <v>278</v>
      </c>
      <c r="C197" s="111"/>
      <c r="D197" s="101">
        <f>Mes!J233</f>
        <v>2</v>
      </c>
      <c r="E197" s="114" t="s">
        <v>12</v>
      </c>
      <c r="F197" s="102">
        <v>1711</v>
      </c>
      <c r="G197" s="103" t="s">
        <v>7</v>
      </c>
      <c r="H197" s="104">
        <v>60</v>
      </c>
      <c r="I197" s="105" t="s">
        <v>13</v>
      </c>
      <c r="J197" s="115">
        <f>IF(MID(I197,1,2)=("P."),(ROUND(D197*((F197)+(H197/100)),)),IF(MID(I197,1,2)=("%o"),(ROUND(D197*(((F197)+(H197/100))/1000),)),IF(MID(I197,1,2)=("Ea"),(ROUND(D197*((F197)+(H197/100)),)),ROUND(D197*(((F197)+(H197/100))/100),))))</f>
        <v>3423</v>
      </c>
      <c r="K197" s="116" t="s">
        <v>8</v>
      </c>
    </row>
    <row r="198" spans="1:11" ht="15.95" customHeight="1">
      <c r="A198" s="111"/>
      <c r="B198" s="112"/>
      <c r="C198" s="111"/>
      <c r="D198" s="101"/>
      <c r="E198" s="114"/>
      <c r="F198" s="102"/>
      <c r="G198" s="103"/>
      <c r="H198" s="104"/>
      <c r="I198" s="105"/>
      <c r="J198" s="115"/>
      <c r="K198" s="116"/>
    </row>
    <row r="199" spans="1:11" ht="15.95" customHeight="1">
      <c r="A199" s="1">
        <v>7</v>
      </c>
      <c r="B199" s="2" t="s">
        <v>461</v>
      </c>
      <c r="D199" s="101"/>
      <c r="E199" s="114"/>
      <c r="F199" s="102"/>
      <c r="G199" s="103"/>
      <c r="H199" s="104"/>
      <c r="I199" s="105"/>
      <c r="J199" s="145"/>
      <c r="K199" s="43"/>
    </row>
    <row r="200" spans="1:11" ht="15.95" customHeight="1">
      <c r="B200" s="2" t="s">
        <v>462</v>
      </c>
      <c r="D200" s="101"/>
      <c r="E200" s="114"/>
      <c r="F200" s="102"/>
      <c r="G200" s="103"/>
      <c r="H200" s="104"/>
      <c r="I200" s="105"/>
      <c r="J200" s="145"/>
      <c r="K200" s="116"/>
    </row>
    <row r="201" spans="1:11" ht="15.95" customHeight="1">
      <c r="B201" s="2" t="s">
        <v>463</v>
      </c>
      <c r="D201" s="101"/>
      <c r="E201" s="114"/>
      <c r="F201" s="102"/>
      <c r="G201" s="103"/>
      <c r="H201" s="104"/>
      <c r="I201" s="105"/>
      <c r="J201" s="145"/>
      <c r="K201" s="111"/>
    </row>
    <row r="202" spans="1:11" ht="15.95" customHeight="1">
      <c r="B202" s="2" t="s">
        <v>464</v>
      </c>
      <c r="D202" s="101"/>
      <c r="E202" s="114"/>
      <c r="F202" s="102"/>
      <c r="G202" s="103"/>
      <c r="H202" s="104"/>
      <c r="I202" s="105"/>
      <c r="J202" s="145"/>
      <c r="K202" s="107"/>
    </row>
    <row r="203" spans="1:11" ht="15.95" customHeight="1">
      <c r="B203" s="2" t="s">
        <v>465</v>
      </c>
      <c r="D203" s="101">
        <f>Mes!J236</f>
        <v>1</v>
      </c>
      <c r="E203" s="114" t="s">
        <v>46</v>
      </c>
      <c r="F203" s="102">
        <v>11477</v>
      </c>
      <c r="G203" s="103" t="s">
        <v>7</v>
      </c>
      <c r="H203" s="104">
        <v>40</v>
      </c>
      <c r="I203" s="105" t="s">
        <v>13</v>
      </c>
      <c r="J203" s="145">
        <f>IF(MID(I203,1,2)=("P."),(ROUND(D203*((F203)+(H203/100)),)),IF(MID(I203,1,2)=("%o"),(ROUND(D203*(((F203)+(H203/100))/1000),)),IF(MID(I203,1,2)=("Ea"),(ROUND(D203*((F203)+(H203/100)),)),ROUND(D203*(((F203)+(H203/100))/100),))))</f>
        <v>11477</v>
      </c>
      <c r="K203" s="116" t="s">
        <v>8</v>
      </c>
    </row>
    <row r="204" spans="1:11" ht="15.95" customHeight="1">
      <c r="D204" s="101"/>
      <c r="E204" s="114"/>
      <c r="F204" s="102"/>
      <c r="G204" s="103"/>
      <c r="H204" s="104"/>
      <c r="I204" s="105"/>
      <c r="J204" s="145"/>
      <c r="K204" s="116"/>
    </row>
    <row r="205" spans="1:11" ht="15.95" customHeight="1">
      <c r="A205" s="1">
        <v>8</v>
      </c>
      <c r="B205" s="2" t="s">
        <v>466</v>
      </c>
      <c r="D205" s="101"/>
      <c r="E205" s="114"/>
      <c r="F205" s="102"/>
      <c r="G205" s="103"/>
      <c r="H205" s="104"/>
      <c r="I205" s="105"/>
      <c r="J205" s="145"/>
      <c r="K205" s="116"/>
    </row>
    <row r="206" spans="1:11" ht="15.95" customHeight="1">
      <c r="B206" s="2" t="s">
        <v>467</v>
      </c>
      <c r="D206" s="101">
        <f>Mes!J239</f>
        <v>2</v>
      </c>
      <c r="E206" s="114" t="s">
        <v>46</v>
      </c>
      <c r="F206" s="102">
        <v>337</v>
      </c>
      <c r="G206" s="103" t="s">
        <v>7</v>
      </c>
      <c r="H206" s="104">
        <v>92</v>
      </c>
      <c r="I206" s="105" t="s">
        <v>13</v>
      </c>
      <c r="J206" s="145">
        <f>IF(MID(I206,1,2)=("P."),(ROUND(D206*((F206)+(H206/100)),)),IF(MID(I206,1,2)=("%o"),(ROUND(D206*(((F206)+(H206/100))/1000),)),IF(MID(I206,1,2)=("Ea"),(ROUND(D206*((F206)+(H206/100)),)),ROUND(D206*(((F206)+(H206/100))/100),))))</f>
        <v>676</v>
      </c>
      <c r="K206" s="116" t="s">
        <v>8</v>
      </c>
    </row>
    <row r="207" spans="1:11" ht="15.95" customHeight="1">
      <c r="D207" s="42"/>
      <c r="G207" s="30"/>
      <c r="H207" s="23"/>
      <c r="I207" s="110" t="s">
        <v>33</v>
      </c>
      <c r="J207" s="143">
        <f>SUM(J165:J206)</f>
        <v>115995</v>
      </c>
      <c r="K207" s="144" t="s">
        <v>8</v>
      </c>
    </row>
    <row r="208" spans="1:11" ht="15.95" customHeight="1">
      <c r="D208" s="42"/>
      <c r="G208" s="30"/>
      <c r="H208" s="2"/>
      <c r="I208" s="241" t="s">
        <v>479</v>
      </c>
      <c r="J208" s="40"/>
      <c r="K208" s="151"/>
    </row>
    <row r="209" spans="1:13" ht="15.95" customHeight="1">
      <c r="D209" s="108"/>
      <c r="E209" s="109"/>
      <c r="F209" s="102"/>
      <c r="G209" s="103"/>
      <c r="H209" s="104"/>
      <c r="I209" s="102" t="s">
        <v>33</v>
      </c>
      <c r="J209" s="153"/>
      <c r="K209" s="152"/>
    </row>
    <row r="210" spans="1:13" s="5" customFormat="1" ht="15.95" customHeight="1">
      <c r="A210" s="1"/>
      <c r="B210" s="2"/>
      <c r="C210" s="2"/>
      <c r="D210" s="108"/>
      <c r="E210" s="109"/>
      <c r="F210" s="102"/>
      <c r="G210" s="103"/>
      <c r="H210" s="104"/>
      <c r="I210" s="191" t="s">
        <v>279</v>
      </c>
      <c r="J210" s="154"/>
      <c r="K210" s="41"/>
      <c r="L210" s="2"/>
      <c r="M210" s="2"/>
    </row>
    <row r="211" spans="1:13" ht="15.95" customHeight="1">
      <c r="A211" s="86"/>
      <c r="B211" s="203" t="s">
        <v>298</v>
      </c>
      <c r="C211" s="89"/>
      <c r="D211" s="89"/>
    </row>
    <row r="212" spans="1:13" ht="15.95" customHeight="1">
      <c r="A212" s="201" t="s">
        <v>74</v>
      </c>
      <c r="B212" s="202" t="s">
        <v>68</v>
      </c>
      <c r="C212" s="76"/>
      <c r="D212" s="76"/>
    </row>
    <row r="213" spans="1:13" ht="15.95" customHeight="1">
      <c r="A213" s="111">
        <v>1</v>
      </c>
      <c r="B213" s="328" t="s">
        <v>130</v>
      </c>
      <c r="C213" s="328"/>
      <c r="D213" s="33"/>
      <c r="E213" s="114"/>
      <c r="F213" s="102"/>
      <c r="G213" s="103"/>
      <c r="H213" s="104"/>
      <c r="I213" s="105"/>
      <c r="J213" s="106"/>
      <c r="K213" s="107"/>
    </row>
    <row r="214" spans="1:13">
      <c r="A214" s="111"/>
      <c r="B214" s="328"/>
      <c r="C214" s="328"/>
      <c r="D214" s="33"/>
      <c r="E214" s="114"/>
      <c r="F214" s="102"/>
      <c r="G214" s="103"/>
      <c r="H214" s="104"/>
      <c r="I214" s="105"/>
      <c r="J214" s="106"/>
      <c r="K214" s="107"/>
    </row>
    <row r="215" spans="1:13">
      <c r="A215" s="111"/>
      <c r="B215" s="328"/>
      <c r="C215" s="328"/>
      <c r="D215" s="101">
        <f>Mes!J247</f>
        <v>2</v>
      </c>
      <c r="E215" s="114" t="s">
        <v>12</v>
      </c>
      <c r="F215" s="102"/>
      <c r="G215" s="103"/>
      <c r="H215" s="104"/>
      <c r="I215" s="105" t="s">
        <v>13</v>
      </c>
      <c r="J215" s="106"/>
      <c r="K215" s="107"/>
    </row>
    <row r="216" spans="1:13">
      <c r="A216" s="111"/>
      <c r="B216" s="150"/>
      <c r="C216" s="150"/>
      <c r="D216" s="101"/>
      <c r="E216" s="114"/>
      <c r="F216" s="102"/>
      <c r="G216" s="103"/>
      <c r="H216" s="104"/>
      <c r="I216" s="105"/>
      <c r="J216" s="106"/>
      <c r="K216" s="107"/>
    </row>
    <row r="217" spans="1:13">
      <c r="A217" s="111"/>
      <c r="B217" s="247"/>
      <c r="C217" s="247"/>
      <c r="D217" s="101"/>
      <c r="E217" s="114"/>
      <c r="F217" s="102"/>
      <c r="G217" s="103"/>
      <c r="H217" s="104"/>
      <c r="I217" s="105"/>
      <c r="J217" s="106"/>
      <c r="K217" s="107"/>
    </row>
    <row r="218" spans="1:13">
      <c r="A218" s="111"/>
      <c r="C218" s="2" t="s">
        <v>480</v>
      </c>
      <c r="D218" s="22"/>
      <c r="E218" s="25"/>
      <c r="G218" s="19"/>
      <c r="H218" s="23"/>
      <c r="J218" s="21"/>
      <c r="K218" s="20"/>
    </row>
    <row r="219" spans="1:13">
      <c r="A219" s="111"/>
      <c r="B219" s="2" t="s">
        <v>481</v>
      </c>
      <c r="D219" s="22"/>
      <c r="E219" s="25"/>
      <c r="G219" s="19"/>
      <c r="H219" s="301" t="s">
        <v>341</v>
      </c>
      <c r="J219" s="21"/>
      <c r="K219" s="20"/>
    </row>
    <row r="220" spans="1:13">
      <c r="A220" s="111"/>
      <c r="B220" s="2" t="s">
        <v>482</v>
      </c>
      <c r="D220" s="22"/>
      <c r="E220" s="25"/>
      <c r="G220" s="19"/>
      <c r="H220" s="301" t="s">
        <v>341</v>
      </c>
      <c r="J220" s="21"/>
      <c r="K220" s="20"/>
    </row>
    <row r="221" spans="1:13">
      <c r="B221" s="2" t="s">
        <v>483</v>
      </c>
      <c r="D221" s="302"/>
      <c r="E221" s="300"/>
      <c r="H221" s="300" t="s">
        <v>341</v>
      </c>
      <c r="K221" s="300"/>
    </row>
    <row r="222" spans="1:13" ht="18" customHeight="1">
      <c r="B222" s="2" t="s">
        <v>484</v>
      </c>
      <c r="E222" s="300"/>
      <c r="H222" s="300" t="s">
        <v>341</v>
      </c>
      <c r="K222" s="300"/>
    </row>
    <row r="223" spans="1:13" ht="18" customHeight="1">
      <c r="D223" s="50" t="s">
        <v>485</v>
      </c>
      <c r="E223" s="9"/>
      <c r="F223" s="8"/>
      <c r="G223" s="1"/>
      <c r="H223" s="9" t="s">
        <v>341</v>
      </c>
      <c r="K223" s="300"/>
    </row>
    <row r="224" spans="1:13" ht="18" customHeight="1">
      <c r="D224" s="50"/>
      <c r="E224" s="9"/>
      <c r="F224" s="8"/>
      <c r="G224" s="1"/>
      <c r="H224" s="9"/>
      <c r="K224" s="300"/>
    </row>
    <row r="225" spans="1:11" ht="18" customHeight="1">
      <c r="D225" s="50"/>
      <c r="E225" s="9"/>
      <c r="F225" s="8"/>
      <c r="G225" s="1"/>
      <c r="H225" s="9"/>
      <c r="K225" s="300"/>
    </row>
    <row r="226" spans="1:11" ht="18" customHeight="1">
      <c r="A226" s="111"/>
      <c r="B226" s="303" t="s">
        <v>486</v>
      </c>
      <c r="C226" s="111"/>
      <c r="D226" s="111"/>
      <c r="E226" s="111"/>
      <c r="F226" s="111"/>
      <c r="G226" s="111"/>
      <c r="H226" s="113"/>
      <c r="I226" s="111"/>
      <c r="J226" s="111"/>
      <c r="K226" s="111"/>
    </row>
    <row r="227" spans="1:11" ht="15.75">
      <c r="A227" s="111">
        <v>1</v>
      </c>
      <c r="B227" s="89" t="s">
        <v>487</v>
      </c>
      <c r="C227" s="89"/>
      <c r="D227" s="89"/>
      <c r="E227" s="89"/>
      <c r="F227" s="89"/>
      <c r="G227" s="89"/>
      <c r="H227" s="89"/>
      <c r="I227" s="89"/>
      <c r="J227" s="89"/>
      <c r="K227" s="111"/>
    </row>
    <row r="228" spans="1:11" ht="15.75">
      <c r="A228" s="111"/>
      <c r="B228" s="89" t="s">
        <v>488</v>
      </c>
      <c r="C228" s="89"/>
      <c r="D228" s="89"/>
      <c r="E228" s="89"/>
      <c r="F228" s="89"/>
      <c r="G228" s="89"/>
      <c r="H228" s="89"/>
      <c r="I228" s="89"/>
      <c r="J228" s="89"/>
      <c r="K228" s="111"/>
    </row>
    <row r="229" spans="1:11" ht="15.75">
      <c r="A229" s="111"/>
      <c r="B229" s="89" t="s">
        <v>489</v>
      </c>
      <c r="C229" s="89"/>
      <c r="D229" s="89"/>
      <c r="E229" s="89"/>
      <c r="F229" s="89"/>
      <c r="G229" s="89"/>
      <c r="H229" s="89"/>
      <c r="I229" s="89"/>
      <c r="J229" s="89"/>
      <c r="K229" s="111"/>
    </row>
    <row r="230" spans="1:11" ht="15.75">
      <c r="A230" s="111">
        <v>2</v>
      </c>
      <c r="B230" s="76" t="s">
        <v>490</v>
      </c>
      <c r="C230" s="111"/>
      <c r="D230" s="111"/>
      <c r="E230" s="111"/>
      <c r="F230" s="111"/>
      <c r="G230" s="111"/>
      <c r="H230" s="113"/>
      <c r="I230" s="111"/>
      <c r="J230" s="111"/>
      <c r="K230" s="111"/>
    </row>
    <row r="231" spans="1:11" ht="15.75">
      <c r="A231" s="111">
        <v>3</v>
      </c>
      <c r="B231" s="76" t="s">
        <v>491</v>
      </c>
      <c r="C231" s="111"/>
      <c r="D231" s="111"/>
      <c r="E231" s="111"/>
      <c r="F231" s="111"/>
      <c r="G231" s="111"/>
      <c r="H231" s="113"/>
      <c r="I231" s="111"/>
      <c r="J231" s="111"/>
      <c r="K231" s="111"/>
    </row>
    <row r="232" spans="1:11" ht="15.75">
      <c r="A232" s="111"/>
      <c r="B232" s="76"/>
      <c r="C232" s="111"/>
      <c r="D232" s="111"/>
      <c r="E232" s="111"/>
      <c r="F232" s="111"/>
      <c r="G232" s="111"/>
      <c r="H232" s="113"/>
      <c r="I232" s="111"/>
      <c r="J232" s="111"/>
      <c r="K232" s="111"/>
    </row>
    <row r="233" spans="1:11" ht="15.75">
      <c r="A233" s="111"/>
      <c r="B233" s="76"/>
      <c r="C233" s="111"/>
      <c r="D233" s="111"/>
      <c r="E233" s="111"/>
      <c r="F233" s="111"/>
      <c r="G233" s="111"/>
      <c r="H233" s="113"/>
      <c r="I233" s="111"/>
      <c r="J233" s="111"/>
      <c r="K233" s="111"/>
    </row>
    <row r="234" spans="1:11" ht="15.75">
      <c r="A234" s="111"/>
      <c r="B234" s="76"/>
      <c r="C234" s="111"/>
      <c r="D234" s="111"/>
      <c r="E234" s="111"/>
      <c r="F234" s="111"/>
      <c r="G234" s="111"/>
      <c r="H234" s="113"/>
      <c r="I234" s="111"/>
      <c r="J234" s="111"/>
      <c r="K234" s="111"/>
    </row>
    <row r="235" spans="1:11" ht="15.75">
      <c r="A235" s="111"/>
      <c r="B235" s="76"/>
      <c r="C235" s="111"/>
      <c r="D235" s="111"/>
      <c r="E235" s="111"/>
      <c r="F235" s="111"/>
      <c r="G235" s="111"/>
      <c r="H235" s="113"/>
      <c r="I235" s="111"/>
      <c r="J235" s="111"/>
      <c r="K235" s="111"/>
    </row>
    <row r="236" spans="1:11">
      <c r="A236" s="113" t="s">
        <v>492</v>
      </c>
      <c r="B236" s="112"/>
      <c r="C236" s="111"/>
      <c r="D236" s="111"/>
      <c r="E236" s="111"/>
      <c r="F236" s="111"/>
      <c r="G236" s="111"/>
      <c r="H236" s="113"/>
      <c r="I236" s="111"/>
      <c r="J236" s="111"/>
      <c r="K236" s="111"/>
    </row>
    <row r="237" spans="1:11">
      <c r="A237" s="113"/>
      <c r="B237" s="112"/>
      <c r="C237" s="111"/>
      <c r="D237" s="111"/>
      <c r="E237" s="111"/>
      <c r="F237" s="111"/>
      <c r="G237" s="111"/>
      <c r="H237" s="113"/>
      <c r="I237" s="111"/>
      <c r="J237" s="111"/>
      <c r="K237" s="111"/>
    </row>
    <row r="238" spans="1:11">
      <c r="A238" s="113"/>
      <c r="B238" s="112"/>
      <c r="C238" s="111"/>
      <c r="D238" s="111"/>
      <c r="E238" s="111"/>
      <c r="F238" s="111"/>
      <c r="G238" s="111"/>
      <c r="H238" s="113"/>
      <c r="I238" s="111"/>
      <c r="J238" s="111"/>
      <c r="K238" s="111"/>
    </row>
    <row r="239" spans="1:11">
      <c r="A239" s="113"/>
      <c r="B239" s="112"/>
      <c r="C239" s="111"/>
      <c r="D239" s="111"/>
      <c r="E239" s="111"/>
      <c r="F239" s="111"/>
      <c r="G239" s="111"/>
      <c r="H239" s="113"/>
      <c r="I239" s="111"/>
      <c r="J239" s="111"/>
      <c r="K239" s="111"/>
    </row>
    <row r="240" spans="1:11">
      <c r="A240" s="111"/>
      <c r="B240" s="112"/>
      <c r="C240" s="111"/>
      <c r="D240" s="111"/>
      <c r="E240" s="111"/>
      <c r="F240" s="111"/>
      <c r="G240" s="111"/>
      <c r="H240" s="113"/>
      <c r="I240" s="111"/>
      <c r="J240" s="111"/>
      <c r="K240" s="111"/>
    </row>
    <row r="241" spans="1:13">
      <c r="A241" s="111"/>
      <c r="B241" s="43"/>
      <c r="C241" s="111" t="s">
        <v>58</v>
      </c>
      <c r="D241" s="111"/>
      <c r="E241" s="111"/>
      <c r="F241" s="111"/>
      <c r="G241" s="111"/>
      <c r="H241" s="113"/>
      <c r="I241" s="111" t="s">
        <v>249</v>
      </c>
      <c r="J241" s="111"/>
      <c r="K241" s="111"/>
    </row>
    <row r="242" spans="1:13">
      <c r="A242" s="111"/>
      <c r="B242" s="43"/>
      <c r="C242" s="183" t="s">
        <v>493</v>
      </c>
      <c r="D242" s="111"/>
      <c r="E242" s="111"/>
      <c r="F242" s="111"/>
      <c r="G242" s="111"/>
      <c r="H242" s="113"/>
      <c r="I242" s="183" t="s">
        <v>494</v>
      </c>
      <c r="J242" s="111"/>
      <c r="K242" s="111"/>
    </row>
    <row r="243" spans="1:13">
      <c r="A243" s="111"/>
      <c r="B243" s="43"/>
      <c r="C243" s="119" t="s">
        <v>250</v>
      </c>
      <c r="D243" s="111"/>
      <c r="E243" s="111"/>
      <c r="F243" s="111"/>
      <c r="G243" s="111"/>
      <c r="H243" s="113"/>
      <c r="I243" s="119" t="s">
        <v>250</v>
      </c>
      <c r="J243" s="111"/>
      <c r="K243" s="111"/>
    </row>
    <row r="247" spans="1:13" s="210" customFormat="1">
      <c r="A247" s="1"/>
      <c r="B247" s="2"/>
      <c r="C247" s="2"/>
      <c r="D247" s="3"/>
      <c r="E247" s="4"/>
      <c r="F247" s="5"/>
      <c r="G247" s="6"/>
      <c r="H247" s="4"/>
      <c r="I247" s="6"/>
      <c r="J247" s="5"/>
      <c r="K247" s="4"/>
      <c r="L247" s="2"/>
      <c r="M247" s="2"/>
    </row>
    <row r="248" spans="1:13" s="217" customFormat="1">
      <c r="A248" s="1"/>
      <c r="B248" s="2"/>
      <c r="C248" s="2"/>
      <c r="D248" s="3"/>
      <c r="E248" s="4"/>
      <c r="F248" s="5"/>
      <c r="G248" s="6"/>
      <c r="H248" s="4"/>
      <c r="I248" s="6"/>
      <c r="J248" s="5"/>
      <c r="K248" s="4"/>
      <c r="L248" s="2"/>
      <c r="M248" s="2"/>
    </row>
    <row r="249" spans="1:13" s="4" customFormat="1">
      <c r="A249" s="1"/>
      <c r="B249" s="2"/>
      <c r="C249" s="2"/>
      <c r="D249" s="3"/>
      <c r="F249" s="5"/>
      <c r="G249" s="6"/>
      <c r="I249" s="6"/>
      <c r="J249" s="5"/>
      <c r="L249" s="2"/>
      <c r="M249" s="2"/>
    </row>
    <row r="258" spans="7:7" ht="15" customHeight="1"/>
    <row r="259" spans="7:7" ht="15" customHeight="1"/>
    <row r="260" spans="7:7" ht="15" customHeight="1"/>
    <row r="261" spans="7:7" ht="15" customHeight="1"/>
    <row r="262" spans="7:7" ht="15" customHeight="1"/>
    <row r="263" spans="7:7" ht="15" customHeight="1"/>
    <row r="264" spans="7:7" ht="15" customHeight="1"/>
    <row r="266" spans="7:7" ht="15.75">
      <c r="G266" s="48"/>
    </row>
    <row r="267" spans="7:7" ht="15.75">
      <c r="G267" s="48"/>
    </row>
    <row r="277" spans="5:5">
      <c r="E277" s="49"/>
    </row>
    <row r="309" spans="4:5">
      <c r="D309" s="50"/>
      <c r="E309" s="9"/>
    </row>
    <row r="359" spans="4:10">
      <c r="J359" s="51"/>
    </row>
    <row r="360" spans="4:10">
      <c r="J360" s="51"/>
    </row>
    <row r="361" spans="4:10">
      <c r="J361" s="51"/>
    </row>
    <row r="362" spans="4:10">
      <c r="J362" s="51"/>
    </row>
    <row r="363" spans="4:10">
      <c r="J363" s="51"/>
    </row>
    <row r="364" spans="4:10">
      <c r="J364" s="51"/>
    </row>
    <row r="365" spans="4:10">
      <c r="J365" s="51"/>
    </row>
    <row r="367" spans="4:10">
      <c r="D367" s="50"/>
      <c r="E367" s="9"/>
    </row>
  </sheetData>
  <mergeCells count="14">
    <mergeCell ref="B45:D47"/>
    <mergeCell ref="B213:C215"/>
    <mergeCell ref="B180:D182"/>
    <mergeCell ref="A2:B2"/>
    <mergeCell ref="C2:J2"/>
    <mergeCell ref="B5:C5"/>
    <mergeCell ref="D5:E5"/>
    <mergeCell ref="F5:H5"/>
    <mergeCell ref="B7:C7"/>
    <mergeCell ref="H153:I153"/>
    <mergeCell ref="B60:D60"/>
    <mergeCell ref="B127:D130"/>
    <mergeCell ref="B61:D61"/>
    <mergeCell ref="B103:D111"/>
  </mergeCells>
  <pageMargins left="0.75" right="0.25" top="0.75" bottom="0.25" header="0.5" footer="0.5"/>
  <pageSetup paperSize="9" orientation="portrait" r:id="rId1"/>
  <headerFooter scaleWithDoc="0"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R538"/>
  <sheetViews>
    <sheetView view="pageBreakPreview" zoomScaleSheetLayoutView="100" workbookViewId="0">
      <selection activeCell="C1" sqref="C1:J1"/>
    </sheetView>
  </sheetViews>
  <sheetFormatPr defaultRowHeight="15"/>
  <cols>
    <col min="1" max="1" width="5.140625" style="52" customWidth="1"/>
    <col min="2" max="2" width="17.85546875" style="53" customWidth="1"/>
    <col min="3" max="3" width="9.42578125" style="53" customWidth="1"/>
    <col min="4" max="4" width="13.28515625" style="46" customWidth="1"/>
    <col min="5" max="5" width="5.42578125" style="53" customWidth="1"/>
    <col min="6" max="6" width="7.85546875" style="53" customWidth="1"/>
    <col min="7" max="7" width="1" style="53" customWidth="1"/>
    <col min="8" max="8" width="5.85546875" style="54" customWidth="1"/>
    <col min="9" max="9" width="7.7109375" style="53" customWidth="1"/>
    <col min="10" max="10" width="13.28515625" style="55" customWidth="1"/>
    <col min="11" max="11" width="4.28515625" style="56" customWidth="1"/>
    <col min="12" max="12" width="2" style="53" customWidth="1"/>
    <col min="13" max="13" width="12.85546875" style="53" customWidth="1"/>
    <col min="14" max="14" width="9.140625" style="53"/>
    <col min="15" max="15" width="14.85546875" style="53" customWidth="1"/>
    <col min="16" max="16384" width="9.140625" style="53"/>
  </cols>
  <sheetData>
    <row r="1" spans="1:18" s="2" customFormat="1" ht="48.75" customHeight="1">
      <c r="A1" s="330" t="s">
        <v>0</v>
      </c>
      <c r="B1" s="330"/>
      <c r="C1" s="344" t="s">
        <v>474</v>
      </c>
      <c r="D1" s="344"/>
      <c r="E1" s="344"/>
      <c r="F1" s="344"/>
      <c r="G1" s="344"/>
      <c r="H1" s="344"/>
      <c r="I1" s="344"/>
      <c r="J1" s="344"/>
      <c r="K1" s="57"/>
    </row>
    <row r="2" spans="1:18" ht="12.75" customHeight="1">
      <c r="B2" s="37"/>
      <c r="C2" s="58"/>
      <c r="D2" s="58"/>
      <c r="E2" s="58"/>
      <c r="F2" s="58"/>
      <c r="G2" s="58"/>
      <c r="H2" s="58"/>
      <c r="I2" s="58"/>
      <c r="J2" s="59"/>
    </row>
    <row r="3" spans="1:18" ht="17.25" customHeight="1">
      <c r="C3" s="60"/>
      <c r="D3" s="60"/>
      <c r="E3" s="60" t="s">
        <v>61</v>
      </c>
      <c r="F3" s="60"/>
      <c r="G3" s="60"/>
      <c r="H3" s="60"/>
      <c r="I3" s="60"/>
      <c r="J3" s="61"/>
      <c r="K3" s="62"/>
    </row>
    <row r="4" spans="1:18">
      <c r="E4" s="63"/>
      <c r="F4" s="46"/>
      <c r="G4" s="46"/>
    </row>
    <row r="5" spans="1:18">
      <c r="A5" s="64" t="s">
        <v>1</v>
      </c>
      <c r="B5" s="345" t="s">
        <v>2</v>
      </c>
      <c r="C5" s="345"/>
      <c r="D5" s="64"/>
      <c r="E5" s="64" t="s">
        <v>62</v>
      </c>
      <c r="F5" s="65"/>
      <c r="G5" s="65"/>
      <c r="H5" s="65"/>
      <c r="I5" s="66"/>
      <c r="J5" s="346" t="s">
        <v>3</v>
      </c>
      <c r="K5" s="346"/>
      <c r="L5" s="346"/>
    </row>
    <row r="6" spans="1:18" ht="15" customHeight="1">
      <c r="A6" s="1"/>
      <c r="B6" s="335" t="s">
        <v>73</v>
      </c>
      <c r="C6" s="335"/>
    </row>
    <row r="7" spans="1:18" ht="15" customHeight="1">
      <c r="A7" s="201" t="s">
        <v>74</v>
      </c>
      <c r="B7" s="202" t="s">
        <v>67</v>
      </c>
      <c r="C7" s="2"/>
    </row>
    <row r="8" spans="1:18" ht="15" customHeight="1">
      <c r="A8" s="1">
        <v>1</v>
      </c>
      <c r="B8" s="7" t="s">
        <v>85</v>
      </c>
      <c r="J8" s="169"/>
      <c r="K8" s="156"/>
    </row>
    <row r="9" spans="1:18" ht="15" customHeight="1">
      <c r="A9" s="1"/>
      <c r="B9" s="2" t="s">
        <v>86</v>
      </c>
      <c r="J9" s="169"/>
      <c r="K9" s="156"/>
    </row>
    <row r="10" spans="1:18" s="67" customFormat="1" ht="15" customHeight="1">
      <c r="B10" s="53" t="s">
        <v>378</v>
      </c>
      <c r="D10" s="171" t="s">
        <v>380</v>
      </c>
      <c r="G10" s="54"/>
      <c r="H10" s="54"/>
      <c r="J10" s="186">
        <f>3*1*4.25*6.08</f>
        <v>77.52</v>
      </c>
      <c r="K10" s="171" t="s">
        <v>9</v>
      </c>
      <c r="M10" s="70"/>
      <c r="N10" s="53"/>
      <c r="O10" s="53"/>
      <c r="P10" s="53"/>
      <c r="Q10" s="53"/>
      <c r="R10" s="53"/>
    </row>
    <row r="11" spans="1:18" s="67" customFormat="1" ht="15" customHeight="1">
      <c r="B11" s="53" t="s">
        <v>379</v>
      </c>
      <c r="D11" s="171" t="s">
        <v>381</v>
      </c>
      <c r="G11" s="54"/>
      <c r="H11" s="54"/>
      <c r="J11" s="186">
        <f>2*1*6*3.5</f>
        <v>42</v>
      </c>
      <c r="K11" s="171" t="s">
        <v>9</v>
      </c>
      <c r="M11" s="70"/>
      <c r="N11" s="53"/>
      <c r="O11" s="53"/>
      <c r="P11" s="53"/>
      <c r="Q11" s="53"/>
      <c r="R11" s="53"/>
    </row>
    <row r="12" spans="1:18" s="67" customFormat="1" ht="15" customHeight="1">
      <c r="B12" s="53"/>
      <c r="D12" s="171"/>
      <c r="G12" s="54"/>
      <c r="H12" s="54"/>
      <c r="I12" s="220" t="s">
        <v>292</v>
      </c>
      <c r="J12" s="173">
        <f>SUM(J10:J11)</f>
        <v>119.52</v>
      </c>
      <c r="K12" s="174" t="s">
        <v>9</v>
      </c>
      <c r="M12" s="70"/>
      <c r="N12" s="53"/>
      <c r="O12" s="53"/>
      <c r="P12" s="53"/>
      <c r="Q12" s="53"/>
      <c r="R12" s="53"/>
    </row>
    <row r="13" spans="1:18" s="67" customFormat="1" ht="15" customHeight="1" thickBot="1">
      <c r="B13" s="53"/>
      <c r="D13" s="171"/>
      <c r="G13" s="54"/>
      <c r="H13" s="54"/>
      <c r="I13" s="199"/>
      <c r="J13" s="127"/>
      <c r="K13" s="128"/>
      <c r="M13" s="70"/>
      <c r="N13" s="53"/>
      <c r="O13" s="53"/>
      <c r="P13" s="53"/>
      <c r="Q13" s="53"/>
      <c r="R13" s="53"/>
    </row>
    <row r="14" spans="1:18" s="67" customFormat="1" ht="15" customHeight="1" thickBot="1">
      <c r="B14" s="2" t="s">
        <v>293</v>
      </c>
      <c r="D14" s="186">
        <f>J12</f>
        <v>119.52</v>
      </c>
      <c r="E14" s="127" t="s">
        <v>294</v>
      </c>
      <c r="G14" s="54"/>
      <c r="H14" s="54"/>
      <c r="I14" s="200" t="s">
        <v>303</v>
      </c>
      <c r="J14" s="221">
        <f>J12*0.17</f>
        <v>20.3184</v>
      </c>
      <c r="K14" s="222" t="s">
        <v>87</v>
      </c>
      <c r="M14" s="70"/>
      <c r="N14" s="53"/>
      <c r="O14" s="53"/>
      <c r="P14" s="53"/>
      <c r="Q14" s="53"/>
      <c r="R14" s="53"/>
    </row>
    <row r="15" spans="1:18" s="67" customFormat="1" ht="15" customHeight="1">
      <c r="B15" s="2"/>
      <c r="D15" s="186"/>
      <c r="E15" s="127"/>
      <c r="G15" s="54"/>
      <c r="H15" s="54"/>
      <c r="I15" s="171"/>
      <c r="J15" s="138"/>
      <c r="K15" s="200"/>
      <c r="M15" s="70"/>
      <c r="N15" s="53"/>
      <c r="O15" s="53"/>
      <c r="P15" s="53"/>
      <c r="Q15" s="53"/>
      <c r="R15" s="53"/>
    </row>
    <row r="16" spans="1:18" s="67" customFormat="1" ht="15" customHeight="1">
      <c r="A16" s="1">
        <v>2</v>
      </c>
      <c r="B16" s="7" t="s">
        <v>251</v>
      </c>
      <c r="C16" s="53"/>
      <c r="D16" s="46"/>
      <c r="G16" s="54"/>
      <c r="H16" s="54"/>
      <c r="J16" s="186"/>
      <c r="K16" s="171"/>
      <c r="M16" s="70"/>
      <c r="N16" s="53"/>
      <c r="O16" s="53"/>
      <c r="P16" s="53"/>
      <c r="Q16" s="53"/>
      <c r="R16" s="53"/>
    </row>
    <row r="17" spans="1:18" s="67" customFormat="1" ht="15" customHeight="1">
      <c r="B17" s="53" t="s">
        <v>252</v>
      </c>
      <c r="D17" s="171"/>
      <c r="G17" s="54"/>
      <c r="H17" s="54"/>
      <c r="J17" s="186"/>
      <c r="K17" s="171"/>
      <c r="M17" s="70"/>
      <c r="N17" s="53"/>
      <c r="O17" s="53"/>
      <c r="P17" s="53"/>
      <c r="Q17" s="53"/>
      <c r="R17" s="53"/>
    </row>
    <row r="18" spans="1:18" s="67" customFormat="1" ht="15" customHeight="1" thickBot="1">
      <c r="B18" s="2" t="s">
        <v>293</v>
      </c>
      <c r="D18" s="186">
        <f>J12</f>
        <v>119.52</v>
      </c>
      <c r="E18" s="127" t="s">
        <v>295</v>
      </c>
      <c r="F18" s="67" t="s">
        <v>475</v>
      </c>
      <c r="G18" s="54"/>
      <c r="H18" s="54"/>
      <c r="I18" s="171"/>
      <c r="J18" s="127">
        <v>19.72</v>
      </c>
      <c r="K18" s="171" t="s">
        <v>87</v>
      </c>
      <c r="M18" s="70"/>
      <c r="N18" s="53"/>
      <c r="O18" s="53"/>
      <c r="P18" s="53"/>
      <c r="Q18" s="53"/>
      <c r="R18" s="53"/>
    </row>
    <row r="19" spans="1:18" s="67" customFormat="1" ht="15" customHeight="1" thickBot="1">
      <c r="A19" s="1"/>
      <c r="B19" s="2"/>
      <c r="C19" s="2"/>
      <c r="D19" s="32"/>
      <c r="E19" s="2"/>
      <c r="F19" s="2"/>
      <c r="G19" s="2"/>
      <c r="H19" s="54"/>
      <c r="I19" s="200" t="s">
        <v>304</v>
      </c>
      <c r="J19" s="221">
        <f>ROUND(SUM(J18:J18),2)</f>
        <v>19.72</v>
      </c>
      <c r="K19" s="222" t="s">
        <v>87</v>
      </c>
      <c r="L19" s="2"/>
      <c r="M19" s="70"/>
      <c r="N19" s="53"/>
      <c r="O19" s="53"/>
      <c r="P19" s="53"/>
      <c r="Q19" s="53"/>
      <c r="R19" s="53"/>
    </row>
    <row r="20" spans="1:18" s="67" customFormat="1" ht="15" customHeight="1">
      <c r="B20" s="53"/>
      <c r="D20" s="171"/>
      <c r="E20" s="2"/>
      <c r="F20" s="2"/>
      <c r="G20" s="2"/>
      <c r="H20" s="54"/>
      <c r="I20" s="175"/>
      <c r="J20" s="127"/>
      <c r="K20" s="128"/>
      <c r="L20" s="2"/>
      <c r="M20" s="70"/>
      <c r="N20" s="53"/>
      <c r="O20" s="53"/>
      <c r="P20" s="53"/>
      <c r="Q20" s="53"/>
      <c r="R20" s="53"/>
    </row>
    <row r="21" spans="1:18" s="67" customFormat="1" ht="15" customHeight="1">
      <c r="A21" s="1">
        <v>3</v>
      </c>
      <c r="B21" s="2" t="s">
        <v>132</v>
      </c>
      <c r="C21" s="53"/>
      <c r="D21" s="46"/>
      <c r="E21" s="53"/>
      <c r="F21" s="53"/>
      <c r="G21" s="53"/>
      <c r="H21" s="54"/>
      <c r="I21" s="53"/>
      <c r="J21" s="55"/>
      <c r="K21" s="56"/>
      <c r="L21" s="53"/>
      <c r="M21" s="70"/>
      <c r="N21" s="53"/>
      <c r="O21" s="53"/>
      <c r="P21" s="53"/>
      <c r="Q21" s="53"/>
      <c r="R21" s="53"/>
    </row>
    <row r="22" spans="1:18" s="67" customFormat="1" ht="15" customHeight="1">
      <c r="A22" s="1"/>
      <c r="B22" s="2" t="s">
        <v>382</v>
      </c>
      <c r="C22" s="53"/>
      <c r="D22" s="294" t="s">
        <v>384</v>
      </c>
      <c r="E22" s="53"/>
      <c r="F22" s="53"/>
      <c r="G22" s="53"/>
      <c r="H22" s="54"/>
      <c r="I22" s="53"/>
      <c r="J22" s="55">
        <f>5*2*(6+8.25)*2</f>
        <v>285</v>
      </c>
      <c r="K22" s="156" t="s">
        <v>9</v>
      </c>
      <c r="L22" s="53"/>
      <c r="M22" s="70"/>
      <c r="N22" s="53"/>
      <c r="O22" s="53"/>
      <c r="P22" s="53"/>
      <c r="Q22" s="53"/>
      <c r="R22" s="53"/>
    </row>
    <row r="23" spans="1:18" s="67" customFormat="1" ht="15" customHeight="1">
      <c r="A23" s="1"/>
      <c r="B23" s="53" t="s">
        <v>378</v>
      </c>
      <c r="C23" s="53"/>
      <c r="D23" s="294" t="s">
        <v>385</v>
      </c>
      <c r="E23" s="53"/>
      <c r="F23" s="53"/>
      <c r="G23" s="53"/>
      <c r="H23" s="54"/>
      <c r="I23" s="53"/>
      <c r="J23" s="55">
        <f>3*2*(4.25+6.08)*5</f>
        <v>309.90000000000003</v>
      </c>
      <c r="K23" s="156" t="s">
        <v>9</v>
      </c>
      <c r="L23" s="53"/>
      <c r="M23" s="70"/>
      <c r="N23" s="53"/>
      <c r="O23" s="53"/>
      <c r="P23" s="53"/>
      <c r="Q23" s="53"/>
      <c r="R23" s="53"/>
    </row>
    <row r="24" spans="1:18" s="67" customFormat="1" ht="15" customHeight="1">
      <c r="A24" s="1"/>
      <c r="B24" s="53" t="s">
        <v>383</v>
      </c>
      <c r="C24" s="53"/>
      <c r="D24" s="294" t="s">
        <v>364</v>
      </c>
      <c r="E24" s="53"/>
      <c r="F24" s="53"/>
      <c r="G24" s="53"/>
      <c r="H24" s="54"/>
      <c r="I24" s="53"/>
      <c r="J24" s="55">
        <f>2*2*(6+3.5)*5</f>
        <v>190</v>
      </c>
      <c r="K24" s="156" t="s">
        <v>9</v>
      </c>
      <c r="L24" s="53"/>
      <c r="M24" s="63"/>
      <c r="N24" s="53"/>
      <c r="O24" s="53"/>
      <c r="P24" s="53"/>
      <c r="Q24" s="53"/>
      <c r="R24" s="53"/>
    </row>
    <row r="25" spans="1:18" s="67" customFormat="1" ht="15" customHeight="1">
      <c r="A25" s="1"/>
      <c r="B25" s="2"/>
      <c r="C25" s="53"/>
      <c r="D25" s="46"/>
      <c r="E25" s="53"/>
      <c r="F25" s="53"/>
      <c r="G25" s="53"/>
      <c r="H25" s="54"/>
      <c r="I25" s="46" t="s">
        <v>290</v>
      </c>
      <c r="J25" s="157">
        <f>SUM(J22:J24)</f>
        <v>784.90000000000009</v>
      </c>
      <c r="K25" s="158" t="s">
        <v>9</v>
      </c>
      <c r="L25" s="53"/>
      <c r="M25" s="63"/>
      <c r="N25" s="53"/>
      <c r="O25" s="53"/>
      <c r="P25" s="53"/>
      <c r="Q25" s="53"/>
      <c r="R25" s="53"/>
    </row>
    <row r="26" spans="1:18" s="67" customFormat="1" ht="15" customHeight="1">
      <c r="B26" s="2"/>
      <c r="D26" s="171"/>
      <c r="G26" s="54"/>
      <c r="H26" s="54"/>
      <c r="I26" s="175"/>
      <c r="J26" s="127"/>
      <c r="K26" s="128"/>
      <c r="M26" s="63"/>
      <c r="N26" s="53"/>
      <c r="O26" s="53"/>
      <c r="P26" s="53"/>
      <c r="Q26" s="53"/>
      <c r="R26" s="53"/>
    </row>
    <row r="27" spans="1:18" s="67" customFormat="1" ht="15" customHeight="1">
      <c r="B27" s="18" t="s">
        <v>253</v>
      </c>
      <c r="D27" s="171"/>
      <c r="G27" s="54"/>
      <c r="H27" s="54"/>
      <c r="I27" s="175"/>
      <c r="J27" s="127"/>
      <c r="K27" s="128"/>
      <c r="M27" s="70"/>
      <c r="N27" s="53"/>
      <c r="O27" s="53"/>
      <c r="P27" s="53"/>
      <c r="Q27" s="53"/>
      <c r="R27" s="53"/>
    </row>
    <row r="28" spans="1:18" s="67" customFormat="1" ht="15" customHeight="1">
      <c r="B28" s="53" t="s">
        <v>365</v>
      </c>
      <c r="D28" s="171" t="s">
        <v>386</v>
      </c>
      <c r="G28" s="54"/>
      <c r="H28" s="54"/>
      <c r="I28" s="175"/>
      <c r="J28" s="127">
        <f>3*2*2.5*5</f>
        <v>75</v>
      </c>
      <c r="K28" s="128" t="s">
        <v>9</v>
      </c>
      <c r="M28" s="70"/>
      <c r="N28" s="71"/>
      <c r="O28" s="53"/>
      <c r="P28" s="53"/>
      <c r="Q28" s="53"/>
      <c r="R28" s="53"/>
    </row>
    <row r="29" spans="1:18" s="67" customFormat="1" ht="15" customHeight="1">
      <c r="B29" s="53" t="s">
        <v>360</v>
      </c>
      <c r="D29" s="171" t="s">
        <v>387</v>
      </c>
      <c r="G29" s="54"/>
      <c r="H29" s="54"/>
      <c r="I29" s="175"/>
      <c r="J29" s="127">
        <f>5*1*3*2</f>
        <v>30</v>
      </c>
      <c r="K29" s="128" t="s">
        <v>9</v>
      </c>
      <c r="M29" s="70"/>
      <c r="N29" s="71"/>
      <c r="O29" s="53"/>
      <c r="P29" s="53"/>
      <c r="Q29" s="53"/>
      <c r="R29" s="53"/>
    </row>
    <row r="30" spans="1:18" s="2" customFormat="1" ht="15" customHeight="1">
      <c r="A30" s="67"/>
      <c r="C30" s="67"/>
      <c r="D30" s="171"/>
      <c r="E30" s="67"/>
      <c r="F30" s="67"/>
      <c r="G30" s="54"/>
      <c r="H30" s="54"/>
      <c r="I30" s="175" t="s">
        <v>291</v>
      </c>
      <c r="J30" s="173">
        <f>SUM(J28:J29)</f>
        <v>105</v>
      </c>
      <c r="K30" s="174" t="s">
        <v>9</v>
      </c>
      <c r="L30" s="67"/>
      <c r="M30" s="74"/>
    </row>
    <row r="31" spans="1:18" s="2" customFormat="1" ht="15" customHeight="1" thickBot="1">
      <c r="A31" s="67"/>
      <c r="C31" s="53"/>
      <c r="D31" s="175" t="s">
        <v>290</v>
      </c>
      <c r="E31" s="197" t="s">
        <v>289</v>
      </c>
      <c r="F31" s="171" t="s">
        <v>291</v>
      </c>
      <c r="G31" s="54"/>
      <c r="H31" s="54"/>
      <c r="I31" s="171"/>
      <c r="J31" s="127"/>
      <c r="K31" s="128"/>
      <c r="L31" s="67"/>
      <c r="M31" s="74"/>
    </row>
    <row r="32" spans="1:18" s="2" customFormat="1" ht="15" customHeight="1" thickBot="1">
      <c r="A32" s="67"/>
      <c r="C32" s="171" t="s">
        <v>288</v>
      </c>
      <c r="D32" s="186">
        <f>J25</f>
        <v>784.90000000000009</v>
      </c>
      <c r="E32" s="197" t="s">
        <v>289</v>
      </c>
      <c r="F32" s="198">
        <f>J30</f>
        <v>105</v>
      </c>
      <c r="G32" s="54"/>
      <c r="H32" s="54"/>
      <c r="I32" s="200" t="s">
        <v>305</v>
      </c>
      <c r="J32" s="221">
        <f>SUM(D32-F32)</f>
        <v>679.90000000000009</v>
      </c>
      <c r="K32" s="222" t="s">
        <v>9</v>
      </c>
      <c r="L32" s="67"/>
      <c r="M32" s="74"/>
    </row>
    <row r="33" spans="1:18" ht="15" customHeight="1">
      <c r="A33" s="67"/>
      <c r="B33" s="2"/>
      <c r="C33" s="67"/>
      <c r="D33" s="171"/>
      <c r="E33" s="67"/>
      <c r="F33" s="67"/>
      <c r="G33" s="54"/>
      <c r="I33" s="171"/>
      <c r="J33" s="127"/>
      <c r="K33" s="128"/>
      <c r="L33" s="67"/>
    </row>
    <row r="34" spans="1:18" ht="15" customHeight="1">
      <c r="A34" s="1">
        <v>4</v>
      </c>
      <c r="B34" s="343" t="s">
        <v>296</v>
      </c>
      <c r="C34" s="343"/>
      <c r="D34" s="343"/>
    </row>
    <row r="35" spans="1:18" ht="15" customHeight="1">
      <c r="A35" s="1"/>
      <c r="B35" s="343"/>
      <c r="C35" s="343"/>
      <c r="D35" s="343"/>
    </row>
    <row r="36" spans="1:18" s="67" customFormat="1" ht="15" customHeight="1">
      <c r="A36" s="1"/>
      <c r="B36" s="343"/>
      <c r="C36" s="343"/>
      <c r="D36" s="343"/>
      <c r="E36" s="53"/>
      <c r="F36" s="53"/>
      <c r="G36" s="53"/>
      <c r="H36" s="54"/>
      <c r="I36" s="53"/>
      <c r="J36" s="55"/>
      <c r="K36" s="56"/>
      <c r="L36" s="53"/>
      <c r="M36" s="70"/>
      <c r="N36" s="53"/>
      <c r="O36" s="53"/>
      <c r="P36" s="53"/>
      <c r="Q36" s="53"/>
      <c r="R36" s="53"/>
    </row>
    <row r="37" spans="1:18" s="67" customFormat="1" ht="15" customHeight="1">
      <c r="A37" s="1"/>
      <c r="B37" s="343"/>
      <c r="C37" s="343"/>
      <c r="D37" s="343"/>
      <c r="E37" s="53"/>
      <c r="F37" s="53"/>
      <c r="G37" s="53"/>
      <c r="H37" s="54"/>
      <c r="I37" s="53"/>
      <c r="J37" s="55"/>
      <c r="K37" s="56"/>
      <c r="L37" s="53"/>
      <c r="M37" s="70"/>
      <c r="N37" s="53"/>
      <c r="O37" s="53"/>
      <c r="P37" s="53"/>
      <c r="Q37" s="53"/>
      <c r="R37" s="53"/>
    </row>
    <row r="38" spans="1:18" s="67" customFormat="1" ht="15" customHeight="1">
      <c r="B38" s="53"/>
      <c r="D38" s="171" t="s">
        <v>388</v>
      </c>
      <c r="G38" s="54"/>
      <c r="H38" s="54"/>
      <c r="J38" s="186">
        <f>J12</f>
        <v>119.52</v>
      </c>
      <c r="K38" s="171" t="s">
        <v>9</v>
      </c>
      <c r="M38" s="70"/>
      <c r="N38" s="53"/>
      <c r="O38" s="53"/>
      <c r="P38" s="53"/>
      <c r="Q38" s="53"/>
      <c r="R38" s="53"/>
    </row>
    <row r="39" spans="1:18" s="67" customFormat="1" ht="15" customHeight="1" thickBot="1">
      <c r="A39" s="1"/>
      <c r="B39" s="196"/>
      <c r="C39" s="343" t="s">
        <v>297</v>
      </c>
      <c r="D39" s="343"/>
      <c r="E39" s="343"/>
      <c r="F39" s="53"/>
      <c r="G39" s="53"/>
      <c r="H39" s="54"/>
      <c r="I39" s="53"/>
      <c r="J39" s="55">
        <f>J32</f>
        <v>679.90000000000009</v>
      </c>
      <c r="K39" s="128" t="s">
        <v>9</v>
      </c>
      <c r="L39" s="53"/>
      <c r="M39" s="70"/>
      <c r="N39" s="53"/>
      <c r="O39" s="53"/>
      <c r="P39" s="53"/>
      <c r="Q39" s="53"/>
      <c r="R39" s="53"/>
    </row>
    <row r="40" spans="1:18" s="67" customFormat="1" ht="15" customHeight="1" thickBot="1">
      <c r="A40" s="1"/>
      <c r="B40" s="2"/>
      <c r="C40" s="53"/>
      <c r="D40" s="46"/>
      <c r="E40" s="53"/>
      <c r="F40" s="53"/>
      <c r="G40" s="53"/>
      <c r="H40" s="54"/>
      <c r="I40" s="200" t="s">
        <v>306</v>
      </c>
      <c r="J40" s="223">
        <f>SUM(J38:J39)</f>
        <v>799.42000000000007</v>
      </c>
      <c r="K40" s="224" t="s">
        <v>9</v>
      </c>
      <c r="L40" s="53"/>
      <c r="M40" s="70"/>
      <c r="N40" s="53"/>
      <c r="O40" s="53"/>
      <c r="P40" s="53"/>
      <c r="Q40" s="53"/>
      <c r="R40" s="53"/>
    </row>
    <row r="41" spans="1:18" s="67" customFormat="1" ht="15" customHeight="1">
      <c r="A41" s="1"/>
      <c r="B41" s="2"/>
      <c r="C41" s="53"/>
      <c r="D41" s="46"/>
      <c r="E41" s="53"/>
      <c r="F41" s="53"/>
      <c r="G41" s="53"/>
      <c r="H41" s="54"/>
      <c r="I41" s="53"/>
      <c r="J41" s="189"/>
      <c r="K41" s="190"/>
      <c r="L41" s="53"/>
      <c r="M41" s="70"/>
      <c r="N41" s="53"/>
      <c r="O41" s="53"/>
      <c r="P41" s="53"/>
      <c r="Q41" s="53"/>
      <c r="R41" s="53"/>
    </row>
    <row r="42" spans="1:18" s="67" customFormat="1" ht="15" customHeight="1">
      <c r="A42" s="1">
        <v>5</v>
      </c>
      <c r="B42" s="2" t="s">
        <v>92</v>
      </c>
      <c r="C42" s="53"/>
      <c r="D42" s="46"/>
      <c r="E42" s="53"/>
      <c r="F42" s="53"/>
      <c r="G42" s="53"/>
      <c r="H42" s="54"/>
      <c r="I42" s="53"/>
      <c r="J42" s="55"/>
      <c r="K42" s="56"/>
      <c r="L42" s="53"/>
      <c r="M42" s="70"/>
      <c r="N42" s="53"/>
      <c r="O42" s="53"/>
      <c r="P42" s="53"/>
      <c r="Q42" s="53"/>
      <c r="R42" s="53"/>
    </row>
    <row r="43" spans="1:18" s="2" customFormat="1" ht="15" customHeight="1">
      <c r="A43" s="1"/>
      <c r="B43" s="2" t="s">
        <v>93</v>
      </c>
      <c r="C43" s="53"/>
      <c r="D43" s="46"/>
      <c r="E43" s="53"/>
      <c r="F43" s="53"/>
      <c r="G43" s="53"/>
      <c r="H43" s="54"/>
      <c r="I43" s="53"/>
      <c r="J43" s="55"/>
      <c r="K43" s="56"/>
      <c r="L43" s="53"/>
      <c r="M43" s="32"/>
    </row>
    <row r="44" spans="1:18" s="2" customFormat="1" ht="15" customHeight="1">
      <c r="A44" s="149"/>
      <c r="B44" s="245" t="s">
        <v>389</v>
      </c>
      <c r="C44" s="132"/>
      <c r="D44" s="161" t="s">
        <v>390</v>
      </c>
      <c r="E44" s="132"/>
      <c r="F44" s="132"/>
      <c r="G44" s="132"/>
      <c r="H44" s="134"/>
      <c r="I44" s="132"/>
      <c r="J44" s="135">
        <f>5*1*5*4</f>
        <v>100</v>
      </c>
      <c r="K44" s="163" t="s">
        <v>9</v>
      </c>
      <c r="L44" s="132"/>
      <c r="M44" s="32"/>
    </row>
    <row r="45" spans="1:18" s="2" customFormat="1" ht="15" customHeight="1">
      <c r="A45" s="130"/>
      <c r="B45" s="245" t="s">
        <v>393</v>
      </c>
      <c r="C45" s="124"/>
      <c r="D45" s="161" t="s">
        <v>391</v>
      </c>
      <c r="E45" s="124"/>
      <c r="F45" s="124"/>
      <c r="G45" s="124"/>
      <c r="H45" s="124"/>
      <c r="I45" s="120"/>
      <c r="J45" s="125">
        <f>6*1*2.5*1.5</f>
        <v>22.5</v>
      </c>
      <c r="K45" s="163" t="s">
        <v>9</v>
      </c>
      <c r="L45" s="132"/>
    </row>
    <row r="46" spans="1:18" s="2" customFormat="1" ht="15" customHeight="1" thickBot="1">
      <c r="A46" s="130"/>
      <c r="B46" s="245" t="s">
        <v>394</v>
      </c>
      <c r="C46" s="124"/>
      <c r="D46" s="161" t="s">
        <v>392</v>
      </c>
      <c r="E46" s="124"/>
      <c r="F46" s="124"/>
      <c r="G46" s="124"/>
      <c r="H46" s="124"/>
      <c r="I46" s="120"/>
      <c r="J46" s="125">
        <f>6*1*2*1.5</f>
        <v>18</v>
      </c>
      <c r="K46" s="163" t="s">
        <v>9</v>
      </c>
      <c r="L46" s="132"/>
      <c r="M46" s="137"/>
      <c r="N46" s="137"/>
      <c r="O46" s="137"/>
      <c r="P46" s="137"/>
    </row>
    <row r="47" spans="1:18" ht="15" customHeight="1" thickBot="1">
      <c r="A47" s="130"/>
      <c r="B47" s="148"/>
      <c r="C47" s="124"/>
      <c r="D47" s="124"/>
      <c r="E47" s="124"/>
      <c r="F47" s="124"/>
      <c r="G47" s="124"/>
      <c r="H47" s="124"/>
      <c r="I47" s="200" t="s">
        <v>307</v>
      </c>
      <c r="J47" s="225">
        <f>SUM(J44:J46)</f>
        <v>140.5</v>
      </c>
      <c r="K47" s="226" t="s">
        <v>9</v>
      </c>
      <c r="L47" s="132"/>
      <c r="M47" s="161"/>
      <c r="N47" s="132"/>
      <c r="O47" s="285"/>
      <c r="P47" s="132"/>
    </row>
    <row r="48" spans="1:18" s="2" customFormat="1" ht="15" customHeight="1">
      <c r="A48" s="130"/>
      <c r="B48" s="148"/>
      <c r="C48" s="124"/>
      <c r="D48" s="124"/>
      <c r="E48" s="124"/>
      <c r="F48" s="124"/>
      <c r="G48" s="124"/>
      <c r="H48" s="124"/>
      <c r="I48" s="120"/>
      <c r="J48" s="214"/>
      <c r="K48" s="215"/>
      <c r="L48" s="132"/>
      <c r="M48" s="161"/>
      <c r="N48" s="137"/>
      <c r="O48" s="137"/>
      <c r="P48" s="137"/>
    </row>
    <row r="49" spans="1:18" s="2" customFormat="1" ht="15" customHeight="1">
      <c r="A49" s="130"/>
      <c r="B49" s="148"/>
      <c r="C49" s="124"/>
      <c r="D49" s="124"/>
      <c r="E49" s="124"/>
      <c r="F49" s="124"/>
      <c r="G49" s="124"/>
      <c r="H49" s="124"/>
      <c r="I49" s="120"/>
      <c r="J49" s="214"/>
      <c r="K49" s="215"/>
      <c r="L49" s="132"/>
      <c r="M49" s="161"/>
      <c r="N49" s="137"/>
      <c r="O49" s="137"/>
      <c r="P49" s="137"/>
    </row>
    <row r="50" spans="1:18" s="2" customFormat="1" ht="15" customHeight="1">
      <c r="A50" s="130"/>
      <c r="B50" s="148"/>
      <c r="C50" s="124"/>
      <c r="D50" s="124"/>
      <c r="E50" s="124"/>
      <c r="F50" s="124"/>
      <c r="G50" s="124"/>
      <c r="H50" s="124"/>
      <c r="I50" s="120"/>
      <c r="J50" s="214"/>
      <c r="K50" s="215"/>
      <c r="L50" s="132"/>
      <c r="M50" s="161"/>
      <c r="N50" s="137"/>
      <c r="O50" s="137"/>
      <c r="P50" s="137"/>
    </row>
    <row r="51" spans="1:18" s="2" customFormat="1" ht="15" customHeight="1">
      <c r="A51" s="1">
        <v>6</v>
      </c>
      <c r="B51" s="27" t="s">
        <v>14</v>
      </c>
      <c r="C51" s="130"/>
      <c r="D51" s="128"/>
      <c r="E51" s="130"/>
      <c r="F51" s="130"/>
      <c r="G51" s="134"/>
      <c r="H51" s="134"/>
      <c r="I51" s="129"/>
      <c r="J51" s="127"/>
      <c r="K51" s="128"/>
      <c r="L51" s="132"/>
      <c r="M51" s="161"/>
      <c r="N51" s="137"/>
      <c r="O51" s="137"/>
      <c r="P51" s="137"/>
    </row>
    <row r="52" spans="1:18" s="2" customFormat="1" ht="15" customHeight="1">
      <c r="A52" s="1"/>
      <c r="B52" s="2" t="s">
        <v>15</v>
      </c>
      <c r="C52" s="137"/>
      <c r="D52" s="160"/>
      <c r="E52" s="137"/>
      <c r="F52" s="137"/>
      <c r="G52" s="137"/>
      <c r="H52" s="137"/>
      <c r="I52" s="137"/>
      <c r="J52" s="127"/>
      <c r="K52" s="128"/>
      <c r="L52" s="130"/>
      <c r="M52" s="161"/>
      <c r="N52" s="137"/>
      <c r="O52" s="137"/>
      <c r="P52" s="137"/>
    </row>
    <row r="53" spans="1:18" ht="15" customHeight="1">
      <c r="A53" s="130"/>
      <c r="B53" s="148" t="s">
        <v>395</v>
      </c>
      <c r="C53" s="124"/>
      <c r="D53" s="124" t="s">
        <v>396</v>
      </c>
      <c r="E53" s="124"/>
      <c r="F53" s="124"/>
      <c r="G53" s="124"/>
      <c r="H53" s="124"/>
      <c r="I53" s="120"/>
      <c r="J53" s="125">
        <f>5*2*2.5*6.75</f>
        <v>168.75</v>
      </c>
      <c r="K53" s="126" t="s">
        <v>9</v>
      </c>
      <c r="L53" s="137"/>
      <c r="M53" s="132"/>
      <c r="N53" s="132"/>
      <c r="O53" s="132"/>
      <c r="P53" s="132"/>
    </row>
    <row r="54" spans="1:18" ht="15" customHeight="1" thickBot="1">
      <c r="A54" s="130"/>
      <c r="B54" s="148" t="s">
        <v>397</v>
      </c>
      <c r="C54" s="124"/>
      <c r="D54" s="124" t="s">
        <v>398</v>
      </c>
      <c r="E54" s="124"/>
      <c r="F54" s="124"/>
      <c r="G54" s="124"/>
      <c r="H54" s="124"/>
      <c r="I54" s="120"/>
      <c r="J54" s="125">
        <f>1*3.5*6.75</f>
        <v>23.625</v>
      </c>
      <c r="K54" s="126" t="s">
        <v>9</v>
      </c>
      <c r="L54" s="137"/>
      <c r="M54" s="132"/>
      <c r="N54" s="132"/>
      <c r="O54" s="132"/>
      <c r="P54" s="132"/>
    </row>
    <row r="55" spans="1:18" ht="15" customHeight="1" thickBot="1">
      <c r="A55" s="149"/>
      <c r="B55" s="148"/>
      <c r="C55" s="124"/>
      <c r="D55" s="124"/>
      <c r="E55" s="124"/>
      <c r="F55" s="124"/>
      <c r="G55" s="124"/>
      <c r="H55" s="124"/>
      <c r="I55" s="200" t="s">
        <v>308</v>
      </c>
      <c r="J55" s="225">
        <f>SUM(J53:J54)</f>
        <v>192.375</v>
      </c>
      <c r="K55" s="227" t="s">
        <v>9</v>
      </c>
      <c r="L55" s="137"/>
    </row>
    <row r="56" spans="1:18" ht="15" customHeight="1">
      <c r="A56" s="1"/>
      <c r="B56" s="2"/>
      <c r="L56" s="137"/>
    </row>
    <row r="57" spans="1:18" ht="15" customHeight="1">
      <c r="A57" s="1">
        <v>7</v>
      </c>
      <c r="B57" s="328" t="s">
        <v>366</v>
      </c>
      <c r="C57" s="328"/>
      <c r="D57" s="328"/>
      <c r="J57" s="169"/>
      <c r="K57" s="156"/>
    </row>
    <row r="58" spans="1:18" ht="15" customHeight="1">
      <c r="A58" s="1"/>
      <c r="B58" s="328"/>
      <c r="C58" s="328"/>
      <c r="D58" s="328"/>
      <c r="J58" s="169"/>
      <c r="K58" s="156"/>
    </row>
    <row r="59" spans="1:18" ht="15" customHeight="1">
      <c r="A59" s="1"/>
      <c r="B59" s="328"/>
      <c r="C59" s="328"/>
      <c r="D59" s="328"/>
      <c r="J59" s="169"/>
      <c r="K59" s="156"/>
      <c r="M59" s="125"/>
    </row>
    <row r="60" spans="1:18" s="67" customFormat="1" ht="15" customHeight="1" thickBot="1">
      <c r="A60" s="1"/>
      <c r="B60" s="148" t="s">
        <v>399</v>
      </c>
      <c r="C60" s="53"/>
      <c r="D60" s="162" t="s">
        <v>400</v>
      </c>
      <c r="E60" s="124"/>
      <c r="F60" s="124"/>
      <c r="G60" s="124"/>
      <c r="H60" s="124"/>
      <c r="I60" s="120"/>
      <c r="J60" s="125">
        <f>3*1*2.5*6.5</f>
        <v>48.75</v>
      </c>
      <c r="K60" s="163" t="s">
        <v>9</v>
      </c>
      <c r="L60" s="53"/>
      <c r="M60" s="125"/>
      <c r="N60" s="53"/>
      <c r="O60" s="53"/>
      <c r="P60" s="53"/>
      <c r="Q60" s="53"/>
      <c r="R60" s="53"/>
    </row>
    <row r="61" spans="1:18" s="67" customFormat="1" ht="15" customHeight="1" thickBot="1">
      <c r="A61" s="1"/>
      <c r="B61" s="2"/>
      <c r="C61" s="53"/>
      <c r="D61" s="124"/>
      <c r="E61" s="124"/>
      <c r="F61" s="124"/>
      <c r="G61" s="124"/>
      <c r="H61" s="124"/>
      <c r="I61" s="200" t="s">
        <v>309</v>
      </c>
      <c r="J61" s="225">
        <f>J60</f>
        <v>48.75</v>
      </c>
      <c r="K61" s="226" t="s">
        <v>9</v>
      </c>
      <c r="L61" s="53"/>
      <c r="M61" s="125"/>
      <c r="N61" s="71"/>
      <c r="O61" s="53"/>
      <c r="P61" s="53"/>
      <c r="Q61" s="53"/>
      <c r="R61" s="53"/>
    </row>
    <row r="62" spans="1:18" s="67" customFormat="1" ht="15" customHeight="1">
      <c r="A62" s="1"/>
      <c r="B62" s="2"/>
      <c r="C62" s="53"/>
      <c r="D62" s="124"/>
      <c r="E62" s="124"/>
      <c r="F62" s="124"/>
      <c r="G62" s="124"/>
      <c r="H62" s="124"/>
      <c r="I62" s="200"/>
      <c r="J62" s="214"/>
      <c r="K62" s="215"/>
      <c r="L62" s="53"/>
      <c r="M62" s="125"/>
      <c r="N62" s="71"/>
      <c r="O62" s="53"/>
      <c r="P62" s="53"/>
      <c r="Q62" s="53"/>
      <c r="R62" s="53"/>
    </row>
    <row r="63" spans="1:18" s="67" customFormat="1" ht="15" customHeight="1">
      <c r="A63" s="1">
        <v>8</v>
      </c>
      <c r="B63" s="339" t="s">
        <v>367</v>
      </c>
      <c r="C63" s="339"/>
      <c r="D63" s="339"/>
      <c r="E63" s="53"/>
      <c r="F63" s="53"/>
      <c r="G63" s="53"/>
      <c r="H63" s="54"/>
      <c r="I63" s="53"/>
      <c r="J63" s="169"/>
      <c r="K63" s="156"/>
      <c r="L63" s="53"/>
      <c r="M63" s="125"/>
      <c r="N63" s="71"/>
      <c r="O63" s="53"/>
      <c r="P63" s="53"/>
      <c r="Q63" s="53"/>
      <c r="R63" s="53"/>
    </row>
    <row r="64" spans="1:18" s="67" customFormat="1" ht="15" customHeight="1">
      <c r="A64" s="52"/>
      <c r="B64" s="339"/>
      <c r="C64" s="339"/>
      <c r="D64" s="339"/>
      <c r="E64" s="53"/>
      <c r="F64" s="53"/>
      <c r="G64" s="53"/>
      <c r="H64" s="54"/>
      <c r="I64" s="53"/>
      <c r="J64" s="169"/>
      <c r="K64" s="156"/>
      <c r="L64" s="53"/>
      <c r="M64" s="125"/>
      <c r="N64" s="71"/>
      <c r="O64" s="53"/>
      <c r="P64" s="53"/>
      <c r="Q64" s="53"/>
      <c r="R64" s="53"/>
    </row>
    <row r="65" spans="1:18" ht="15" customHeight="1">
      <c r="A65" s="1"/>
      <c r="B65" s="339"/>
      <c r="C65" s="339"/>
      <c r="D65" s="339"/>
      <c r="E65" s="124"/>
      <c r="F65" s="124"/>
      <c r="G65" s="124"/>
      <c r="H65" s="124"/>
      <c r="I65" s="120"/>
      <c r="J65" s="53"/>
      <c r="K65" s="53"/>
    </row>
    <row r="66" spans="1:18" ht="15" customHeight="1" thickBot="1">
      <c r="A66" s="1"/>
      <c r="B66" s="148" t="s">
        <v>401</v>
      </c>
      <c r="D66" s="162" t="s">
        <v>400</v>
      </c>
      <c r="E66" s="124"/>
      <c r="F66" s="124"/>
      <c r="G66" s="124"/>
      <c r="H66" s="124"/>
      <c r="I66" s="120"/>
      <c r="J66" s="125">
        <f>3*1*2.5*6.5</f>
        <v>48.75</v>
      </c>
      <c r="K66" s="163" t="s">
        <v>9</v>
      </c>
    </row>
    <row r="67" spans="1:18" ht="15" customHeight="1" thickBot="1">
      <c r="A67" s="1"/>
      <c r="B67" s="148"/>
      <c r="D67" s="162"/>
      <c r="E67" s="124"/>
      <c r="F67" s="124"/>
      <c r="G67" s="124"/>
      <c r="H67" s="124"/>
      <c r="I67" s="200" t="s">
        <v>310</v>
      </c>
      <c r="J67" s="225">
        <f>J66</f>
        <v>48.75</v>
      </c>
      <c r="K67" s="226" t="s">
        <v>9</v>
      </c>
    </row>
    <row r="68" spans="1:18" ht="15" customHeight="1">
      <c r="A68" s="1"/>
      <c r="B68" s="148"/>
      <c r="D68" s="162"/>
      <c r="E68" s="124"/>
      <c r="F68" s="124"/>
      <c r="G68" s="124"/>
      <c r="H68" s="124"/>
      <c r="I68" s="120"/>
      <c r="J68" s="125"/>
      <c r="K68" s="163"/>
    </row>
    <row r="69" spans="1:18" ht="15" customHeight="1">
      <c r="A69" s="1">
        <v>9</v>
      </c>
      <c r="B69" s="10" t="s">
        <v>368</v>
      </c>
      <c r="C69" s="2"/>
      <c r="D69" s="160"/>
      <c r="E69" s="137"/>
      <c r="F69" s="137"/>
      <c r="G69" s="137"/>
      <c r="H69" s="137"/>
      <c r="I69" s="289"/>
      <c r="J69" s="127"/>
      <c r="K69" s="128"/>
    </row>
    <row r="70" spans="1:18" ht="15" customHeight="1">
      <c r="A70" s="1"/>
      <c r="B70" s="10" t="s">
        <v>369</v>
      </c>
      <c r="C70" s="2"/>
      <c r="D70" s="160"/>
      <c r="E70" s="137"/>
      <c r="F70" s="137"/>
      <c r="G70" s="137"/>
      <c r="H70" s="137"/>
      <c r="I70" s="129"/>
      <c r="J70" s="127"/>
      <c r="K70" s="128"/>
      <c r="L70" s="137"/>
      <c r="M70" s="162"/>
    </row>
    <row r="71" spans="1:18" ht="15" customHeight="1" thickBot="1">
      <c r="A71" s="130"/>
      <c r="B71" s="148" t="s">
        <v>402</v>
      </c>
      <c r="C71" s="124"/>
      <c r="D71" s="124" t="s">
        <v>403</v>
      </c>
      <c r="E71" s="124"/>
      <c r="F71" s="124"/>
      <c r="G71" s="124"/>
      <c r="H71" s="124"/>
      <c r="I71" s="120"/>
      <c r="J71" s="125">
        <f>5*1*2.5*5</f>
        <v>62.5</v>
      </c>
      <c r="K71" s="126" t="s">
        <v>9</v>
      </c>
      <c r="L71" s="137"/>
    </row>
    <row r="72" spans="1:18" ht="15" customHeight="1" thickBot="1">
      <c r="A72" s="149"/>
      <c r="B72" s="148"/>
      <c r="C72" s="124"/>
      <c r="D72" s="124"/>
      <c r="E72" s="124"/>
      <c r="F72" s="124"/>
      <c r="G72" s="124"/>
      <c r="H72" s="124"/>
      <c r="I72" s="200" t="s">
        <v>311</v>
      </c>
      <c r="J72" s="221">
        <f>SUM(J71:J71)</f>
        <v>62.5</v>
      </c>
      <c r="K72" s="222" t="s">
        <v>9</v>
      </c>
      <c r="L72" s="137"/>
    </row>
    <row r="73" spans="1:18" ht="15" customHeight="1">
      <c r="A73" s="130"/>
      <c r="B73" s="148"/>
      <c r="C73" s="124"/>
      <c r="D73" s="124"/>
      <c r="E73" s="124"/>
      <c r="F73" s="124"/>
      <c r="G73" s="124"/>
      <c r="H73" s="124"/>
      <c r="I73" s="120"/>
      <c r="J73" s="125"/>
      <c r="K73" s="126"/>
      <c r="L73" s="137"/>
    </row>
    <row r="74" spans="1:18" ht="15" customHeight="1">
      <c r="A74" s="1">
        <v>10</v>
      </c>
      <c r="B74" s="2" t="s">
        <v>370</v>
      </c>
      <c r="C74" s="130"/>
      <c r="D74" s="128"/>
      <c r="E74" s="130"/>
      <c r="F74" s="130"/>
      <c r="G74" s="134"/>
      <c r="H74" s="134"/>
      <c r="I74" s="130"/>
      <c r="J74" s="127"/>
      <c r="K74" s="128"/>
      <c r="L74" s="137"/>
    </row>
    <row r="75" spans="1:18" ht="15" customHeight="1" thickBot="1">
      <c r="A75" s="1"/>
      <c r="B75" s="2" t="s">
        <v>371</v>
      </c>
      <c r="C75" s="130"/>
      <c r="D75" s="128"/>
      <c r="E75" s="130"/>
      <c r="F75" s="130"/>
      <c r="G75" s="134"/>
      <c r="H75" s="134"/>
      <c r="I75" s="130"/>
      <c r="J75" s="127"/>
      <c r="K75" s="128"/>
      <c r="L75" s="137"/>
    </row>
    <row r="76" spans="1:18" ht="15" customHeight="1" thickBot="1">
      <c r="A76" s="1"/>
      <c r="B76" s="2" t="s">
        <v>404</v>
      </c>
      <c r="C76" s="130"/>
      <c r="D76" s="128" t="s">
        <v>405</v>
      </c>
      <c r="E76" s="130"/>
      <c r="F76" s="130"/>
      <c r="G76" s="134"/>
      <c r="H76" s="134"/>
      <c r="I76" s="200" t="s">
        <v>312</v>
      </c>
      <c r="J76" s="290">
        <v>6</v>
      </c>
      <c r="K76" s="222" t="s">
        <v>46</v>
      </c>
      <c r="L76" s="137"/>
      <c r="M76" s="162"/>
    </row>
    <row r="77" spans="1:18" ht="15" customHeight="1">
      <c r="A77" s="1"/>
      <c r="B77" s="2"/>
      <c r="C77" s="130"/>
      <c r="D77" s="128"/>
      <c r="E77" s="130"/>
      <c r="F77" s="130"/>
      <c r="G77" s="134"/>
      <c r="H77" s="134"/>
      <c r="I77" s="200"/>
      <c r="J77" s="291"/>
      <c r="K77" s="139"/>
      <c r="L77" s="137"/>
    </row>
    <row r="78" spans="1:18" ht="15" customHeight="1">
      <c r="A78" s="1">
        <v>11</v>
      </c>
      <c r="B78" s="10" t="s">
        <v>11</v>
      </c>
      <c r="J78" s="169"/>
      <c r="K78" s="156"/>
      <c r="L78" s="137"/>
    </row>
    <row r="79" spans="1:18" s="67" customFormat="1" ht="15" customHeight="1">
      <c r="A79" s="1"/>
      <c r="B79" s="26" t="s">
        <v>177</v>
      </c>
      <c r="C79" s="53"/>
      <c r="D79" s="46"/>
      <c r="E79" s="53"/>
      <c r="F79" s="53"/>
      <c r="G79" s="53"/>
      <c r="H79" s="54"/>
      <c r="I79" s="53"/>
      <c r="J79" s="169"/>
      <c r="K79" s="156"/>
      <c r="L79" s="137"/>
      <c r="M79" s="70"/>
      <c r="N79" s="53"/>
      <c r="P79" s="53"/>
      <c r="Q79" s="53"/>
      <c r="R79" s="53"/>
    </row>
    <row r="80" spans="1:18" s="67" customFormat="1" ht="15" customHeight="1">
      <c r="A80" s="170"/>
      <c r="B80" s="43" t="s">
        <v>178</v>
      </c>
      <c r="C80" s="124"/>
      <c r="D80" s="124" t="s">
        <v>179</v>
      </c>
      <c r="E80" s="124"/>
      <c r="F80" s="124"/>
      <c r="G80" s="124"/>
      <c r="H80" s="124"/>
      <c r="I80" s="120"/>
      <c r="J80" s="125">
        <v>466.5</v>
      </c>
      <c r="K80" s="126" t="s">
        <v>9</v>
      </c>
      <c r="L80" s="137"/>
      <c r="M80" s="70"/>
      <c r="N80" s="71"/>
      <c r="O80" s="53"/>
      <c r="P80" s="53"/>
      <c r="Q80" s="53"/>
      <c r="R80" s="53"/>
    </row>
    <row r="81" spans="1:18" s="67" customFormat="1" ht="15" customHeight="1">
      <c r="A81" s="170"/>
      <c r="B81" s="43" t="s">
        <v>178</v>
      </c>
      <c r="C81" s="124"/>
      <c r="D81" s="124" t="s">
        <v>180</v>
      </c>
      <c r="E81" s="124"/>
      <c r="F81" s="124"/>
      <c r="G81" s="124"/>
      <c r="H81" s="124"/>
      <c r="I81" s="120"/>
      <c r="J81" s="125">
        <v>395.03</v>
      </c>
      <c r="K81" s="126" t="s">
        <v>9</v>
      </c>
      <c r="L81" s="130"/>
      <c r="M81" s="70"/>
      <c r="N81" s="71"/>
      <c r="O81" s="53"/>
      <c r="P81" s="53"/>
      <c r="Q81" s="53"/>
      <c r="R81" s="53"/>
    </row>
    <row r="82" spans="1:18" s="67" customFormat="1" ht="15" customHeight="1">
      <c r="A82" s="170"/>
      <c r="B82" s="43" t="s">
        <v>181</v>
      </c>
      <c r="C82" s="124"/>
      <c r="D82" s="124" t="s">
        <v>182</v>
      </c>
      <c r="E82" s="124"/>
      <c r="F82" s="124"/>
      <c r="G82" s="124"/>
      <c r="H82" s="124"/>
      <c r="I82" s="120"/>
      <c r="J82" s="125">
        <v>253.4</v>
      </c>
      <c r="K82" s="126" t="s">
        <v>9</v>
      </c>
      <c r="L82" s="132"/>
      <c r="M82" s="124"/>
      <c r="N82" s="71"/>
      <c r="O82" s="53"/>
      <c r="P82" s="53"/>
      <c r="Q82" s="53"/>
      <c r="R82" s="53"/>
    </row>
    <row r="83" spans="1:18" ht="15" customHeight="1">
      <c r="A83" s="170"/>
      <c r="B83" s="43" t="s">
        <v>81</v>
      </c>
      <c r="C83" s="124"/>
      <c r="D83" s="124" t="s">
        <v>183</v>
      </c>
      <c r="E83" s="124"/>
      <c r="F83" s="124"/>
      <c r="G83" s="124"/>
      <c r="H83" s="124"/>
      <c r="I83" s="120"/>
      <c r="J83" s="125">
        <v>332.89</v>
      </c>
      <c r="K83" s="126" t="s">
        <v>9</v>
      </c>
      <c r="L83" s="130"/>
      <c r="M83" s="124"/>
    </row>
    <row r="84" spans="1:18" s="67" customFormat="1" ht="15" customHeight="1">
      <c r="A84" s="170"/>
      <c r="B84" s="43" t="s">
        <v>184</v>
      </c>
      <c r="C84" s="124"/>
      <c r="D84" s="124" t="s">
        <v>185</v>
      </c>
      <c r="E84" s="124"/>
      <c r="F84" s="124"/>
      <c r="G84" s="124"/>
      <c r="H84" s="124"/>
      <c r="I84" s="120"/>
      <c r="J84" s="125">
        <v>214.59</v>
      </c>
      <c r="K84" s="126" t="s">
        <v>9</v>
      </c>
      <c r="L84" s="130"/>
      <c r="M84" s="124"/>
      <c r="N84" s="53"/>
      <c r="O84" s="53"/>
      <c r="P84" s="53"/>
      <c r="Q84" s="53"/>
      <c r="R84" s="53"/>
    </row>
    <row r="85" spans="1:18" s="67" customFormat="1" ht="15" customHeight="1">
      <c r="A85" s="170"/>
      <c r="B85" s="43" t="s">
        <v>63</v>
      </c>
      <c r="C85" s="124"/>
      <c r="D85" s="124" t="s">
        <v>186</v>
      </c>
      <c r="E85" s="124"/>
      <c r="F85" s="124"/>
      <c r="G85" s="124"/>
      <c r="H85" s="124"/>
      <c r="I85" s="120"/>
      <c r="J85" s="125">
        <v>265.89999999999998</v>
      </c>
      <c r="K85" s="126" t="s">
        <v>9</v>
      </c>
      <c r="L85" s="130"/>
      <c r="M85" s="124"/>
      <c r="N85" s="71"/>
      <c r="O85" s="53"/>
      <c r="P85" s="53"/>
      <c r="Q85" s="53"/>
      <c r="R85" s="53"/>
    </row>
    <row r="86" spans="1:18" s="67" customFormat="1" ht="15" customHeight="1">
      <c r="A86" s="170"/>
      <c r="B86" s="43" t="s">
        <v>187</v>
      </c>
      <c r="C86" s="124"/>
      <c r="D86" s="124" t="s">
        <v>188</v>
      </c>
      <c r="E86" s="124"/>
      <c r="F86" s="124"/>
      <c r="G86" s="124"/>
      <c r="H86" s="124"/>
      <c r="I86" s="120"/>
      <c r="J86" s="125">
        <v>110.11</v>
      </c>
      <c r="K86" s="126" t="s">
        <v>9</v>
      </c>
      <c r="L86" s="130"/>
      <c r="M86" s="124"/>
      <c r="N86" s="71"/>
      <c r="O86" s="53"/>
      <c r="P86" s="53"/>
      <c r="Q86" s="53"/>
      <c r="R86" s="53"/>
    </row>
    <row r="87" spans="1:18" s="67" customFormat="1" ht="15" customHeight="1">
      <c r="A87" s="170"/>
      <c r="B87" s="43" t="s">
        <v>189</v>
      </c>
      <c r="C87" s="124"/>
      <c r="D87" s="124" t="s">
        <v>190</v>
      </c>
      <c r="E87" s="124"/>
      <c r="F87" s="124"/>
      <c r="G87" s="124"/>
      <c r="H87" s="124"/>
      <c r="I87" s="120"/>
      <c r="J87" s="125">
        <v>101.27</v>
      </c>
      <c r="K87" s="126" t="s">
        <v>9</v>
      </c>
      <c r="L87" s="53"/>
      <c r="M87" s="124"/>
      <c r="N87" s="71"/>
      <c r="O87" s="53"/>
      <c r="P87" s="53"/>
      <c r="Q87" s="53"/>
      <c r="R87" s="53"/>
    </row>
    <row r="88" spans="1:18" s="67" customFormat="1" ht="15" customHeight="1">
      <c r="D88" s="171"/>
      <c r="G88" s="54"/>
      <c r="H88" s="54"/>
      <c r="I88" s="175" t="s">
        <v>318</v>
      </c>
      <c r="J88" s="173">
        <f>ROUND(SUM(J80:J87),2)</f>
        <v>2139.69</v>
      </c>
      <c r="K88" s="174" t="s">
        <v>9</v>
      </c>
      <c r="L88" s="53"/>
      <c r="M88" s="124"/>
      <c r="N88" s="71"/>
      <c r="O88" s="53"/>
      <c r="P88" s="53"/>
      <c r="Q88" s="53"/>
      <c r="R88" s="53"/>
    </row>
    <row r="89" spans="1:18" s="67" customFormat="1" ht="15" customHeight="1">
      <c r="D89" s="171"/>
      <c r="G89" s="54"/>
      <c r="H89" s="54"/>
      <c r="I89" s="175"/>
      <c r="J89" s="127"/>
      <c r="K89" s="128"/>
      <c r="L89" s="53"/>
      <c r="M89" s="124"/>
      <c r="N89" s="71"/>
      <c r="O89" s="53"/>
      <c r="P89" s="53"/>
      <c r="Q89" s="53"/>
      <c r="R89" s="53"/>
    </row>
    <row r="90" spans="1:18" s="67" customFormat="1" ht="15" customHeight="1">
      <c r="A90" s="1"/>
      <c r="B90" s="18" t="s">
        <v>191</v>
      </c>
      <c r="C90" s="2"/>
      <c r="D90" s="32"/>
      <c r="E90" s="2"/>
      <c r="F90" s="2"/>
      <c r="G90" s="2"/>
      <c r="H90" s="2"/>
      <c r="I90" s="2"/>
      <c r="J90" s="127"/>
      <c r="K90" s="128"/>
      <c r="M90" s="68"/>
      <c r="N90" s="53"/>
      <c r="O90" s="53"/>
      <c r="P90" s="53"/>
      <c r="Q90" s="53"/>
      <c r="R90" s="53"/>
    </row>
    <row r="91" spans="1:18" s="67" customFormat="1" ht="15" customHeight="1">
      <c r="A91" s="170"/>
      <c r="B91" s="43" t="s">
        <v>192</v>
      </c>
      <c r="C91" s="124"/>
      <c r="D91" s="124" t="s">
        <v>193</v>
      </c>
      <c r="E91" s="124"/>
      <c r="F91" s="124"/>
      <c r="G91" s="124"/>
      <c r="H91" s="124"/>
      <c r="I91" s="120"/>
      <c r="J91" s="125">
        <v>40.98</v>
      </c>
      <c r="K91" s="126" t="s">
        <v>9</v>
      </c>
      <c r="M91" s="68"/>
      <c r="N91" s="53"/>
      <c r="O91" s="53"/>
      <c r="P91" s="53"/>
      <c r="Q91" s="53"/>
      <c r="R91" s="53"/>
    </row>
    <row r="92" spans="1:18" ht="15" customHeight="1">
      <c r="A92" s="170"/>
      <c r="B92" s="43" t="s">
        <v>194</v>
      </c>
      <c r="C92" s="124"/>
      <c r="D92" s="124" t="s">
        <v>195</v>
      </c>
      <c r="E92" s="124"/>
      <c r="F92" s="124"/>
      <c r="G92" s="124"/>
      <c r="H92" s="124"/>
      <c r="I92" s="120"/>
      <c r="J92" s="125">
        <v>146.69999999999999</v>
      </c>
      <c r="K92" s="126" t="s">
        <v>9</v>
      </c>
      <c r="L92" s="67"/>
    </row>
    <row r="93" spans="1:18" ht="15" customHeight="1">
      <c r="A93" s="170"/>
      <c r="B93" s="43" t="s">
        <v>196</v>
      </c>
      <c r="C93" s="124"/>
      <c r="D93" s="124" t="s">
        <v>197</v>
      </c>
      <c r="E93" s="124"/>
      <c r="F93" s="124"/>
      <c r="G93" s="124"/>
      <c r="H93" s="124"/>
      <c r="I93" s="120"/>
      <c r="J93" s="125">
        <v>16.87</v>
      </c>
      <c r="K93" s="126" t="s">
        <v>9</v>
      </c>
      <c r="L93" s="67"/>
    </row>
    <row r="94" spans="1:18" ht="15" customHeight="1">
      <c r="A94" s="170"/>
      <c r="B94" s="43" t="s">
        <v>82</v>
      </c>
      <c r="C94" s="124"/>
      <c r="D94" s="124" t="s">
        <v>198</v>
      </c>
      <c r="E94" s="124"/>
      <c r="F94" s="124"/>
      <c r="G94" s="124"/>
      <c r="H94" s="124"/>
      <c r="I94" s="120"/>
      <c r="J94" s="125">
        <v>15.62</v>
      </c>
      <c r="K94" s="126" t="s">
        <v>9</v>
      </c>
      <c r="L94" s="130"/>
    </row>
    <row r="95" spans="1:18" ht="15" customHeight="1">
      <c r="A95" s="170"/>
      <c r="B95" s="43" t="s">
        <v>199</v>
      </c>
      <c r="C95" s="124"/>
      <c r="D95" s="124" t="s">
        <v>200</v>
      </c>
      <c r="E95" s="124"/>
      <c r="F95" s="124"/>
      <c r="G95" s="124"/>
      <c r="H95" s="124"/>
      <c r="I95" s="120"/>
      <c r="J95" s="125">
        <v>40</v>
      </c>
      <c r="K95" s="126" t="s">
        <v>9</v>
      </c>
      <c r="L95" s="130"/>
    </row>
    <row r="96" spans="1:18" ht="15" customHeight="1">
      <c r="A96" s="170"/>
      <c r="B96" s="43" t="s">
        <v>201</v>
      </c>
      <c r="C96" s="124"/>
      <c r="D96" s="124" t="s">
        <v>202</v>
      </c>
      <c r="E96" s="124"/>
      <c r="F96" s="124"/>
      <c r="G96" s="124"/>
      <c r="H96" s="124"/>
      <c r="I96" s="120"/>
      <c r="J96" s="125">
        <v>6</v>
      </c>
      <c r="K96" s="126" t="s">
        <v>9</v>
      </c>
      <c r="L96" s="130"/>
    </row>
    <row r="97" spans="1:18" s="67" customFormat="1" ht="15" customHeight="1">
      <c r="A97" s="170"/>
      <c r="B97" s="43" t="s">
        <v>201</v>
      </c>
      <c r="C97" s="124"/>
      <c r="D97" s="124" t="s">
        <v>83</v>
      </c>
      <c r="E97" s="124"/>
      <c r="F97" s="124"/>
      <c r="G97" s="124"/>
      <c r="H97" s="124"/>
      <c r="I97" s="120"/>
      <c r="J97" s="125">
        <v>7.5</v>
      </c>
      <c r="K97" s="126" t="s">
        <v>9</v>
      </c>
      <c r="L97" s="132"/>
      <c r="M97" s="68"/>
      <c r="N97" s="53"/>
      <c r="O97" s="53"/>
      <c r="P97" s="53"/>
      <c r="Q97" s="53"/>
      <c r="R97" s="53"/>
    </row>
    <row r="98" spans="1:18" s="67" customFormat="1" ht="15" customHeight="1">
      <c r="A98" s="170"/>
      <c r="B98" s="43" t="s">
        <v>203</v>
      </c>
      <c r="C98" s="124"/>
      <c r="D98" s="124" t="s">
        <v>204</v>
      </c>
      <c r="E98" s="124"/>
      <c r="F98" s="124"/>
      <c r="G98" s="124"/>
      <c r="H98" s="124"/>
      <c r="I98" s="120"/>
      <c r="J98" s="125">
        <v>50</v>
      </c>
      <c r="K98" s="126" t="s">
        <v>9</v>
      </c>
      <c r="L98" s="132"/>
      <c r="M98" s="68"/>
      <c r="N98" s="53"/>
      <c r="O98" s="53"/>
      <c r="P98" s="53"/>
      <c r="Q98" s="53"/>
      <c r="R98" s="53"/>
    </row>
    <row r="99" spans="1:18" s="67" customFormat="1" ht="15" customHeight="1">
      <c r="A99" s="170"/>
      <c r="B99" s="43" t="s">
        <v>205</v>
      </c>
      <c r="C99" s="124"/>
      <c r="D99" s="124" t="s">
        <v>206</v>
      </c>
      <c r="E99" s="124"/>
      <c r="F99" s="124"/>
      <c r="G99" s="124"/>
      <c r="H99" s="124"/>
      <c r="I99" s="120"/>
      <c r="J99" s="125">
        <v>47.81</v>
      </c>
      <c r="K99" s="126" t="s">
        <v>9</v>
      </c>
      <c r="L99" s="132"/>
      <c r="M99" s="68"/>
      <c r="N99" s="53"/>
      <c r="O99" s="53"/>
      <c r="P99" s="53"/>
      <c r="Q99" s="53"/>
      <c r="R99" s="53"/>
    </row>
    <row r="100" spans="1:18" s="67" customFormat="1" ht="15" customHeight="1">
      <c r="A100" s="170"/>
      <c r="B100" s="43" t="s">
        <v>207</v>
      </c>
      <c r="C100" s="124"/>
      <c r="D100" s="124" t="s">
        <v>208</v>
      </c>
      <c r="E100" s="124"/>
      <c r="F100" s="124"/>
      <c r="G100" s="124"/>
      <c r="H100" s="124"/>
      <c r="I100" s="120"/>
      <c r="J100" s="125">
        <v>25.32</v>
      </c>
      <c r="K100" s="126" t="s">
        <v>9</v>
      </c>
      <c r="L100" s="132"/>
      <c r="M100" s="70"/>
      <c r="N100" s="71"/>
      <c r="O100" s="53"/>
      <c r="P100" s="53"/>
      <c r="Q100" s="53"/>
      <c r="R100" s="53"/>
    </row>
    <row r="101" spans="1:18" ht="15" customHeight="1">
      <c r="A101" s="1"/>
      <c r="B101" s="2"/>
      <c r="C101" s="2"/>
      <c r="D101" s="32"/>
      <c r="E101" s="2"/>
      <c r="F101" s="2"/>
      <c r="G101" s="2"/>
      <c r="H101" s="2"/>
      <c r="I101" s="129" t="s">
        <v>319</v>
      </c>
      <c r="J101" s="173">
        <f>ROUND(SUM(J91:J100),2)</f>
        <v>396.8</v>
      </c>
      <c r="K101" s="174" t="s">
        <v>9</v>
      </c>
      <c r="L101" s="132"/>
    </row>
    <row r="102" spans="1:18" ht="15" customHeight="1">
      <c r="A102" s="1"/>
      <c r="B102" s="2"/>
      <c r="C102" s="2"/>
      <c r="D102" s="32"/>
      <c r="E102" s="2"/>
      <c r="F102" s="2"/>
      <c r="G102" s="2"/>
      <c r="H102" s="2"/>
      <c r="I102" s="129"/>
      <c r="J102" s="127"/>
      <c r="K102" s="128"/>
      <c r="L102" s="132"/>
    </row>
    <row r="103" spans="1:18" ht="15" customHeight="1">
      <c r="A103" s="1"/>
      <c r="B103" s="2"/>
      <c r="C103" s="2"/>
      <c r="D103" s="124" t="s">
        <v>209</v>
      </c>
      <c r="E103" s="124"/>
      <c r="F103" s="124"/>
      <c r="G103" s="124"/>
      <c r="H103" s="2"/>
      <c r="I103" s="129" t="s">
        <v>320</v>
      </c>
      <c r="J103" s="176">
        <f>ROUND(SUM(J88-J101),2)</f>
        <v>1742.89</v>
      </c>
      <c r="K103" s="177" t="s">
        <v>9</v>
      </c>
      <c r="L103" s="132"/>
    </row>
    <row r="104" spans="1:18" s="67" customFormat="1" ht="15" customHeight="1">
      <c r="A104" s="149"/>
      <c r="B104" s="137"/>
      <c r="C104" s="137"/>
      <c r="D104" s="160"/>
      <c r="E104" s="137"/>
      <c r="F104" s="137"/>
      <c r="G104" s="137"/>
      <c r="H104" s="137"/>
      <c r="J104" s="127"/>
      <c r="K104" s="128"/>
      <c r="L104" s="132"/>
      <c r="M104" s="70"/>
      <c r="N104" s="53"/>
      <c r="O104" s="53"/>
      <c r="P104" s="53"/>
      <c r="Q104" s="53"/>
      <c r="R104" s="53"/>
    </row>
    <row r="105" spans="1:18" s="67" customFormat="1" ht="15" customHeight="1">
      <c r="A105" s="52"/>
      <c r="B105" s="53" t="s">
        <v>406</v>
      </c>
      <c r="C105" s="53"/>
      <c r="D105" s="46" t="s">
        <v>407</v>
      </c>
      <c r="E105" s="341">
        <f>J103</f>
        <v>1742.89</v>
      </c>
      <c r="F105" s="341"/>
      <c r="G105" s="53"/>
      <c r="H105" s="54"/>
      <c r="I105" s="129" t="s">
        <v>321</v>
      </c>
      <c r="J105" s="218">
        <f>SUM(J103*5)</f>
        <v>8714.4500000000007</v>
      </c>
      <c r="K105" s="219" t="s">
        <v>9</v>
      </c>
      <c r="L105" s="130"/>
      <c r="M105" s="70"/>
      <c r="N105" s="53"/>
      <c r="O105" s="53"/>
      <c r="P105" s="53"/>
      <c r="Q105" s="53"/>
      <c r="R105" s="53"/>
    </row>
    <row r="106" spans="1:18" s="67" customFormat="1" ht="15" customHeight="1">
      <c r="A106" s="149"/>
      <c r="B106" s="137"/>
      <c r="C106" s="132"/>
      <c r="D106" s="133"/>
      <c r="E106" s="132"/>
      <c r="F106" s="132"/>
      <c r="G106" s="132"/>
      <c r="H106" s="134"/>
      <c r="I106" s="132"/>
      <c r="J106" s="135"/>
      <c r="K106" s="136"/>
      <c r="L106" s="130"/>
      <c r="M106" s="70"/>
      <c r="N106" s="53"/>
      <c r="O106" s="53"/>
      <c r="P106" s="53"/>
      <c r="Q106" s="53"/>
      <c r="R106" s="53"/>
    </row>
    <row r="107" spans="1:18" s="67" customFormat="1" ht="15" customHeight="1">
      <c r="A107" s="149"/>
      <c r="B107" s="148"/>
      <c r="C107" s="124"/>
      <c r="D107" s="124"/>
      <c r="E107" s="124"/>
      <c r="F107" s="124"/>
      <c r="G107" s="124"/>
      <c r="H107" s="124"/>
      <c r="I107" s="120"/>
      <c r="J107" s="125"/>
      <c r="K107" s="126"/>
      <c r="L107" s="130"/>
      <c r="M107" s="70"/>
      <c r="N107" s="53"/>
      <c r="O107" s="53"/>
      <c r="P107" s="53"/>
      <c r="Q107" s="53"/>
      <c r="R107" s="53"/>
    </row>
    <row r="108" spans="1:18" s="67" customFormat="1" ht="15" customHeight="1">
      <c r="A108" s="1">
        <v>12</v>
      </c>
      <c r="B108" s="113" t="s">
        <v>210</v>
      </c>
      <c r="C108" s="124"/>
      <c r="D108" s="124"/>
      <c r="E108" s="124"/>
      <c r="F108" s="124"/>
      <c r="G108" s="124"/>
      <c r="H108" s="124"/>
      <c r="I108" s="120"/>
      <c r="J108" s="140"/>
      <c r="K108" s="126"/>
      <c r="L108" s="132"/>
      <c r="M108" s="70"/>
      <c r="N108" s="53"/>
      <c r="O108" s="53"/>
      <c r="P108" s="53"/>
      <c r="Q108" s="53"/>
      <c r="R108" s="53"/>
    </row>
    <row r="109" spans="1:18" s="67" customFormat="1" ht="15" customHeight="1">
      <c r="A109" s="1"/>
      <c r="B109" s="112" t="s">
        <v>211</v>
      </c>
      <c r="C109" s="124"/>
      <c r="D109" s="124"/>
      <c r="E109" s="124"/>
      <c r="F109" s="124"/>
      <c r="G109" s="124"/>
      <c r="H109" s="124"/>
      <c r="I109" s="120"/>
      <c r="J109" s="140"/>
      <c r="K109" s="126"/>
      <c r="L109" s="130"/>
      <c r="M109" s="70"/>
      <c r="N109" s="53"/>
      <c r="O109" s="53"/>
      <c r="P109" s="53"/>
      <c r="Q109" s="53"/>
      <c r="R109" s="53"/>
    </row>
    <row r="110" spans="1:18" s="67" customFormat="1" ht="15" customHeight="1">
      <c r="B110" s="43" t="s">
        <v>212</v>
      </c>
      <c r="C110" s="124"/>
      <c r="D110" s="124" t="s">
        <v>213</v>
      </c>
      <c r="E110" s="124"/>
      <c r="F110" s="124"/>
      <c r="G110" s="124"/>
      <c r="H110" s="124"/>
      <c r="I110" s="120"/>
      <c r="J110" s="125">
        <v>150.82</v>
      </c>
      <c r="K110" s="126" t="s">
        <v>9</v>
      </c>
      <c r="L110" s="130"/>
      <c r="M110" s="70"/>
      <c r="N110" s="53"/>
      <c r="O110" s="53"/>
      <c r="P110" s="53"/>
      <c r="Q110" s="53"/>
      <c r="R110" s="53"/>
    </row>
    <row r="111" spans="1:18" s="67" customFormat="1" ht="15" customHeight="1">
      <c r="B111" s="43" t="s">
        <v>214</v>
      </c>
      <c r="C111" s="124"/>
      <c r="D111" s="124" t="s">
        <v>215</v>
      </c>
      <c r="E111" s="124"/>
      <c r="F111" s="124"/>
      <c r="G111" s="124"/>
      <c r="H111" s="124"/>
      <c r="I111" s="120"/>
      <c r="J111" s="125">
        <v>111.87</v>
      </c>
      <c r="K111" s="126" t="s">
        <v>9</v>
      </c>
      <c r="L111" s="53"/>
      <c r="M111" s="70"/>
      <c r="N111" s="53"/>
      <c r="O111" s="53"/>
      <c r="P111" s="53"/>
      <c r="Q111" s="53"/>
      <c r="R111" s="53"/>
    </row>
    <row r="112" spans="1:18" s="67" customFormat="1" ht="15" customHeight="1">
      <c r="B112" s="43" t="s">
        <v>181</v>
      </c>
      <c r="C112" s="124"/>
      <c r="D112" s="124" t="s">
        <v>216</v>
      </c>
      <c r="E112" s="124"/>
      <c r="F112" s="124"/>
      <c r="G112" s="124"/>
      <c r="H112" s="124"/>
      <c r="I112" s="120"/>
      <c r="J112" s="125">
        <v>34.130000000000003</v>
      </c>
      <c r="K112" s="126" t="s">
        <v>9</v>
      </c>
      <c r="L112" s="53"/>
      <c r="M112" s="70"/>
      <c r="N112" s="53"/>
      <c r="O112" s="53"/>
      <c r="P112" s="53"/>
      <c r="Q112" s="53"/>
      <c r="R112" s="53"/>
    </row>
    <row r="113" spans="1:18" s="67" customFormat="1" ht="15" customHeight="1">
      <c r="B113" s="43" t="s">
        <v>217</v>
      </c>
      <c r="C113" s="124"/>
      <c r="D113" s="124" t="s">
        <v>218</v>
      </c>
      <c r="E113" s="124"/>
      <c r="F113" s="124"/>
      <c r="G113" s="124"/>
      <c r="H113" s="124"/>
      <c r="I113" s="120"/>
      <c r="J113" s="125">
        <v>76.5</v>
      </c>
      <c r="K113" s="126" t="s">
        <v>9</v>
      </c>
      <c r="L113" s="53"/>
      <c r="M113" s="70"/>
      <c r="N113" s="53"/>
      <c r="O113" s="53"/>
      <c r="P113" s="53"/>
      <c r="Q113" s="53"/>
      <c r="R113" s="53"/>
    </row>
    <row r="114" spans="1:18" s="67" customFormat="1" ht="15" customHeight="1">
      <c r="B114" s="43" t="s">
        <v>219</v>
      </c>
      <c r="C114" s="124"/>
      <c r="D114" s="124" t="s">
        <v>220</v>
      </c>
      <c r="E114" s="124"/>
      <c r="F114" s="124"/>
      <c r="G114" s="124"/>
      <c r="H114" s="124"/>
      <c r="I114" s="120"/>
      <c r="J114" s="125">
        <v>16.350000000000001</v>
      </c>
      <c r="K114" s="126" t="s">
        <v>9</v>
      </c>
      <c r="L114" s="53"/>
      <c r="M114" s="70"/>
      <c r="N114" s="53"/>
      <c r="O114" s="53"/>
      <c r="P114" s="53"/>
      <c r="Q114" s="53"/>
      <c r="R114" s="53"/>
    </row>
    <row r="115" spans="1:18" s="67" customFormat="1" ht="15" customHeight="1">
      <c r="B115" s="43" t="s">
        <v>63</v>
      </c>
      <c r="C115" s="124"/>
      <c r="D115" s="124" t="s">
        <v>221</v>
      </c>
      <c r="E115" s="124"/>
      <c r="F115" s="124"/>
      <c r="G115" s="124"/>
      <c r="H115" s="124"/>
      <c r="I115" s="120"/>
      <c r="J115" s="125">
        <v>49.5</v>
      </c>
      <c r="K115" s="126" t="s">
        <v>9</v>
      </c>
      <c r="L115" s="53"/>
      <c r="M115" s="70"/>
      <c r="N115" s="53"/>
      <c r="O115" s="53"/>
      <c r="P115" s="53"/>
      <c r="Q115" s="53"/>
      <c r="R115" s="53"/>
    </row>
    <row r="116" spans="1:18" s="67" customFormat="1" ht="15" customHeight="1">
      <c r="B116" s="43" t="s">
        <v>222</v>
      </c>
      <c r="C116" s="124"/>
      <c r="D116" s="124" t="s">
        <v>223</v>
      </c>
      <c r="E116" s="124"/>
      <c r="F116" s="124"/>
      <c r="G116" s="124"/>
      <c r="H116" s="124"/>
      <c r="I116" s="120"/>
      <c r="J116" s="125">
        <v>25.84</v>
      </c>
      <c r="K116" s="126" t="s">
        <v>9</v>
      </c>
      <c r="L116" s="53"/>
      <c r="M116" s="70"/>
      <c r="N116" s="53"/>
      <c r="O116" s="53"/>
      <c r="P116" s="53"/>
      <c r="Q116" s="53"/>
      <c r="R116" s="53"/>
    </row>
    <row r="117" spans="1:18" s="67" customFormat="1" ht="15" customHeight="1">
      <c r="B117" s="43" t="s">
        <v>189</v>
      </c>
      <c r="C117" s="124"/>
      <c r="D117" s="178" t="s">
        <v>224</v>
      </c>
      <c r="E117" s="124"/>
      <c r="F117" s="124"/>
      <c r="G117" s="124"/>
      <c r="H117" s="124"/>
      <c r="I117" s="120"/>
      <c r="J117" s="125">
        <v>21</v>
      </c>
      <c r="K117" s="126" t="s">
        <v>9</v>
      </c>
      <c r="L117" s="53"/>
      <c r="M117" s="70"/>
      <c r="N117" s="71"/>
      <c r="O117" s="53"/>
      <c r="P117" s="53"/>
      <c r="Q117" s="53"/>
      <c r="R117" s="53"/>
    </row>
    <row r="118" spans="1:18" s="67" customFormat="1" ht="15" customHeight="1">
      <c r="A118" s="2"/>
      <c r="B118" s="43"/>
      <c r="C118" s="124"/>
      <c r="D118" s="178"/>
      <c r="E118" s="124"/>
      <c r="F118" s="124"/>
      <c r="G118" s="124"/>
      <c r="H118" s="124"/>
      <c r="I118" s="53"/>
      <c r="J118" s="176">
        <f>ROUND(SUM(J110:J117),2)</f>
        <v>486.01</v>
      </c>
      <c r="K118" s="177" t="s">
        <v>9</v>
      </c>
      <c r="L118" s="53"/>
      <c r="M118" s="70"/>
      <c r="N118" s="71"/>
      <c r="O118" s="53"/>
      <c r="P118" s="53"/>
      <c r="Q118" s="53"/>
      <c r="R118" s="53"/>
    </row>
    <row r="119" spans="1:18" s="67" customFormat="1" ht="15" customHeight="1" thickBot="1">
      <c r="A119" s="52"/>
      <c r="B119" s="53"/>
      <c r="C119" s="53"/>
      <c r="D119" s="46"/>
      <c r="E119" s="53"/>
      <c r="F119" s="53"/>
      <c r="G119" s="53"/>
      <c r="H119" s="54"/>
      <c r="I119" s="53"/>
      <c r="J119" s="169"/>
      <c r="K119" s="156"/>
      <c r="L119" s="53"/>
      <c r="M119" s="70"/>
      <c r="N119" s="71"/>
      <c r="O119" s="53"/>
      <c r="P119" s="53"/>
      <c r="Q119" s="53"/>
      <c r="R119" s="53"/>
    </row>
    <row r="120" spans="1:18" s="67" customFormat="1" ht="15" customHeight="1" thickBot="1">
      <c r="A120" s="52"/>
      <c r="B120" s="53" t="s">
        <v>406</v>
      </c>
      <c r="C120" s="53"/>
      <c r="D120" s="46" t="s">
        <v>407</v>
      </c>
      <c r="E120" s="341">
        <f>J118</f>
        <v>486.01</v>
      </c>
      <c r="F120" s="342"/>
      <c r="G120" s="53"/>
      <c r="H120" s="54"/>
      <c r="I120" s="200" t="s">
        <v>313</v>
      </c>
      <c r="J120" s="228">
        <f>5*486.01</f>
        <v>2430.0500000000002</v>
      </c>
      <c r="K120" s="229" t="s">
        <v>9</v>
      </c>
      <c r="L120" s="53"/>
      <c r="M120" s="70"/>
      <c r="N120" s="71"/>
      <c r="O120" s="53"/>
      <c r="P120" s="53"/>
      <c r="Q120" s="53"/>
      <c r="R120" s="53"/>
    </row>
    <row r="121" spans="1:18" s="67" customFormat="1" ht="15" customHeight="1">
      <c r="A121" s="1">
        <v>13</v>
      </c>
      <c r="B121" s="7" t="s">
        <v>225</v>
      </c>
      <c r="C121" s="53"/>
      <c r="D121" s="46"/>
      <c r="E121" s="53"/>
      <c r="F121" s="53"/>
      <c r="G121" s="53"/>
      <c r="H121" s="54"/>
      <c r="I121" s="53"/>
      <c r="J121" s="169"/>
      <c r="K121" s="156"/>
      <c r="L121" s="130"/>
      <c r="M121" s="70"/>
      <c r="N121" s="71"/>
      <c r="O121" s="53"/>
      <c r="P121" s="53"/>
      <c r="Q121" s="53"/>
      <c r="R121" s="53"/>
    </row>
    <row r="122" spans="1:18" s="67" customFormat="1" ht="15" customHeight="1">
      <c r="A122" s="1"/>
      <c r="B122" s="53" t="s">
        <v>226</v>
      </c>
      <c r="D122" s="2" t="s">
        <v>322</v>
      </c>
      <c r="G122" s="54"/>
      <c r="H122" s="54"/>
      <c r="J122" s="173">
        <f>J103</f>
        <v>1742.89</v>
      </c>
      <c r="K122" s="174" t="s">
        <v>9</v>
      </c>
      <c r="L122" s="53"/>
      <c r="M122" s="70"/>
      <c r="N122" s="71"/>
      <c r="O122" s="53"/>
      <c r="P122" s="53"/>
      <c r="Q122" s="53"/>
      <c r="R122" s="53"/>
    </row>
    <row r="123" spans="1:18" s="67" customFormat="1" ht="15" customHeight="1" thickBot="1">
      <c r="A123" s="1"/>
      <c r="B123" s="53"/>
      <c r="D123" s="2"/>
      <c r="G123" s="54"/>
      <c r="H123" s="54"/>
      <c r="J123" s="127"/>
      <c r="K123" s="128"/>
      <c r="L123" s="53"/>
      <c r="M123" s="70"/>
      <c r="N123" s="53"/>
      <c r="O123" s="53"/>
      <c r="P123" s="53"/>
      <c r="Q123" s="53"/>
      <c r="R123" s="53"/>
    </row>
    <row r="124" spans="1:18" s="67" customFormat="1" ht="15" customHeight="1" thickBot="1">
      <c r="A124" s="52"/>
      <c r="B124" s="53" t="s">
        <v>406</v>
      </c>
      <c r="C124" s="53"/>
      <c r="D124" s="46" t="s">
        <v>407</v>
      </c>
      <c r="E124" s="341">
        <f>J122</f>
        <v>1742.89</v>
      </c>
      <c r="F124" s="342"/>
      <c r="G124" s="53"/>
      <c r="H124" s="54"/>
      <c r="I124" s="200" t="s">
        <v>314</v>
      </c>
      <c r="J124" s="228">
        <f>5*1742.89</f>
        <v>8714.4500000000007</v>
      </c>
      <c r="K124" s="229" t="s">
        <v>9</v>
      </c>
      <c r="L124" s="53"/>
      <c r="M124" s="70"/>
      <c r="N124" s="53"/>
      <c r="O124" s="53"/>
      <c r="P124" s="53"/>
      <c r="Q124" s="53"/>
      <c r="R124" s="53"/>
    </row>
    <row r="125" spans="1:18" s="67" customFormat="1" ht="15" customHeight="1">
      <c r="A125" s="149"/>
      <c r="B125" s="148"/>
      <c r="C125" s="124"/>
      <c r="D125" s="124"/>
      <c r="E125" s="124"/>
      <c r="F125" s="124"/>
      <c r="G125" s="124"/>
      <c r="H125" s="124"/>
      <c r="I125" s="120"/>
      <c r="J125" s="125"/>
      <c r="K125" s="126"/>
      <c r="L125" s="130"/>
      <c r="M125" s="70"/>
      <c r="N125" s="53"/>
      <c r="O125" s="53"/>
      <c r="P125" s="53"/>
      <c r="Q125" s="53"/>
      <c r="R125" s="53"/>
    </row>
    <row r="126" spans="1:18" s="67" customFormat="1" ht="15" customHeight="1">
      <c r="A126" s="111">
        <v>14</v>
      </c>
      <c r="B126" s="35" t="s">
        <v>227</v>
      </c>
      <c r="D126" s="171"/>
      <c r="G126" s="54"/>
      <c r="H126" s="54"/>
      <c r="I126" s="172"/>
      <c r="J126" s="138"/>
      <c r="K126" s="139"/>
      <c r="L126" s="53"/>
      <c r="M126" s="70"/>
      <c r="N126" s="53"/>
      <c r="O126" s="53"/>
      <c r="P126" s="53"/>
      <c r="Q126" s="53"/>
      <c r="R126" s="53"/>
    </row>
    <row r="127" spans="1:18" s="67" customFormat="1" ht="15" customHeight="1">
      <c r="A127" s="170"/>
      <c r="B127" s="2" t="s">
        <v>228</v>
      </c>
      <c r="C127" s="53"/>
      <c r="D127" s="46"/>
      <c r="E127" s="53"/>
      <c r="F127" s="53"/>
      <c r="G127" s="53"/>
      <c r="H127" s="54"/>
      <c r="I127" s="53"/>
      <c r="J127" s="169"/>
      <c r="K127" s="156"/>
      <c r="L127" s="53"/>
      <c r="M127" s="70"/>
      <c r="N127" s="71"/>
      <c r="O127" s="53"/>
      <c r="P127" s="53"/>
      <c r="Q127" s="53"/>
      <c r="R127" s="53"/>
    </row>
    <row r="128" spans="1:18" ht="15" customHeight="1">
      <c r="A128" s="170"/>
      <c r="B128" s="2" t="s">
        <v>82</v>
      </c>
      <c r="D128" s="63" t="s">
        <v>229</v>
      </c>
      <c r="J128" s="179">
        <v>33.75</v>
      </c>
      <c r="K128" s="53" t="s">
        <v>9</v>
      </c>
    </row>
    <row r="129" spans="1:18" ht="15" customHeight="1">
      <c r="A129" s="170"/>
      <c r="B129" s="2" t="s">
        <v>196</v>
      </c>
      <c r="D129" s="63" t="s">
        <v>230</v>
      </c>
      <c r="J129" s="179">
        <v>31.25</v>
      </c>
      <c r="K129" s="53" t="s">
        <v>9</v>
      </c>
    </row>
    <row r="130" spans="1:18" ht="15" customHeight="1">
      <c r="A130" s="170"/>
      <c r="B130" s="2" t="s">
        <v>194</v>
      </c>
      <c r="D130" s="63" t="s">
        <v>231</v>
      </c>
      <c r="J130" s="179">
        <v>143.43</v>
      </c>
      <c r="K130" s="53" t="s">
        <v>9</v>
      </c>
    </row>
    <row r="131" spans="1:18" ht="15" customHeight="1">
      <c r="A131" s="170"/>
      <c r="B131" s="2" t="s">
        <v>232</v>
      </c>
      <c r="D131" s="63" t="s">
        <v>233</v>
      </c>
      <c r="J131" s="179">
        <v>40.98</v>
      </c>
      <c r="K131" s="53" t="s">
        <v>9</v>
      </c>
    </row>
    <row r="132" spans="1:18" ht="15" customHeight="1">
      <c r="A132" s="170"/>
      <c r="B132" s="2" t="s">
        <v>234</v>
      </c>
      <c r="D132" s="63" t="s">
        <v>235</v>
      </c>
      <c r="J132" s="179">
        <v>40</v>
      </c>
      <c r="K132" s="53" t="s">
        <v>9</v>
      </c>
    </row>
    <row r="133" spans="1:18" s="67" customFormat="1" ht="15" customHeight="1">
      <c r="A133" s="170"/>
      <c r="B133" s="2" t="s">
        <v>236</v>
      </c>
      <c r="C133" s="53"/>
      <c r="D133" s="63" t="s">
        <v>237</v>
      </c>
      <c r="E133" s="53"/>
      <c r="F133" s="53"/>
      <c r="G133" s="53"/>
      <c r="H133" s="54"/>
      <c r="I133" s="53"/>
      <c r="J133" s="179">
        <v>6</v>
      </c>
      <c r="K133" s="53" t="s">
        <v>9</v>
      </c>
      <c r="L133" s="53"/>
      <c r="M133" s="70"/>
      <c r="N133" s="53"/>
      <c r="O133" s="53"/>
      <c r="P133" s="53"/>
      <c r="Q133" s="53"/>
      <c r="R133" s="53"/>
    </row>
    <row r="134" spans="1:18" s="67" customFormat="1" ht="15" customHeight="1">
      <c r="A134" s="170"/>
      <c r="B134" s="2" t="s">
        <v>236</v>
      </c>
      <c r="C134" s="53"/>
      <c r="D134" s="63" t="s">
        <v>238</v>
      </c>
      <c r="E134" s="53"/>
      <c r="F134" s="53"/>
      <c r="G134" s="53"/>
      <c r="H134" s="54"/>
      <c r="I134" s="53"/>
      <c r="J134" s="179">
        <v>7.5</v>
      </c>
      <c r="K134" s="53" t="s">
        <v>9</v>
      </c>
      <c r="L134" s="53"/>
      <c r="M134" s="70"/>
      <c r="N134" s="53"/>
      <c r="O134" s="53"/>
      <c r="P134" s="53"/>
      <c r="Q134" s="53"/>
      <c r="R134" s="53"/>
    </row>
    <row r="135" spans="1:18" s="67" customFormat="1" ht="15" customHeight="1">
      <c r="A135" s="170"/>
      <c r="B135" s="2" t="s">
        <v>239</v>
      </c>
      <c r="C135" s="53"/>
      <c r="D135" s="63" t="s">
        <v>204</v>
      </c>
      <c r="E135" s="53"/>
      <c r="F135" s="53"/>
      <c r="G135" s="53"/>
      <c r="H135" s="54"/>
      <c r="I135" s="53"/>
      <c r="J135" s="179">
        <v>50</v>
      </c>
      <c r="K135" s="53" t="s">
        <v>9</v>
      </c>
      <c r="L135" s="53"/>
      <c r="M135" s="70"/>
      <c r="N135" s="53"/>
      <c r="O135" s="53"/>
      <c r="P135" s="53"/>
      <c r="Q135" s="53"/>
      <c r="R135" s="53"/>
    </row>
    <row r="136" spans="1:18" s="67" customFormat="1" ht="15" customHeight="1">
      <c r="A136" s="170"/>
      <c r="B136" s="53" t="s">
        <v>205</v>
      </c>
      <c r="C136" s="124"/>
      <c r="D136" s="162" t="s">
        <v>206</v>
      </c>
      <c r="E136" s="124"/>
      <c r="F136" s="124"/>
      <c r="G136" s="124"/>
      <c r="H136" s="124"/>
      <c r="I136" s="120"/>
      <c r="J136" s="125">
        <v>47.81</v>
      </c>
      <c r="K136" s="53" t="s">
        <v>9</v>
      </c>
      <c r="L136" s="53"/>
      <c r="M136" s="70"/>
      <c r="N136" s="53"/>
      <c r="O136" s="53"/>
      <c r="P136" s="53"/>
      <c r="Q136" s="53"/>
      <c r="R136" s="53"/>
    </row>
    <row r="137" spans="1:18" s="67" customFormat="1" ht="15" customHeight="1">
      <c r="A137" s="170"/>
      <c r="B137" s="53" t="s">
        <v>207</v>
      </c>
      <c r="C137" s="124"/>
      <c r="D137" s="162" t="s">
        <v>240</v>
      </c>
      <c r="E137" s="124"/>
      <c r="F137" s="124"/>
      <c r="G137" s="124"/>
      <c r="H137" s="124"/>
      <c r="I137" s="120"/>
      <c r="J137" s="125">
        <v>25.32</v>
      </c>
      <c r="K137" s="53" t="s">
        <v>9</v>
      </c>
      <c r="L137" s="53"/>
      <c r="M137" s="70"/>
      <c r="N137" s="53"/>
      <c r="O137" s="53"/>
      <c r="P137" s="53"/>
      <c r="Q137" s="53"/>
      <c r="R137" s="53"/>
    </row>
    <row r="138" spans="1:18" s="67" customFormat="1" ht="15" customHeight="1">
      <c r="A138" s="170"/>
      <c r="B138" s="53"/>
      <c r="C138" s="124"/>
      <c r="D138" s="162"/>
      <c r="E138" s="124"/>
      <c r="F138" s="124"/>
      <c r="G138" s="124"/>
      <c r="H138" s="124"/>
      <c r="I138" s="120"/>
      <c r="J138" s="176">
        <f>ROUND(SUM(J128:J137),2)</f>
        <v>426.04</v>
      </c>
      <c r="K138" s="177" t="s">
        <v>9</v>
      </c>
      <c r="L138" s="53"/>
      <c r="M138" s="70"/>
      <c r="N138" s="53"/>
      <c r="O138" s="53"/>
      <c r="P138" s="53"/>
      <c r="Q138" s="53"/>
      <c r="R138" s="53"/>
    </row>
    <row r="139" spans="1:18" s="67" customFormat="1" ht="15" customHeight="1" thickBot="1">
      <c r="A139" s="1"/>
      <c r="B139" s="2"/>
      <c r="C139" s="130"/>
      <c r="D139" s="73"/>
      <c r="E139" s="130"/>
      <c r="F139" s="130"/>
      <c r="G139" s="134"/>
      <c r="H139" s="134"/>
      <c r="I139" s="130"/>
      <c r="J139" s="72"/>
      <c r="K139" s="73"/>
      <c r="L139" s="53"/>
      <c r="M139" s="70"/>
      <c r="N139" s="71"/>
      <c r="O139" s="53"/>
      <c r="P139" s="53"/>
      <c r="Q139" s="53"/>
      <c r="R139" s="53"/>
    </row>
    <row r="140" spans="1:18" s="67" customFormat="1" ht="15" customHeight="1" thickBot="1">
      <c r="A140" s="52"/>
      <c r="B140" s="53" t="s">
        <v>406</v>
      </c>
      <c r="C140" s="53"/>
      <c r="D140" s="46" t="s">
        <v>407</v>
      </c>
      <c r="E140" s="341">
        <f>J138</f>
        <v>426.04</v>
      </c>
      <c r="F140" s="342"/>
      <c r="G140" s="53"/>
      <c r="H140" s="54"/>
      <c r="I140" s="200" t="s">
        <v>315</v>
      </c>
      <c r="J140" s="228">
        <f>5*426.04</f>
        <v>2130.2000000000003</v>
      </c>
      <c r="K140" s="229" t="s">
        <v>9</v>
      </c>
      <c r="L140" s="130"/>
      <c r="M140" s="70"/>
      <c r="N140" s="71"/>
      <c r="O140" s="53"/>
      <c r="P140" s="53"/>
      <c r="Q140" s="53"/>
      <c r="R140" s="53"/>
    </row>
    <row r="141" spans="1:18" ht="15" customHeight="1">
      <c r="A141" s="149"/>
      <c r="B141" s="137"/>
      <c r="C141" s="130"/>
      <c r="D141" s="130"/>
      <c r="E141" s="130"/>
      <c r="F141" s="130"/>
      <c r="G141" s="130"/>
      <c r="H141" s="130"/>
      <c r="I141" s="120"/>
      <c r="J141" s="125"/>
      <c r="K141" s="126"/>
      <c r="L141" s="130"/>
    </row>
    <row r="142" spans="1:18" ht="15" customHeight="1">
      <c r="A142" s="149"/>
      <c r="B142" s="137"/>
      <c r="C142" s="130"/>
      <c r="D142" s="130"/>
      <c r="E142" s="130"/>
      <c r="F142" s="130"/>
      <c r="G142" s="130"/>
      <c r="H142" s="130"/>
      <c r="I142" s="120"/>
      <c r="J142" s="125"/>
      <c r="K142" s="126"/>
      <c r="L142" s="130"/>
    </row>
    <row r="143" spans="1:18" ht="15" customHeight="1">
      <c r="A143" s="149"/>
      <c r="B143" s="137"/>
      <c r="C143" s="130"/>
      <c r="D143" s="130"/>
      <c r="E143" s="130"/>
      <c r="F143" s="130"/>
      <c r="G143" s="130"/>
      <c r="H143" s="130"/>
      <c r="I143" s="120"/>
      <c r="J143" s="125"/>
      <c r="K143" s="126"/>
      <c r="L143" s="130"/>
    </row>
    <row r="144" spans="1:18" s="67" customFormat="1" ht="15" customHeight="1">
      <c r="A144" s="201" t="s">
        <v>280</v>
      </c>
      <c r="B144" s="202" t="s">
        <v>68</v>
      </c>
      <c r="C144" s="111"/>
      <c r="D144" s="101"/>
      <c r="E144" s="137"/>
      <c r="F144" s="137"/>
      <c r="G144" s="137"/>
      <c r="H144" s="137"/>
      <c r="I144" s="129"/>
      <c r="J144" s="44"/>
      <c r="K144" s="131"/>
      <c r="L144" s="130"/>
      <c r="M144" s="70"/>
      <c r="N144" s="53"/>
      <c r="O144" s="53"/>
      <c r="P144" s="53"/>
      <c r="Q144" s="53"/>
      <c r="R144" s="53"/>
    </row>
    <row r="145" spans="1:18" s="67" customFormat="1" ht="15" customHeight="1">
      <c r="A145" s="1">
        <v>1</v>
      </c>
      <c r="B145" s="43" t="s">
        <v>281</v>
      </c>
      <c r="C145" s="2"/>
      <c r="D145" s="42"/>
      <c r="E145" s="4"/>
      <c r="F145" s="5"/>
      <c r="G145" s="30"/>
      <c r="H145" s="23"/>
      <c r="I145" s="6"/>
      <c r="J145" s="21"/>
      <c r="K145" s="24"/>
      <c r="L145" s="137"/>
      <c r="M145" s="70"/>
      <c r="N145" s="71"/>
      <c r="O145" s="53"/>
      <c r="P145" s="53"/>
      <c r="Q145" s="53"/>
      <c r="R145" s="53"/>
    </row>
    <row r="146" spans="1:18" ht="15" customHeight="1">
      <c r="A146" s="1"/>
      <c r="B146" s="2" t="s">
        <v>282</v>
      </c>
      <c r="C146" s="2"/>
      <c r="D146" s="42"/>
      <c r="E146" s="4"/>
      <c r="F146" s="5"/>
      <c r="G146" s="30"/>
      <c r="H146" s="23"/>
      <c r="I146" s="6"/>
      <c r="J146" s="21"/>
      <c r="K146" s="24"/>
      <c r="L146" s="137"/>
    </row>
    <row r="147" spans="1:18" ht="15" customHeight="1">
      <c r="A147" s="1"/>
      <c r="B147" s="2" t="s">
        <v>408</v>
      </c>
      <c r="C147" s="2"/>
      <c r="D147" s="42" t="s">
        <v>415</v>
      </c>
      <c r="E147" s="124"/>
      <c r="F147" s="124"/>
      <c r="G147" s="124"/>
      <c r="H147" s="124"/>
      <c r="I147" s="248"/>
      <c r="J147" s="249">
        <f>4*1*6*8.25</f>
        <v>198</v>
      </c>
      <c r="K147" s="250" t="s">
        <v>9</v>
      </c>
      <c r="L147" s="132"/>
    </row>
    <row r="148" spans="1:18" ht="15" customHeight="1">
      <c r="A148" s="1"/>
      <c r="B148" s="2" t="s">
        <v>409</v>
      </c>
      <c r="C148" s="2"/>
      <c r="D148" s="42" t="s">
        <v>410</v>
      </c>
      <c r="E148" s="124"/>
      <c r="F148" s="124"/>
      <c r="G148" s="124"/>
      <c r="H148" s="124"/>
      <c r="I148" s="248"/>
      <c r="J148" s="249">
        <v>57</v>
      </c>
      <c r="K148" s="250" t="s">
        <v>9</v>
      </c>
      <c r="L148" s="132"/>
    </row>
    <row r="149" spans="1:18" s="67" customFormat="1" ht="15" customHeight="1">
      <c r="A149" s="1"/>
      <c r="B149" s="2" t="s">
        <v>414</v>
      </c>
      <c r="C149" s="2"/>
      <c r="D149" s="42" t="s">
        <v>411</v>
      </c>
      <c r="E149" s="124"/>
      <c r="F149" s="124"/>
      <c r="G149" s="124"/>
      <c r="H149" s="124"/>
      <c r="I149" s="248"/>
      <c r="J149" s="249">
        <v>306.01</v>
      </c>
      <c r="K149" s="250" t="s">
        <v>9</v>
      </c>
      <c r="L149" s="132"/>
      <c r="M149" s="70"/>
      <c r="N149" s="53"/>
      <c r="O149" s="53"/>
      <c r="P149" s="53"/>
      <c r="Q149" s="53"/>
      <c r="R149" s="53"/>
    </row>
    <row r="150" spans="1:18" s="67" customFormat="1" ht="15" customHeight="1">
      <c r="A150" s="1"/>
      <c r="B150" s="2" t="s">
        <v>373</v>
      </c>
      <c r="C150" s="2"/>
      <c r="D150" s="42" t="s">
        <v>412</v>
      </c>
      <c r="E150" s="124"/>
      <c r="F150" s="124"/>
      <c r="G150" s="124"/>
      <c r="H150" s="124"/>
      <c r="I150" s="248"/>
      <c r="J150" s="249">
        <v>50</v>
      </c>
      <c r="K150" s="250" t="s">
        <v>9</v>
      </c>
      <c r="L150" s="132"/>
      <c r="M150" s="70"/>
      <c r="N150" s="71"/>
      <c r="O150" s="53"/>
      <c r="P150" s="53"/>
      <c r="Q150" s="53"/>
      <c r="R150" s="53"/>
    </row>
    <row r="151" spans="1:18" ht="15" customHeight="1">
      <c r="A151" s="1"/>
      <c r="B151" s="2" t="s">
        <v>374</v>
      </c>
      <c r="C151" s="2"/>
      <c r="D151" s="42" t="s">
        <v>413</v>
      </c>
      <c r="E151" s="124"/>
      <c r="F151" s="124"/>
      <c r="G151" s="124"/>
      <c r="H151" s="124"/>
      <c r="I151" s="248"/>
      <c r="J151" s="249">
        <v>81.36</v>
      </c>
      <c r="K151" s="250" t="s">
        <v>9</v>
      </c>
      <c r="L151" s="132"/>
    </row>
    <row r="152" spans="1:18" ht="15" customHeight="1">
      <c r="A152" s="111"/>
      <c r="D152" s="108"/>
      <c r="E152" s="67"/>
      <c r="F152" s="67"/>
      <c r="G152" s="67"/>
      <c r="H152" s="130"/>
      <c r="I152" s="131" t="s">
        <v>326</v>
      </c>
      <c r="J152" s="255">
        <f>SUM(J147:J151)</f>
        <v>692.37</v>
      </c>
      <c r="K152" s="256" t="s">
        <v>9</v>
      </c>
      <c r="L152" s="130"/>
    </row>
    <row r="153" spans="1:18" ht="15" customHeight="1">
      <c r="A153" s="111"/>
      <c r="D153" s="108"/>
      <c r="E153" s="67"/>
      <c r="F153" s="67"/>
      <c r="G153" s="67"/>
      <c r="H153" s="130"/>
      <c r="I153" s="131"/>
      <c r="J153" s="251"/>
      <c r="K153" s="252"/>
      <c r="L153" s="130"/>
    </row>
    <row r="154" spans="1:18" ht="15" customHeight="1">
      <c r="A154" s="111"/>
      <c r="B154" s="53" t="s">
        <v>253</v>
      </c>
      <c r="D154" s="108"/>
      <c r="E154" s="67"/>
      <c r="F154" s="67"/>
      <c r="G154" s="67"/>
      <c r="H154" s="130"/>
      <c r="I154" s="131"/>
      <c r="J154" s="251"/>
      <c r="K154" s="252"/>
      <c r="L154" s="130"/>
    </row>
    <row r="155" spans="1:18" ht="15" customHeight="1">
      <c r="A155" s="111"/>
      <c r="B155" s="53" t="s">
        <v>359</v>
      </c>
      <c r="D155" s="239" t="s">
        <v>416</v>
      </c>
      <c r="E155" s="67"/>
      <c r="F155" s="67"/>
      <c r="G155" s="67"/>
      <c r="H155" s="130"/>
      <c r="I155" s="131"/>
      <c r="J155" s="253">
        <f>4*1*3.5*0.5</f>
        <v>7</v>
      </c>
      <c r="K155" s="254" t="s">
        <v>9</v>
      </c>
      <c r="L155" s="130"/>
      <c r="M155" s="68"/>
    </row>
    <row r="156" spans="1:18" ht="15" customHeight="1">
      <c r="A156" s="111"/>
      <c r="B156" s="53" t="s">
        <v>375</v>
      </c>
      <c r="D156" s="239" t="s">
        <v>417</v>
      </c>
      <c r="E156" s="67"/>
      <c r="F156" s="67"/>
      <c r="G156" s="67"/>
      <c r="H156" s="130"/>
      <c r="I156" s="131"/>
      <c r="J156" s="253">
        <f>4*1*3*0.5</f>
        <v>6</v>
      </c>
      <c r="K156" s="254" t="s">
        <v>9</v>
      </c>
      <c r="L156" s="130"/>
      <c r="M156" s="68"/>
    </row>
    <row r="157" spans="1:18" ht="15" customHeight="1">
      <c r="A157" s="111"/>
      <c r="D157" s="108"/>
      <c r="E157" s="67"/>
      <c r="F157" s="67"/>
      <c r="G157" s="67"/>
      <c r="H157" s="130"/>
      <c r="I157" s="131" t="s">
        <v>327</v>
      </c>
      <c r="J157" s="255">
        <f>SUM(J155:J156)</f>
        <v>13</v>
      </c>
      <c r="K157" s="256" t="s">
        <v>9</v>
      </c>
      <c r="L157" s="130"/>
    </row>
    <row r="158" spans="1:18" s="67" customFormat="1" ht="15" customHeight="1">
      <c r="A158" s="111"/>
      <c r="B158" s="53"/>
      <c r="C158" s="53"/>
      <c r="D158" s="108"/>
      <c r="H158" s="130"/>
      <c r="I158" s="131"/>
      <c r="J158" s="251"/>
      <c r="K158" s="252"/>
      <c r="L158" s="130"/>
      <c r="M158" s="53"/>
      <c r="N158" s="53"/>
      <c r="O158" s="53"/>
      <c r="P158" s="53"/>
      <c r="Q158" s="53"/>
      <c r="R158" s="53"/>
    </row>
    <row r="159" spans="1:18" s="67" customFormat="1" ht="15" customHeight="1">
      <c r="A159" s="111"/>
      <c r="B159" s="53"/>
      <c r="C159" s="53"/>
      <c r="D159" s="108"/>
      <c r="H159" s="130"/>
      <c r="I159" s="131"/>
      <c r="J159" s="255">
        <f>SUM(J152-J157)</f>
        <v>679.37</v>
      </c>
      <c r="K159" s="256" t="s">
        <v>9</v>
      </c>
      <c r="L159" s="130"/>
      <c r="M159" s="53"/>
      <c r="N159" s="53"/>
      <c r="O159" s="53"/>
      <c r="P159" s="53"/>
      <c r="Q159" s="53"/>
      <c r="R159" s="53"/>
    </row>
    <row r="160" spans="1:18" s="67" customFormat="1" ht="15" customHeight="1">
      <c r="A160" s="1">
        <v>2</v>
      </c>
      <c r="B160" s="43" t="s">
        <v>119</v>
      </c>
      <c r="C160" s="2"/>
      <c r="D160" s="42"/>
      <c r="E160" s="137"/>
      <c r="F160" s="137"/>
      <c r="G160" s="137"/>
      <c r="H160" s="137"/>
      <c r="I160" s="129"/>
      <c r="J160" s="44"/>
      <c r="K160" s="131"/>
      <c r="L160" s="137"/>
      <c r="M160" s="53"/>
      <c r="N160" s="53"/>
      <c r="O160" s="53"/>
      <c r="P160" s="53"/>
      <c r="Q160" s="53"/>
      <c r="R160" s="53"/>
    </row>
    <row r="161" spans="1:13" ht="15" customHeight="1">
      <c r="A161" s="1"/>
      <c r="B161" s="2" t="s">
        <v>120</v>
      </c>
      <c r="C161" s="2"/>
      <c r="D161" s="42"/>
      <c r="E161" s="137"/>
      <c r="F161" s="137"/>
      <c r="G161" s="137"/>
      <c r="H161" s="137"/>
      <c r="I161" s="129"/>
      <c r="J161" s="44"/>
      <c r="K161" s="131"/>
      <c r="L161" s="137"/>
    </row>
    <row r="162" spans="1:13" ht="15" customHeight="1">
      <c r="A162" s="149"/>
      <c r="B162" s="159" t="s">
        <v>418</v>
      </c>
      <c r="C162" s="132"/>
      <c r="D162" s="161" t="s">
        <v>421</v>
      </c>
      <c r="E162" s="132"/>
      <c r="F162" s="132"/>
      <c r="G162" s="132"/>
      <c r="H162" s="134"/>
      <c r="I162" s="132"/>
      <c r="J162" s="135">
        <f>5*5*4</f>
        <v>100</v>
      </c>
      <c r="K162" s="163" t="s">
        <v>9</v>
      </c>
      <c r="L162" s="132"/>
    </row>
    <row r="163" spans="1:13" ht="15" customHeight="1">
      <c r="A163" s="130"/>
      <c r="B163" s="245" t="s">
        <v>419</v>
      </c>
      <c r="C163" s="124"/>
      <c r="D163" s="161" t="s">
        <v>422</v>
      </c>
      <c r="E163" s="124"/>
      <c r="F163" s="124"/>
      <c r="G163" s="124"/>
      <c r="H163" s="124"/>
      <c r="I163" s="120"/>
      <c r="J163" s="125">
        <f>6*2.5*1.5</f>
        <v>22.5</v>
      </c>
      <c r="K163" s="163" t="s">
        <v>9</v>
      </c>
      <c r="L163" s="132"/>
    </row>
    <row r="164" spans="1:13" ht="15" customHeight="1" thickBot="1">
      <c r="A164" s="130"/>
      <c r="B164" s="245" t="s">
        <v>420</v>
      </c>
      <c r="C164" s="124"/>
      <c r="D164" s="161" t="s">
        <v>423</v>
      </c>
      <c r="E164" s="124"/>
      <c r="F164" s="124"/>
      <c r="G164" s="124"/>
      <c r="H164" s="124"/>
      <c r="I164" s="120"/>
      <c r="J164" s="125">
        <f>6*2*1.5</f>
        <v>18</v>
      </c>
      <c r="K164" s="163" t="s">
        <v>9</v>
      </c>
      <c r="L164" s="132"/>
    </row>
    <row r="165" spans="1:13" ht="15" customHeight="1" thickBot="1">
      <c r="A165" s="149"/>
      <c r="B165" s="76"/>
      <c r="C165" s="137"/>
      <c r="D165" s="160"/>
      <c r="E165" s="137"/>
      <c r="F165" s="137"/>
      <c r="G165" s="137"/>
      <c r="H165" s="137"/>
      <c r="I165" s="200" t="s">
        <v>304</v>
      </c>
      <c r="J165" s="230">
        <f>SUM(J162:J164)</f>
        <v>140.5</v>
      </c>
      <c r="K165" s="231" t="s">
        <v>107</v>
      </c>
      <c r="L165" s="137"/>
    </row>
    <row r="166" spans="1:13" ht="15" customHeight="1">
      <c r="A166" s="1">
        <v>3</v>
      </c>
      <c r="B166" s="43" t="s">
        <v>37</v>
      </c>
      <c r="C166" s="2"/>
      <c r="D166" s="42"/>
      <c r="E166" s="137"/>
      <c r="F166" s="137"/>
      <c r="G166" s="137"/>
      <c r="H166" s="137"/>
      <c r="I166" s="129"/>
      <c r="J166" s="44"/>
      <c r="K166" s="131"/>
      <c r="L166" s="137"/>
      <c r="M166" s="160"/>
    </row>
    <row r="167" spans="1:13" ht="15" customHeight="1">
      <c r="A167" s="1"/>
      <c r="B167" s="27" t="s">
        <v>328</v>
      </c>
      <c r="C167" s="2"/>
      <c r="D167" s="42"/>
      <c r="E167" s="137"/>
      <c r="F167" s="137"/>
      <c r="G167" s="137"/>
      <c r="H167" s="137"/>
      <c r="I167" s="129"/>
      <c r="J167" s="44"/>
      <c r="K167" s="131"/>
      <c r="L167" s="137"/>
    </row>
    <row r="168" spans="1:13" ht="15" customHeight="1">
      <c r="A168" s="1"/>
      <c r="B168" s="27" t="s">
        <v>426</v>
      </c>
      <c r="C168" s="2"/>
      <c r="D168" s="42" t="s">
        <v>427</v>
      </c>
      <c r="E168" s="137"/>
      <c r="F168" s="137"/>
      <c r="G168" s="137"/>
      <c r="H168" s="137"/>
      <c r="I168" s="129"/>
      <c r="J168" s="160">
        <f>6*1*(7.5+4)*2</f>
        <v>138</v>
      </c>
      <c r="K168" s="137" t="s">
        <v>9</v>
      </c>
      <c r="L168" s="137"/>
    </row>
    <row r="169" spans="1:13" ht="15" customHeight="1">
      <c r="A169" s="1"/>
      <c r="B169" s="27" t="s">
        <v>376</v>
      </c>
      <c r="C169" s="2"/>
      <c r="D169" s="42" t="s">
        <v>428</v>
      </c>
      <c r="E169" s="137"/>
      <c r="F169" s="137"/>
      <c r="G169" s="137"/>
      <c r="H169" s="137"/>
      <c r="I169" s="129"/>
      <c r="J169" s="160">
        <f>6*1*6.17*2.17</f>
        <v>80.333399999999983</v>
      </c>
      <c r="K169" s="137" t="s">
        <v>9</v>
      </c>
      <c r="L169" s="137"/>
    </row>
    <row r="170" spans="1:13" ht="15" customHeight="1">
      <c r="A170" s="1"/>
      <c r="B170" s="27"/>
      <c r="C170" s="2"/>
      <c r="D170" s="42"/>
      <c r="E170" s="137"/>
      <c r="F170" s="137"/>
      <c r="G170" s="137"/>
      <c r="H170" s="137"/>
      <c r="I170" s="175" t="s">
        <v>325</v>
      </c>
      <c r="J170" s="293">
        <f>SUM(J168:J169)</f>
        <v>218.33339999999998</v>
      </c>
      <c r="K170" s="244" t="s">
        <v>9</v>
      </c>
    </row>
    <row r="171" spans="1:13" ht="15" customHeight="1">
      <c r="A171" s="1"/>
      <c r="B171" s="27"/>
      <c r="C171" s="2"/>
      <c r="D171" s="42"/>
      <c r="E171" s="137"/>
      <c r="F171" s="137"/>
      <c r="G171" s="137"/>
      <c r="H171" s="137"/>
      <c r="I171" s="200"/>
      <c r="J171" s="33"/>
      <c r="K171" s="131"/>
      <c r="M171" s="160"/>
    </row>
    <row r="172" spans="1:13" ht="15" customHeight="1">
      <c r="A172" s="34">
        <v>4</v>
      </c>
      <c r="B172" s="4" t="s">
        <v>161</v>
      </c>
      <c r="C172" s="2"/>
      <c r="D172" s="42"/>
      <c r="E172" s="137"/>
      <c r="F172" s="137"/>
      <c r="G172" s="137"/>
      <c r="H172" s="137"/>
      <c r="I172" s="129"/>
      <c r="J172" s="44"/>
      <c r="K172" s="131"/>
      <c r="M172" s="160"/>
    </row>
    <row r="173" spans="1:13" ht="15" customHeight="1">
      <c r="A173" s="1"/>
      <c r="B173" s="27" t="s">
        <v>160</v>
      </c>
      <c r="C173" s="2"/>
      <c r="D173" s="42"/>
      <c r="E173" s="137"/>
      <c r="F173" s="137"/>
      <c r="G173" s="137"/>
      <c r="H173" s="137"/>
      <c r="I173" s="129"/>
      <c r="J173" s="44"/>
      <c r="K173" s="131"/>
      <c r="M173" s="160"/>
    </row>
    <row r="174" spans="1:13" ht="15" customHeight="1">
      <c r="A174" s="1"/>
      <c r="B174" s="27" t="s">
        <v>429</v>
      </c>
      <c r="C174" s="2"/>
      <c r="D174" s="42" t="s">
        <v>430</v>
      </c>
      <c r="E174" s="137"/>
      <c r="F174" s="137"/>
      <c r="G174" s="137"/>
      <c r="H174" s="137"/>
      <c r="I174" s="129"/>
      <c r="J174" s="160">
        <f>6*1*(6.5+4.25)*2.5</f>
        <v>161.25</v>
      </c>
      <c r="K174" s="137" t="s">
        <v>9</v>
      </c>
      <c r="M174" s="160"/>
    </row>
    <row r="175" spans="1:13" ht="15" customHeight="1">
      <c r="A175" s="1"/>
      <c r="B175" s="27" t="s">
        <v>376</v>
      </c>
      <c r="C175" s="2"/>
      <c r="D175" s="42" t="s">
        <v>431</v>
      </c>
      <c r="E175" s="137"/>
      <c r="F175" s="137"/>
      <c r="G175" s="137"/>
      <c r="H175" s="137"/>
      <c r="I175" s="129"/>
      <c r="J175" s="160">
        <f>6*1*1.67*6.5</f>
        <v>65.13</v>
      </c>
      <c r="K175" s="137" t="s">
        <v>9</v>
      </c>
      <c r="M175" s="160"/>
    </row>
    <row r="176" spans="1:13" ht="15" customHeight="1">
      <c r="A176" s="1"/>
      <c r="B176" s="27"/>
      <c r="C176" s="2"/>
      <c r="D176" s="42"/>
      <c r="E176" s="137"/>
      <c r="F176" s="137"/>
      <c r="G176" s="137"/>
      <c r="H176" s="137"/>
      <c r="I176" s="175" t="s">
        <v>325</v>
      </c>
      <c r="J176" s="243">
        <f>SUM(J174:J175)</f>
        <v>226.38</v>
      </c>
      <c r="K176" s="244" t="s">
        <v>9</v>
      </c>
      <c r="M176" s="160"/>
    </row>
    <row r="177" spans="1:13" ht="15" customHeight="1">
      <c r="A177" s="1"/>
      <c r="B177" s="27"/>
      <c r="C177" s="2"/>
      <c r="D177" s="42"/>
      <c r="E177" s="137"/>
      <c r="F177" s="137"/>
      <c r="G177" s="137"/>
      <c r="H177" s="137"/>
      <c r="I177" s="129"/>
      <c r="J177" s="160"/>
      <c r="K177" s="137"/>
    </row>
    <row r="178" spans="1:13" ht="15" customHeight="1">
      <c r="A178" s="111">
        <v>5</v>
      </c>
      <c r="B178" s="112" t="s">
        <v>124</v>
      </c>
      <c r="C178" s="119"/>
      <c r="D178" s="160"/>
      <c r="E178" s="137"/>
      <c r="F178" s="137"/>
      <c r="G178" s="137"/>
      <c r="H178" s="137"/>
      <c r="I178" s="129"/>
      <c r="J178" s="44"/>
      <c r="K178" s="131"/>
      <c r="L178" s="137"/>
    </row>
    <row r="179" spans="1:13" ht="15" customHeight="1">
      <c r="A179" s="111"/>
      <c r="B179" s="112" t="s">
        <v>125</v>
      </c>
      <c r="C179" s="119"/>
      <c r="D179" s="160"/>
      <c r="E179" s="137"/>
      <c r="F179" s="137"/>
      <c r="G179" s="137"/>
      <c r="H179" s="137"/>
      <c r="I179" s="129"/>
      <c r="J179" s="44"/>
      <c r="K179" s="131"/>
      <c r="L179" s="137"/>
    </row>
    <row r="180" spans="1:13" ht="15" customHeight="1">
      <c r="A180" s="149"/>
      <c r="B180" s="76" t="s">
        <v>424</v>
      </c>
      <c r="C180" s="137"/>
      <c r="D180" s="160" t="s">
        <v>390</v>
      </c>
      <c r="E180" s="137"/>
      <c r="F180" s="137"/>
      <c r="G180" s="137"/>
      <c r="H180" s="137"/>
      <c r="I180" s="129"/>
      <c r="J180" s="160">
        <f>5*1*5*4</f>
        <v>100</v>
      </c>
      <c r="K180" s="137" t="s">
        <v>9</v>
      </c>
      <c r="L180" s="137"/>
    </row>
    <row r="181" spans="1:13" ht="15" customHeight="1">
      <c r="A181" s="149"/>
      <c r="B181" s="76" t="s">
        <v>425</v>
      </c>
      <c r="C181" s="137"/>
      <c r="D181" s="160" t="s">
        <v>391</v>
      </c>
      <c r="E181" s="137"/>
      <c r="F181" s="137"/>
      <c r="G181" s="137"/>
      <c r="H181" s="137"/>
      <c r="I181" s="129"/>
      <c r="J181" s="160">
        <f>6*1*2.5*1.5</f>
        <v>22.5</v>
      </c>
      <c r="K181" s="137" t="s">
        <v>9</v>
      </c>
      <c r="L181" s="137"/>
      <c r="M181" s="42"/>
    </row>
    <row r="182" spans="1:13" ht="15" customHeight="1" thickBot="1">
      <c r="A182" s="149"/>
      <c r="B182" s="76" t="s">
        <v>376</v>
      </c>
      <c r="C182" s="137"/>
      <c r="D182" s="160" t="s">
        <v>392</v>
      </c>
      <c r="E182" s="137"/>
      <c r="F182" s="137"/>
      <c r="G182" s="137"/>
      <c r="H182" s="137"/>
      <c r="I182" s="129"/>
      <c r="J182" s="160">
        <f>6*1*2*1.5</f>
        <v>18</v>
      </c>
      <c r="K182" s="137" t="s">
        <v>9</v>
      </c>
      <c r="L182" s="137"/>
      <c r="M182" s="42"/>
    </row>
    <row r="183" spans="1:13" ht="15" customHeight="1" thickBot="1">
      <c r="A183" s="149"/>
      <c r="B183" s="76"/>
      <c r="C183" s="137"/>
      <c r="D183" s="160"/>
      <c r="E183" s="137"/>
      <c r="F183" s="137"/>
      <c r="G183" s="137"/>
      <c r="H183" s="137"/>
      <c r="I183" s="200" t="s">
        <v>309</v>
      </c>
      <c r="J183" s="230">
        <f>SUM(J180:J182)</f>
        <v>140.5</v>
      </c>
      <c r="K183" s="231" t="s">
        <v>9</v>
      </c>
      <c r="L183" s="137"/>
    </row>
    <row r="184" spans="1:13" ht="15" customHeight="1">
      <c r="A184" s="149">
        <v>6</v>
      </c>
      <c r="B184" s="43" t="s">
        <v>241</v>
      </c>
      <c r="C184" s="2"/>
      <c r="D184" s="42"/>
      <c r="E184" s="137"/>
      <c r="F184" s="137"/>
      <c r="G184" s="137"/>
      <c r="H184" s="137"/>
      <c r="I184" s="129"/>
      <c r="J184" s="44"/>
      <c r="K184" s="131"/>
    </row>
    <row r="185" spans="1:13" ht="15" customHeight="1">
      <c r="B185" s="27" t="s">
        <v>242</v>
      </c>
      <c r="C185" s="2"/>
      <c r="D185" s="42"/>
    </row>
    <row r="186" spans="1:13" ht="15" customHeight="1">
      <c r="A186" s="149"/>
      <c r="B186" s="2" t="s">
        <v>40</v>
      </c>
      <c r="C186" s="2"/>
      <c r="D186" s="42"/>
      <c r="E186" s="137"/>
      <c r="F186" s="137"/>
      <c r="G186" s="137"/>
      <c r="H186" s="137"/>
      <c r="I186" s="129"/>
      <c r="J186" s="44"/>
      <c r="K186" s="131"/>
      <c r="M186" s="42"/>
    </row>
    <row r="187" spans="1:13" ht="15" customHeight="1">
      <c r="A187" s="1"/>
      <c r="B187" s="27" t="s">
        <v>432</v>
      </c>
      <c r="C187" s="2"/>
      <c r="D187" s="42" t="s">
        <v>433</v>
      </c>
      <c r="E187" s="137"/>
      <c r="F187" s="137"/>
      <c r="G187" s="137"/>
      <c r="H187" s="137"/>
      <c r="I187" s="129"/>
      <c r="J187" s="286">
        <f>2*1*4*6</f>
        <v>48</v>
      </c>
      <c r="K187" s="287" t="s">
        <v>9</v>
      </c>
      <c r="M187" s="42"/>
    </row>
    <row r="188" spans="1:13" ht="15" customHeight="1">
      <c r="A188" s="149"/>
      <c r="B188" s="137"/>
      <c r="C188" s="132"/>
      <c r="D188" s="133"/>
      <c r="E188" s="132"/>
      <c r="F188" s="132"/>
      <c r="G188" s="132"/>
      <c r="H188" s="134"/>
      <c r="I188" s="132"/>
      <c r="J188" s="135"/>
      <c r="K188" s="136"/>
      <c r="M188" s="42"/>
    </row>
    <row r="189" spans="1:13" ht="15" customHeight="1">
      <c r="A189" s="149">
        <v>7</v>
      </c>
      <c r="B189" s="338" t="s">
        <v>302</v>
      </c>
      <c r="C189" s="338"/>
      <c r="D189" s="338"/>
      <c r="E189" s="211"/>
      <c r="F189" s="211"/>
      <c r="G189" s="132"/>
      <c r="H189" s="134"/>
      <c r="I189" s="132"/>
      <c r="J189" s="135"/>
      <c r="K189" s="136"/>
      <c r="L189" s="132"/>
      <c r="M189" s="42"/>
    </row>
    <row r="190" spans="1:13" ht="15" customHeight="1">
      <c r="A190" s="149"/>
      <c r="B190" s="338"/>
      <c r="C190" s="338"/>
      <c r="D190" s="338"/>
      <c r="E190" s="211"/>
      <c r="F190" s="211"/>
      <c r="G190" s="132"/>
      <c r="H190" s="134"/>
      <c r="I190" s="132"/>
      <c r="J190" s="135"/>
      <c r="K190" s="136"/>
      <c r="L190" s="132"/>
      <c r="M190" s="42"/>
    </row>
    <row r="191" spans="1:13" ht="15" customHeight="1">
      <c r="A191" s="149"/>
      <c r="B191" s="338"/>
      <c r="C191" s="338"/>
      <c r="D191" s="338"/>
      <c r="E191" s="211"/>
      <c r="F191" s="211"/>
      <c r="G191" s="132"/>
      <c r="H191" s="134"/>
      <c r="I191" s="132"/>
      <c r="J191" s="135"/>
      <c r="K191" s="136"/>
      <c r="L191" s="132"/>
      <c r="M191" s="42"/>
    </row>
    <row r="192" spans="1:13" ht="15" customHeight="1" thickBot="1">
      <c r="A192" s="149"/>
      <c r="B192" s="338"/>
      <c r="C192" s="338"/>
      <c r="D192" s="338"/>
      <c r="E192" s="211"/>
      <c r="F192" s="211"/>
      <c r="G192" s="132"/>
      <c r="H192" s="134"/>
      <c r="I192" s="132"/>
      <c r="J192" s="135"/>
      <c r="K192" s="136"/>
      <c r="L192" s="132"/>
      <c r="M192" s="42"/>
    </row>
    <row r="193" spans="1:13" ht="15" customHeight="1" thickBot="1">
      <c r="A193" s="149"/>
      <c r="B193" s="132" t="s">
        <v>377</v>
      </c>
      <c r="D193" s="133"/>
      <c r="E193" s="132"/>
      <c r="F193" s="132"/>
      <c r="G193" s="132"/>
      <c r="H193" s="134"/>
      <c r="I193" s="200" t="s">
        <v>310</v>
      </c>
      <c r="J193" s="232">
        <f>J124</f>
        <v>8714.4500000000007</v>
      </c>
      <c r="K193" s="229" t="s">
        <v>9</v>
      </c>
      <c r="L193" s="132"/>
    </row>
    <row r="194" spans="1:13" ht="15" customHeight="1">
      <c r="A194" s="149"/>
      <c r="B194" s="132"/>
      <c r="D194" s="133"/>
      <c r="E194" s="132"/>
      <c r="F194" s="132"/>
      <c r="G194" s="132"/>
      <c r="H194" s="134"/>
      <c r="I194" s="200"/>
      <c r="J194" s="238"/>
      <c r="K194" s="181"/>
      <c r="L194" s="132"/>
    </row>
    <row r="195" spans="1:13" ht="15" customHeight="1" thickBot="1">
      <c r="A195" s="111">
        <v>8</v>
      </c>
      <c r="B195" s="53" t="s">
        <v>468</v>
      </c>
      <c r="D195" s="53"/>
      <c r="E195" s="114"/>
      <c r="F195" s="102"/>
      <c r="G195" s="103"/>
      <c r="H195" s="104"/>
      <c r="I195" s="105"/>
      <c r="J195" s="106"/>
      <c r="K195" s="24"/>
      <c r="L195" s="132"/>
    </row>
    <row r="196" spans="1:13" ht="15" customHeight="1" thickBot="1">
      <c r="A196" s="111"/>
      <c r="B196" s="53" t="s">
        <v>469</v>
      </c>
      <c r="D196" s="53" t="s">
        <v>470</v>
      </c>
      <c r="E196" s="114"/>
      <c r="F196" s="102"/>
      <c r="G196" s="103"/>
      <c r="H196" s="104"/>
      <c r="I196" s="105"/>
      <c r="J196" s="298">
        <f>1*(8.25+4.25)*1.83</f>
        <v>22.875</v>
      </c>
      <c r="K196" s="299" t="s">
        <v>9</v>
      </c>
      <c r="L196" s="132"/>
    </row>
    <row r="197" spans="1:13" ht="15" customHeight="1">
      <c r="A197" s="149"/>
      <c r="B197" s="132"/>
      <c r="D197" s="133"/>
      <c r="E197" s="132"/>
      <c r="F197" s="132"/>
      <c r="G197" s="132"/>
      <c r="H197" s="134"/>
      <c r="I197" s="200"/>
      <c r="J197" s="238"/>
      <c r="K197" s="181"/>
      <c r="L197" s="132"/>
    </row>
    <row r="198" spans="1:13" ht="15" customHeight="1">
      <c r="A198" s="149"/>
      <c r="B198" s="132"/>
      <c r="D198" s="133"/>
      <c r="E198" s="132"/>
      <c r="F198" s="132"/>
      <c r="G198" s="132"/>
      <c r="H198" s="134"/>
      <c r="I198" s="200"/>
      <c r="J198" s="238"/>
      <c r="K198" s="181"/>
      <c r="L198" s="132"/>
    </row>
    <row r="199" spans="1:13" ht="15" customHeight="1">
      <c r="A199" s="1"/>
      <c r="B199" s="203" t="s">
        <v>75</v>
      </c>
      <c r="C199" s="132"/>
      <c r="D199" s="133"/>
      <c r="E199" s="132"/>
      <c r="F199" s="132"/>
      <c r="G199" s="132"/>
      <c r="H199" s="134"/>
      <c r="I199" s="132"/>
      <c r="J199" s="135"/>
      <c r="K199" s="136"/>
      <c r="L199" s="132"/>
    </row>
    <row r="200" spans="1:13" ht="15" customHeight="1">
      <c r="A200" s="201" t="s">
        <v>74</v>
      </c>
      <c r="B200" s="202" t="s">
        <v>67</v>
      </c>
      <c r="L200" s="132"/>
    </row>
    <row r="201" spans="1:13" ht="15" customHeight="1">
      <c r="A201" s="52">
        <v>1</v>
      </c>
      <c r="B201" s="2" t="s">
        <v>99</v>
      </c>
      <c r="L201" s="132"/>
      <c r="M201" s="160"/>
    </row>
    <row r="202" spans="1:13" ht="15" customHeight="1">
      <c r="B202" s="2" t="s">
        <v>100</v>
      </c>
      <c r="L202" s="132"/>
    </row>
    <row r="203" spans="1:13" ht="15" customHeight="1">
      <c r="B203" s="237" t="s">
        <v>323</v>
      </c>
    </row>
    <row r="204" spans="1:13" ht="15" customHeight="1" thickBot="1">
      <c r="B204" s="2" t="s">
        <v>437</v>
      </c>
      <c r="D204" s="46" t="s">
        <v>362</v>
      </c>
      <c r="J204" s="169">
        <f>4*6.5</f>
        <v>26</v>
      </c>
      <c r="K204" s="156" t="s">
        <v>107</v>
      </c>
    </row>
    <row r="205" spans="1:13" ht="15" customHeight="1" thickBot="1">
      <c r="B205" s="2"/>
      <c r="I205" s="172" t="s">
        <v>316</v>
      </c>
      <c r="J205" s="232">
        <f>SUM(J203:J204)</f>
        <v>26</v>
      </c>
      <c r="K205" s="224" t="s">
        <v>107</v>
      </c>
    </row>
    <row r="206" spans="1:13" ht="15" customHeight="1">
      <c r="B206" s="2"/>
      <c r="J206" s="238"/>
      <c r="K206" s="190"/>
    </row>
    <row r="207" spans="1:13" ht="15" customHeight="1">
      <c r="B207" s="7" t="s">
        <v>324</v>
      </c>
      <c r="J207" s="189"/>
      <c r="K207" s="190"/>
    </row>
    <row r="208" spans="1:13" ht="15" customHeight="1">
      <c r="B208" s="2" t="s">
        <v>434</v>
      </c>
      <c r="D208" s="294" t="s">
        <v>435</v>
      </c>
      <c r="J208" s="55">
        <v>35.659999999999997</v>
      </c>
      <c r="K208" s="156" t="s">
        <v>107</v>
      </c>
    </row>
    <row r="209" spans="1:13" ht="15" customHeight="1" thickBot="1">
      <c r="B209" s="2" t="s">
        <v>436</v>
      </c>
      <c r="D209" s="284" t="s">
        <v>361</v>
      </c>
      <c r="J209" s="55">
        <v>19</v>
      </c>
      <c r="K209" s="156" t="s">
        <v>107</v>
      </c>
    </row>
    <row r="210" spans="1:13" ht="15" customHeight="1" thickBot="1">
      <c r="B210" s="2"/>
      <c r="I210" s="172" t="s">
        <v>317</v>
      </c>
      <c r="J210" s="223">
        <f>SUM(J208:J209)</f>
        <v>54.66</v>
      </c>
      <c r="K210" s="224" t="s">
        <v>107</v>
      </c>
    </row>
    <row r="211" spans="1:13" ht="15" customHeight="1">
      <c r="A211" s="1">
        <v>2</v>
      </c>
      <c r="B211" s="43" t="s">
        <v>48</v>
      </c>
    </row>
    <row r="212" spans="1:13" ht="15" customHeight="1">
      <c r="B212" s="2" t="s">
        <v>57</v>
      </c>
    </row>
    <row r="213" spans="1:13" ht="15" customHeight="1">
      <c r="B213" s="2" t="s">
        <v>438</v>
      </c>
      <c r="D213" s="294" t="s">
        <v>439</v>
      </c>
      <c r="J213" s="55">
        <f>4*1*6*3*1.5*6.25</f>
        <v>675</v>
      </c>
      <c r="K213" s="156" t="s">
        <v>64</v>
      </c>
    </row>
    <row r="214" spans="1:13" ht="15" customHeight="1" thickBot="1">
      <c r="B214" s="2" t="s">
        <v>440</v>
      </c>
      <c r="D214" s="294" t="s">
        <v>441</v>
      </c>
      <c r="J214" s="55">
        <f>1*4*2*2*6.25</f>
        <v>100</v>
      </c>
      <c r="K214" s="156" t="s">
        <v>64</v>
      </c>
    </row>
    <row r="215" spans="1:13" ht="15" customHeight="1" thickBot="1">
      <c r="B215" s="2"/>
      <c r="I215" s="200" t="s">
        <v>304</v>
      </c>
      <c r="J215" s="223">
        <f>SUM(J213:J214)</f>
        <v>775</v>
      </c>
      <c r="K215" s="224" t="s">
        <v>64</v>
      </c>
    </row>
    <row r="216" spans="1:13" ht="15" customHeight="1">
      <c r="B216" s="2"/>
      <c r="I216" s="200"/>
      <c r="J216" s="189"/>
      <c r="K216" s="190"/>
    </row>
    <row r="217" spans="1:13" ht="15" customHeight="1">
      <c r="A217" s="111">
        <v>3</v>
      </c>
      <c r="B217" s="112" t="s">
        <v>255</v>
      </c>
      <c r="C217" s="111"/>
      <c r="D217" s="111"/>
      <c r="E217" s="111"/>
      <c r="F217" s="111"/>
      <c r="G217" s="111"/>
      <c r="H217" s="113"/>
      <c r="I217" s="111"/>
      <c r="J217" s="111"/>
      <c r="K217" s="111"/>
    </row>
    <row r="218" spans="1:13" ht="15" customHeight="1" thickBot="1">
      <c r="A218" s="111"/>
      <c r="B218" s="112" t="s">
        <v>256</v>
      </c>
      <c r="C218" s="111"/>
      <c r="D218" s="111"/>
      <c r="E218" s="111"/>
      <c r="F218" s="111"/>
      <c r="G218" s="111"/>
      <c r="H218" s="113"/>
      <c r="I218" s="111"/>
      <c r="J218" s="111"/>
      <c r="K218" s="111"/>
    </row>
    <row r="219" spans="1:13" ht="15" customHeight="1" thickBot="1">
      <c r="A219" s="111"/>
      <c r="B219" s="112" t="s">
        <v>442</v>
      </c>
      <c r="C219" s="111"/>
      <c r="D219" s="112" t="s">
        <v>146</v>
      </c>
      <c r="E219" s="111"/>
      <c r="F219" s="111"/>
      <c r="G219" s="111"/>
      <c r="H219" s="113"/>
      <c r="I219" s="200" t="s">
        <v>305</v>
      </c>
      <c r="J219" s="233">
        <v>3</v>
      </c>
      <c r="K219" s="234" t="s">
        <v>12</v>
      </c>
    </row>
    <row r="220" spans="1:13" ht="15" customHeight="1">
      <c r="A220" s="111"/>
      <c r="B220" s="112"/>
      <c r="C220" s="111"/>
      <c r="D220" s="111"/>
      <c r="E220" s="111"/>
      <c r="F220" s="111"/>
      <c r="G220" s="111"/>
      <c r="H220" s="113"/>
      <c r="I220" s="111"/>
      <c r="J220" s="122"/>
      <c r="K220" s="122"/>
      <c r="L220" s="132"/>
    </row>
    <row r="221" spans="1:13" ht="15" customHeight="1">
      <c r="A221" s="111"/>
      <c r="B221" s="112"/>
      <c r="C221" s="111"/>
      <c r="D221" s="111"/>
      <c r="E221" s="111"/>
      <c r="F221" s="111"/>
      <c r="G221" s="111"/>
      <c r="H221" s="113"/>
      <c r="I221" s="111"/>
      <c r="J221" s="122"/>
      <c r="K221" s="122"/>
      <c r="L221" s="132"/>
      <c r="M221" s="242"/>
    </row>
    <row r="222" spans="1:13" ht="15" customHeight="1">
      <c r="A222" s="111">
        <v>4</v>
      </c>
      <c r="B222" s="329" t="s">
        <v>267</v>
      </c>
      <c r="C222" s="329"/>
      <c r="D222" s="329"/>
      <c r="E222" s="114"/>
      <c r="F222" s="102"/>
      <c r="G222" s="103"/>
      <c r="H222" s="104"/>
      <c r="I222" s="105"/>
      <c r="J222" s="154"/>
      <c r="K222" s="195"/>
      <c r="L222" s="132"/>
    </row>
    <row r="223" spans="1:13" ht="15" customHeight="1">
      <c r="A223" s="111"/>
      <c r="B223" s="329"/>
      <c r="C223" s="329"/>
      <c r="D223" s="329"/>
      <c r="E223" s="114"/>
      <c r="F223" s="102"/>
      <c r="G223" s="103"/>
      <c r="H223" s="104"/>
      <c r="I223" s="105"/>
      <c r="J223" s="154"/>
      <c r="K223" s="195"/>
      <c r="L223" s="132"/>
    </row>
    <row r="224" spans="1:13" ht="15" customHeight="1" thickBot="1">
      <c r="A224" s="111"/>
      <c r="B224" s="329"/>
      <c r="C224" s="329"/>
      <c r="D224" s="329"/>
      <c r="E224" s="114"/>
      <c r="F224" s="102"/>
      <c r="G224" s="103"/>
      <c r="H224" s="104"/>
      <c r="I224" s="105"/>
      <c r="J224" s="154"/>
      <c r="K224" s="195"/>
      <c r="L224" s="132"/>
    </row>
    <row r="225" spans="1:15" ht="15" customHeight="1" thickBot="1">
      <c r="A225" s="111"/>
      <c r="B225" s="112" t="s">
        <v>442</v>
      </c>
      <c r="C225" s="111"/>
      <c r="D225" s="112" t="s">
        <v>146</v>
      </c>
      <c r="E225" s="111"/>
      <c r="F225" s="111"/>
      <c r="G225" s="111"/>
      <c r="H225" s="113"/>
      <c r="I225" s="200" t="s">
        <v>306</v>
      </c>
      <c r="J225" s="233">
        <v>3</v>
      </c>
      <c r="K225" s="234" t="s">
        <v>12</v>
      </c>
      <c r="L225" s="130"/>
    </row>
    <row r="226" spans="1:15" ht="15" customHeight="1">
      <c r="A226" s="111"/>
      <c r="B226" s="112"/>
      <c r="C226" s="111"/>
      <c r="D226" s="111"/>
      <c r="E226" s="111"/>
      <c r="F226" s="111"/>
      <c r="G226" s="111"/>
      <c r="H226" s="113"/>
      <c r="I226" s="111"/>
      <c r="J226" s="122"/>
      <c r="K226" s="122"/>
      <c r="L226" s="130"/>
    </row>
    <row r="227" spans="1:15" ht="15" customHeight="1">
      <c r="A227" s="111">
        <v>5</v>
      </c>
      <c r="B227" s="112" t="s">
        <v>268</v>
      </c>
      <c r="C227" s="111"/>
      <c r="D227" s="101"/>
      <c r="E227" s="114"/>
      <c r="F227" s="102"/>
      <c r="G227" s="103"/>
      <c r="H227" s="104"/>
      <c r="I227" s="105"/>
      <c r="J227" s="154"/>
      <c r="K227" s="195"/>
      <c r="M227" s="46"/>
    </row>
    <row r="228" spans="1:15" ht="15" customHeight="1" thickBot="1">
      <c r="A228" s="111"/>
      <c r="B228" s="112" t="s">
        <v>269</v>
      </c>
      <c r="C228" s="111"/>
      <c r="D228" s="101"/>
      <c r="E228" s="114"/>
      <c r="F228" s="102"/>
      <c r="G228" s="103"/>
      <c r="H228" s="104"/>
      <c r="I228" s="105"/>
      <c r="J228" s="154"/>
      <c r="K228" s="195"/>
      <c r="L228" s="132"/>
      <c r="M228" s="46"/>
    </row>
    <row r="229" spans="1:15" ht="15" customHeight="1" thickBot="1">
      <c r="A229" s="111"/>
      <c r="B229" s="112" t="s">
        <v>443</v>
      </c>
      <c r="C229" s="111"/>
      <c r="D229" s="112" t="s">
        <v>363</v>
      </c>
      <c r="E229" s="111"/>
      <c r="F229" s="111"/>
      <c r="G229" s="111"/>
      <c r="H229" s="113"/>
      <c r="I229" s="200" t="s">
        <v>307</v>
      </c>
      <c r="J229" s="233">
        <v>2</v>
      </c>
      <c r="K229" s="234" t="s">
        <v>46</v>
      </c>
      <c r="L229" s="132"/>
    </row>
    <row r="230" spans="1:15" ht="15" customHeight="1">
      <c r="A230" s="111"/>
      <c r="B230" s="112"/>
      <c r="C230" s="111"/>
      <c r="D230" s="112"/>
      <c r="E230" s="111"/>
      <c r="F230" s="111"/>
      <c r="G230" s="111"/>
      <c r="H230" s="113"/>
      <c r="I230" s="200"/>
      <c r="J230" s="122"/>
      <c r="K230" s="122"/>
      <c r="L230" s="132"/>
    </row>
    <row r="231" spans="1:15" ht="15" customHeight="1">
      <c r="A231" s="111">
        <v>6</v>
      </c>
      <c r="B231" s="112" t="s">
        <v>275</v>
      </c>
      <c r="C231" s="111"/>
      <c r="D231" s="101"/>
      <c r="E231" s="114"/>
      <c r="F231" s="102"/>
      <c r="G231" s="103"/>
      <c r="H231" s="104"/>
      <c r="I231" s="105"/>
      <c r="J231" s="115"/>
      <c r="K231" s="116"/>
      <c r="L231" s="137"/>
    </row>
    <row r="232" spans="1:15" ht="15" customHeight="1" thickBot="1">
      <c r="A232" s="111"/>
      <c r="B232" s="112" t="s">
        <v>276</v>
      </c>
      <c r="C232" s="111"/>
      <c r="D232" s="101"/>
      <c r="E232" s="114"/>
      <c r="F232" s="102"/>
      <c r="G232" s="103"/>
      <c r="H232" s="104"/>
      <c r="I232" s="105"/>
      <c r="J232" s="115"/>
      <c r="K232" s="116"/>
      <c r="L232" s="132"/>
      <c r="M232" s="242"/>
    </row>
    <row r="233" spans="1:15" ht="15" customHeight="1" thickBot="1">
      <c r="A233" s="111"/>
      <c r="B233" s="112" t="s">
        <v>444</v>
      </c>
      <c r="C233" s="111"/>
      <c r="D233" s="112" t="s">
        <v>135</v>
      </c>
      <c r="E233" s="111"/>
      <c r="F233" s="111"/>
      <c r="G233" s="111"/>
      <c r="H233" s="113"/>
      <c r="I233" s="200" t="s">
        <v>308</v>
      </c>
      <c r="J233" s="233">
        <v>2</v>
      </c>
      <c r="K233" s="234" t="s">
        <v>46</v>
      </c>
      <c r="L233" s="132"/>
    </row>
    <row r="234" spans="1:15" ht="15" customHeight="1">
      <c r="A234" s="111"/>
      <c r="B234" s="112"/>
      <c r="C234" s="111"/>
      <c r="D234" s="112"/>
      <c r="E234" s="111"/>
      <c r="F234" s="111"/>
      <c r="G234" s="111"/>
      <c r="H234" s="113"/>
      <c r="I234" s="200"/>
      <c r="J234" s="122"/>
      <c r="K234" s="122"/>
      <c r="L234" s="132"/>
      <c r="O234" s="246"/>
    </row>
    <row r="235" spans="1:15" ht="15" customHeight="1" thickBot="1">
      <c r="A235" s="170">
        <v>7</v>
      </c>
      <c r="B235" s="178" t="s">
        <v>445</v>
      </c>
      <c r="C235" s="178"/>
      <c r="D235" s="178"/>
      <c r="E235" s="178"/>
      <c r="F235" s="178"/>
      <c r="G235" s="178"/>
      <c r="H235" s="178"/>
      <c r="I235" s="178"/>
      <c r="J235" s="178"/>
      <c r="K235" s="178"/>
      <c r="L235" s="178"/>
    </row>
    <row r="236" spans="1:15" ht="15" customHeight="1" thickBot="1">
      <c r="A236" s="170"/>
      <c r="B236" s="178" t="s">
        <v>446</v>
      </c>
      <c r="C236" s="178"/>
      <c r="D236" s="178" t="s">
        <v>84</v>
      </c>
      <c r="E236" s="178"/>
      <c r="F236" s="178"/>
      <c r="G236" s="178"/>
      <c r="H236" s="178"/>
      <c r="I236" s="297" t="s">
        <v>309</v>
      </c>
      <c r="J236" s="295">
        <v>1</v>
      </c>
      <c r="K236" s="296" t="s">
        <v>46</v>
      </c>
      <c r="L236" s="178"/>
    </row>
    <row r="237" spans="1:15" ht="15" customHeight="1">
      <c r="A237" s="111"/>
      <c r="B237" s="112"/>
      <c r="C237" s="111"/>
      <c r="D237" s="112"/>
      <c r="E237" s="111"/>
      <c r="F237" s="111"/>
      <c r="G237" s="111"/>
      <c r="H237" s="113"/>
      <c r="I237" s="200"/>
      <c r="J237" s="122"/>
      <c r="K237" s="122"/>
      <c r="L237" s="132"/>
    </row>
    <row r="238" spans="1:15" ht="15" customHeight="1" thickBot="1">
      <c r="A238" s="111">
        <v>8</v>
      </c>
      <c r="B238" s="112" t="s">
        <v>447</v>
      </c>
      <c r="C238" s="111"/>
      <c r="D238" s="112"/>
      <c r="E238" s="111"/>
      <c r="F238" s="111"/>
      <c r="G238" s="111"/>
      <c r="H238" s="113"/>
      <c r="I238" s="200"/>
      <c r="J238" s="122"/>
      <c r="K238" s="122"/>
      <c r="L238" s="132"/>
    </row>
    <row r="239" spans="1:15" ht="15" customHeight="1" thickBot="1">
      <c r="A239" s="111"/>
      <c r="B239" s="112" t="s">
        <v>443</v>
      </c>
      <c r="C239" s="111"/>
      <c r="D239" s="112" t="s">
        <v>135</v>
      </c>
      <c r="E239" s="111"/>
      <c r="F239" s="111"/>
      <c r="G239" s="111"/>
      <c r="H239" s="113"/>
      <c r="I239" s="200" t="s">
        <v>310</v>
      </c>
      <c r="J239" s="233">
        <v>2</v>
      </c>
      <c r="K239" s="234" t="s">
        <v>46</v>
      </c>
      <c r="L239" s="132"/>
    </row>
    <row r="240" spans="1:15" ht="15" customHeight="1">
      <c r="A240" s="111"/>
      <c r="B240" s="112"/>
      <c r="C240" s="111"/>
      <c r="D240" s="112"/>
      <c r="E240" s="111"/>
      <c r="F240" s="111"/>
      <c r="G240" s="111"/>
      <c r="H240" s="113"/>
      <c r="I240" s="200"/>
      <c r="J240" s="122"/>
      <c r="K240" s="122"/>
      <c r="L240" s="132"/>
    </row>
    <row r="241" spans="1:12" ht="15" customHeight="1">
      <c r="A241" s="1"/>
      <c r="B241" s="2"/>
      <c r="C241" s="2"/>
      <c r="D241" s="44"/>
      <c r="E241" s="4"/>
      <c r="F241" s="5"/>
      <c r="G241" s="6"/>
      <c r="H241" s="4"/>
      <c r="I241" s="6"/>
      <c r="J241" s="5"/>
      <c r="K241" s="4"/>
      <c r="L241" s="137"/>
    </row>
    <row r="242" spans="1:12" ht="15" customHeight="1"/>
    <row r="243" spans="1:12" ht="15" customHeight="1">
      <c r="A243" s="86"/>
      <c r="B243" s="203" t="s">
        <v>298</v>
      </c>
      <c r="C243" s="89"/>
    </row>
    <row r="244" spans="1:12" ht="15" customHeight="1">
      <c r="A244" s="201" t="s">
        <v>74</v>
      </c>
      <c r="B244" s="202" t="s">
        <v>68</v>
      </c>
      <c r="C244" s="76"/>
    </row>
    <row r="245" spans="1:12" ht="15" customHeight="1">
      <c r="A245" s="149">
        <v>1</v>
      </c>
      <c r="B245" s="76" t="s">
        <v>168</v>
      </c>
      <c r="C245" s="137"/>
      <c r="D245" s="160"/>
      <c r="E245" s="137"/>
      <c r="F245" s="137"/>
      <c r="G245" s="137"/>
      <c r="H245" s="137"/>
      <c r="I245" s="129"/>
      <c r="J245" s="44"/>
      <c r="K245" s="131"/>
    </row>
    <row r="246" spans="1:12" ht="15" customHeight="1" thickBot="1">
      <c r="A246" s="149"/>
      <c r="B246" s="76" t="s">
        <v>169</v>
      </c>
      <c r="C246" s="137"/>
      <c r="D246" s="160"/>
      <c r="E246" s="137"/>
      <c r="F246" s="137"/>
      <c r="G246" s="137"/>
      <c r="H246" s="137"/>
      <c r="I246" s="129"/>
      <c r="J246" s="44"/>
      <c r="K246" s="131"/>
    </row>
    <row r="247" spans="1:12" ht="15" customHeight="1" thickBot="1">
      <c r="A247" s="149"/>
      <c r="B247" s="112" t="s">
        <v>448</v>
      </c>
      <c r="C247" s="137"/>
      <c r="D247" s="160" t="s">
        <v>139</v>
      </c>
      <c r="E247" s="137"/>
      <c r="F247" s="137"/>
      <c r="G247" s="137"/>
      <c r="H247" s="137"/>
      <c r="I247" s="200" t="s">
        <v>303</v>
      </c>
      <c r="J247" s="235">
        <v>2</v>
      </c>
      <c r="K247" s="231" t="s">
        <v>46</v>
      </c>
    </row>
    <row r="248" spans="1:12" ht="15" customHeight="1"/>
    <row r="249" spans="1:12" ht="15" customHeight="1"/>
    <row r="250" spans="1:12" ht="15" customHeight="1"/>
    <row r="251" spans="1:12" ht="15" customHeight="1">
      <c r="A251" s="149"/>
      <c r="B251" s="240"/>
      <c r="C251" s="137"/>
      <c r="D251" s="160"/>
      <c r="E251" s="137"/>
      <c r="F251" s="137"/>
      <c r="G251" s="137"/>
      <c r="H251" s="137"/>
      <c r="I251" s="129"/>
      <c r="J251" s="33"/>
      <c r="K251" s="131"/>
    </row>
    <row r="252" spans="1:12" ht="15" customHeight="1">
      <c r="B252" s="7" t="s">
        <v>176</v>
      </c>
      <c r="C252" s="2"/>
      <c r="D252" s="3"/>
      <c r="E252" s="4"/>
      <c r="F252" s="5"/>
      <c r="G252" s="47" t="s">
        <v>58</v>
      </c>
      <c r="H252" s="4"/>
      <c r="I252" s="6"/>
      <c r="J252" s="5"/>
    </row>
    <row r="253" spans="1:12" ht="15" customHeight="1">
      <c r="B253" s="2"/>
      <c r="C253" s="2"/>
      <c r="D253" s="3"/>
      <c r="E253" s="4"/>
      <c r="F253" s="5"/>
      <c r="G253" s="48" t="s">
        <v>59</v>
      </c>
      <c r="H253" s="4"/>
      <c r="I253" s="6"/>
      <c r="J253" s="5"/>
    </row>
    <row r="254" spans="1:12" ht="15" customHeight="1">
      <c r="B254" s="2"/>
      <c r="C254" s="2"/>
      <c r="D254" s="3"/>
      <c r="E254" s="4"/>
      <c r="F254" s="5"/>
      <c r="G254" s="48" t="s">
        <v>60</v>
      </c>
      <c r="H254" s="4"/>
      <c r="I254" s="6"/>
      <c r="J254" s="5"/>
    </row>
    <row r="255" spans="1:12" ht="15" customHeight="1">
      <c r="A255" s="1"/>
      <c r="B255" s="27"/>
      <c r="C255" s="2"/>
      <c r="D255" s="42"/>
      <c r="E255" s="137"/>
      <c r="F255" s="137"/>
      <c r="G255" s="137"/>
      <c r="H255" s="137"/>
      <c r="I255" s="129"/>
      <c r="J255" s="33"/>
      <c r="K255" s="131"/>
    </row>
    <row r="256" spans="1:12" ht="15" customHeight="1">
      <c r="A256" s="1"/>
      <c r="B256" s="27"/>
      <c r="C256" s="2"/>
      <c r="D256" s="42"/>
      <c r="E256" s="137"/>
      <c r="F256" s="137"/>
      <c r="G256" s="137"/>
      <c r="H256" s="137"/>
      <c r="I256" s="129"/>
      <c r="J256" s="33"/>
      <c r="K256" s="131"/>
      <c r="L256" s="67"/>
    </row>
    <row r="257" spans="1:12" ht="15" customHeight="1">
      <c r="A257" s="1"/>
      <c r="B257" s="27"/>
      <c r="C257" s="2"/>
      <c r="D257" s="42"/>
      <c r="E257" s="137"/>
      <c r="F257" s="137"/>
      <c r="G257" s="137"/>
      <c r="H257" s="137"/>
      <c r="I257" s="129"/>
      <c r="J257" s="33"/>
      <c r="K257" s="131"/>
      <c r="L257" s="67"/>
    </row>
    <row r="258" spans="1:12" ht="15" customHeight="1">
      <c r="A258" s="1"/>
      <c r="B258" s="27"/>
      <c r="C258" s="2"/>
      <c r="D258" s="42"/>
      <c r="E258" s="137"/>
      <c r="F258" s="137"/>
      <c r="G258" s="137"/>
      <c r="H258" s="137"/>
      <c r="I258" s="129"/>
      <c r="J258" s="33"/>
      <c r="K258" s="131"/>
      <c r="L258" s="67"/>
    </row>
    <row r="259" spans="1:12" ht="15" customHeight="1">
      <c r="A259" s="1"/>
      <c r="B259" s="27"/>
      <c r="C259" s="2"/>
      <c r="D259" s="42"/>
      <c r="E259" s="137"/>
      <c r="F259" s="137"/>
      <c r="G259" s="137"/>
      <c r="H259" s="137"/>
      <c r="I259" s="129"/>
      <c r="J259" s="33"/>
      <c r="K259" s="131"/>
      <c r="L259" s="67"/>
    </row>
    <row r="260" spans="1:12" ht="15" customHeight="1">
      <c r="A260" s="1"/>
      <c r="B260" s="27"/>
      <c r="C260" s="2"/>
      <c r="D260" s="42"/>
      <c r="E260" s="137"/>
      <c r="F260" s="137"/>
      <c r="G260" s="137"/>
      <c r="H260" s="137"/>
      <c r="I260" s="129"/>
      <c r="J260" s="33"/>
      <c r="K260" s="131"/>
    </row>
    <row r="261" spans="1:12" ht="15" customHeight="1">
      <c r="A261" s="1"/>
      <c r="B261" s="27"/>
      <c r="C261" s="2"/>
      <c r="D261" s="42"/>
      <c r="E261" s="137"/>
      <c r="F261" s="137"/>
      <c r="G261" s="137"/>
      <c r="H261" s="137"/>
      <c r="I261" s="129"/>
      <c r="J261" s="33"/>
      <c r="K261" s="131"/>
    </row>
    <row r="262" spans="1:12" ht="15" customHeight="1">
      <c r="A262" s="1"/>
      <c r="B262" s="27"/>
      <c r="C262" s="2"/>
      <c r="D262" s="42"/>
      <c r="E262" s="137"/>
      <c r="F262" s="137"/>
      <c r="G262" s="137"/>
      <c r="H262" s="137"/>
      <c r="I262" s="129"/>
      <c r="J262" s="33"/>
      <c r="K262" s="131"/>
    </row>
    <row r="263" spans="1:12" ht="15" customHeight="1">
      <c r="A263" s="1"/>
      <c r="B263" s="27"/>
      <c r="C263" s="2"/>
      <c r="D263" s="42"/>
      <c r="E263" s="137"/>
      <c r="F263" s="137"/>
      <c r="G263" s="137"/>
      <c r="H263" s="137"/>
      <c r="I263" s="129"/>
      <c r="J263" s="33"/>
      <c r="K263" s="131"/>
    </row>
    <row r="264" spans="1:12" ht="15" customHeight="1">
      <c r="A264" s="1"/>
      <c r="B264" s="27"/>
      <c r="C264" s="2"/>
      <c r="D264" s="42"/>
      <c r="E264" s="137"/>
      <c r="F264" s="137"/>
      <c r="G264" s="137"/>
      <c r="H264" s="137"/>
      <c r="I264" s="129"/>
      <c r="J264" s="33"/>
      <c r="K264" s="131"/>
    </row>
    <row r="265" spans="1:12" ht="15" customHeight="1">
      <c r="A265" s="1"/>
      <c r="B265" s="27"/>
      <c r="C265" s="2"/>
      <c r="D265" s="42"/>
      <c r="E265" s="137"/>
      <c r="F265" s="137"/>
      <c r="G265" s="137"/>
      <c r="H265" s="137"/>
      <c r="I265" s="129"/>
      <c r="J265" s="33"/>
      <c r="K265" s="131"/>
      <c r="L265" s="2"/>
    </row>
    <row r="266" spans="1:12" ht="15" customHeight="1">
      <c r="A266" s="1"/>
      <c r="B266" s="27"/>
      <c r="C266" s="2"/>
      <c r="D266" s="42"/>
      <c r="E266" s="137"/>
      <c r="F266" s="137"/>
      <c r="G266" s="137"/>
      <c r="H266" s="137"/>
      <c r="I266" s="129"/>
      <c r="J266" s="33"/>
      <c r="K266" s="131"/>
      <c r="L266" s="2"/>
    </row>
    <row r="267" spans="1:12" ht="15" customHeight="1">
      <c r="A267" s="1"/>
      <c r="B267" s="27"/>
      <c r="C267" s="2"/>
      <c r="D267" s="42"/>
      <c r="E267" s="137"/>
      <c r="F267" s="137"/>
      <c r="G267" s="137"/>
      <c r="H267" s="137"/>
      <c r="I267" s="129"/>
      <c r="J267" s="33"/>
      <c r="K267" s="131"/>
      <c r="L267" s="2"/>
    </row>
    <row r="268" spans="1:12" ht="15" customHeight="1">
      <c r="A268" s="1"/>
      <c r="B268" s="27"/>
      <c r="C268" s="2"/>
      <c r="D268" s="42"/>
      <c r="E268" s="137"/>
      <c r="F268" s="137"/>
      <c r="G268" s="137"/>
      <c r="H268" s="137"/>
      <c r="I268" s="129"/>
      <c r="J268" s="33"/>
      <c r="K268" s="131"/>
    </row>
    <row r="269" spans="1:12" ht="15" customHeight="1">
      <c r="A269" s="1"/>
      <c r="B269" s="27"/>
      <c r="C269" s="2"/>
      <c r="D269" s="42"/>
      <c r="E269" s="137"/>
      <c r="F269" s="137"/>
      <c r="G269" s="137"/>
      <c r="H269" s="137"/>
      <c r="I269" s="129"/>
      <c r="J269" s="33"/>
      <c r="K269" s="131"/>
    </row>
    <row r="270" spans="1:12" ht="15" customHeight="1">
      <c r="A270" s="1"/>
      <c r="B270" s="27"/>
      <c r="C270" s="2"/>
      <c r="D270" s="42"/>
      <c r="E270" s="137"/>
      <c r="F270" s="137"/>
      <c r="G270" s="137"/>
      <c r="H270" s="137"/>
      <c r="I270" s="129"/>
      <c r="J270" s="33"/>
      <c r="K270" s="131"/>
    </row>
    <row r="271" spans="1:12" ht="15" customHeight="1">
      <c r="A271" s="1"/>
      <c r="B271" s="27"/>
      <c r="C271" s="2"/>
      <c r="D271" s="42"/>
      <c r="E271" s="137"/>
      <c r="F271" s="137"/>
      <c r="G271" s="137"/>
      <c r="H271" s="137"/>
      <c r="I271" s="129"/>
      <c r="J271" s="33"/>
      <c r="K271" s="131"/>
    </row>
    <row r="272" spans="1:12" ht="15" customHeight="1">
      <c r="A272" s="1"/>
      <c r="B272" s="27"/>
      <c r="C272" s="2"/>
      <c r="D272" s="42"/>
      <c r="E272" s="137"/>
      <c r="F272" s="137"/>
      <c r="G272" s="137"/>
      <c r="H272" s="137"/>
      <c r="I272" s="129"/>
      <c r="J272" s="33"/>
      <c r="K272" s="131"/>
    </row>
    <row r="273" spans="1:11" ht="15" customHeight="1">
      <c r="A273" s="1"/>
      <c r="B273" s="27"/>
      <c r="C273" s="2"/>
      <c r="D273" s="42"/>
      <c r="E273" s="137"/>
      <c r="F273" s="137"/>
      <c r="G273" s="137"/>
      <c r="H273" s="137"/>
      <c r="I273" s="129"/>
      <c r="J273" s="33"/>
      <c r="K273" s="131"/>
    </row>
    <row r="274" spans="1:11" ht="15" customHeight="1">
      <c r="A274" s="1"/>
      <c r="B274" s="27"/>
      <c r="C274" s="2"/>
      <c r="D274" s="42"/>
      <c r="E274" s="137"/>
      <c r="F274" s="137"/>
      <c r="G274" s="137"/>
      <c r="H274" s="137"/>
      <c r="I274" s="129"/>
      <c r="J274" s="33"/>
      <c r="K274" s="131"/>
    </row>
    <row r="275" spans="1:11" ht="15" customHeight="1">
      <c r="A275" s="1"/>
      <c r="B275" s="27"/>
      <c r="C275" s="2"/>
      <c r="D275" s="42"/>
      <c r="E275" s="137"/>
      <c r="F275" s="137"/>
      <c r="G275" s="137"/>
      <c r="H275" s="137"/>
      <c r="I275" s="129"/>
      <c r="J275" s="33"/>
      <c r="K275" s="131"/>
    </row>
    <row r="276" spans="1:11" ht="15" customHeight="1">
      <c r="A276" s="1"/>
      <c r="B276" s="27"/>
      <c r="C276" s="2"/>
      <c r="D276" s="42"/>
      <c r="E276" s="137"/>
      <c r="F276" s="137"/>
      <c r="G276" s="137"/>
      <c r="H276" s="137"/>
      <c r="I276" s="129"/>
      <c r="J276" s="33"/>
      <c r="K276" s="131"/>
    </row>
    <row r="277" spans="1:11" ht="15" customHeight="1">
      <c r="A277" s="1"/>
      <c r="B277" s="27"/>
      <c r="C277" s="2"/>
      <c r="D277" s="42"/>
      <c r="E277" s="137"/>
      <c r="F277" s="137"/>
      <c r="G277" s="137"/>
      <c r="H277" s="137"/>
      <c r="I277" s="129"/>
      <c r="J277" s="33"/>
      <c r="K277" s="131"/>
    </row>
    <row r="278" spans="1:11" ht="15" customHeight="1">
      <c r="A278" s="1"/>
      <c r="B278" s="27"/>
      <c r="C278" s="2"/>
      <c r="D278" s="42"/>
      <c r="E278" s="137"/>
      <c r="F278" s="137"/>
      <c r="G278" s="137"/>
      <c r="H278" s="137"/>
      <c r="I278" s="129"/>
      <c r="J278" s="33"/>
      <c r="K278" s="131"/>
    </row>
    <row r="279" spans="1:11" ht="15" customHeight="1">
      <c r="A279" s="1"/>
      <c r="B279" s="27"/>
      <c r="C279" s="2"/>
      <c r="D279" s="42"/>
      <c r="E279" s="137"/>
      <c r="F279" s="137"/>
      <c r="G279" s="137"/>
      <c r="H279" s="137"/>
      <c r="I279" s="129"/>
      <c r="J279" s="33"/>
      <c r="K279" s="131"/>
    </row>
    <row r="280" spans="1:11" ht="15" customHeight="1">
      <c r="A280" s="1"/>
      <c r="B280" s="27"/>
      <c r="C280" s="2"/>
      <c r="D280" s="42"/>
      <c r="E280" s="137"/>
      <c r="F280" s="137"/>
      <c r="G280" s="137"/>
      <c r="H280" s="137"/>
      <c r="I280" s="129"/>
      <c r="J280" s="33"/>
      <c r="K280" s="131"/>
    </row>
    <row r="281" spans="1:11" ht="15" customHeight="1">
      <c r="A281" s="1"/>
      <c r="B281" s="27"/>
      <c r="C281" s="2"/>
      <c r="D281" s="42"/>
      <c r="E281" s="137"/>
      <c r="F281" s="137"/>
      <c r="G281" s="137"/>
      <c r="H281" s="137"/>
      <c r="I281" s="129"/>
      <c r="J281" s="33"/>
      <c r="K281" s="131"/>
    </row>
    <row r="282" spans="1:11" ht="15" customHeight="1">
      <c r="A282" s="1"/>
      <c r="B282" s="27"/>
      <c r="C282" s="2"/>
      <c r="D282" s="42"/>
      <c r="E282" s="137"/>
      <c r="F282" s="137"/>
      <c r="G282" s="137"/>
      <c r="H282" s="137"/>
      <c r="I282" s="129"/>
      <c r="J282" s="33"/>
      <c r="K282" s="131"/>
    </row>
    <row r="283" spans="1:11" ht="15" customHeight="1">
      <c r="A283" s="1"/>
      <c r="B283" s="27"/>
      <c r="C283" s="2"/>
      <c r="D283" s="42"/>
      <c r="E283" s="137"/>
      <c r="F283" s="137"/>
      <c r="G283" s="137"/>
      <c r="H283" s="137"/>
      <c r="I283" s="129"/>
      <c r="J283" s="33"/>
      <c r="K283" s="131"/>
    </row>
    <row r="284" spans="1:11" ht="15" customHeight="1">
      <c r="A284" s="1"/>
      <c r="B284" s="27"/>
      <c r="C284" s="2"/>
      <c r="D284" s="42"/>
      <c r="E284" s="137"/>
      <c r="F284" s="137"/>
      <c r="G284" s="137"/>
      <c r="H284" s="137"/>
      <c r="I284" s="129"/>
      <c r="J284" s="33"/>
      <c r="K284" s="131"/>
    </row>
    <row r="285" spans="1:11" ht="15" customHeight="1">
      <c r="A285" s="1"/>
      <c r="B285" s="27"/>
      <c r="C285" s="2"/>
      <c r="D285" s="42"/>
      <c r="E285" s="137"/>
      <c r="F285" s="137"/>
      <c r="G285" s="137"/>
      <c r="H285" s="137"/>
      <c r="I285" s="129"/>
      <c r="J285" s="33"/>
      <c r="K285" s="131"/>
    </row>
    <row r="286" spans="1:11" ht="15" customHeight="1">
      <c r="A286" s="1"/>
      <c r="B286" s="27"/>
      <c r="C286" s="2"/>
      <c r="D286" s="42"/>
      <c r="E286" s="137"/>
      <c r="F286" s="137"/>
      <c r="G286" s="137"/>
      <c r="H286" s="137"/>
      <c r="I286" s="129"/>
      <c r="J286" s="33"/>
      <c r="K286" s="131"/>
    </row>
    <row r="287" spans="1:11" ht="15" customHeight="1">
      <c r="A287" s="1"/>
      <c r="B287" s="27"/>
      <c r="C287" s="2"/>
      <c r="D287" s="42"/>
      <c r="E287" s="137"/>
      <c r="F287" s="137"/>
      <c r="G287" s="137"/>
      <c r="H287" s="137"/>
      <c r="I287" s="129"/>
      <c r="J287" s="33"/>
      <c r="K287" s="131"/>
    </row>
    <row r="288" spans="1:11" ht="15" customHeight="1">
      <c r="A288" s="1"/>
      <c r="B288" s="27"/>
      <c r="C288" s="2"/>
      <c r="D288" s="42"/>
      <c r="E288" s="137"/>
      <c r="F288" s="137"/>
      <c r="G288" s="137"/>
      <c r="H288" s="137"/>
      <c r="I288" s="129"/>
      <c r="J288" s="44"/>
      <c r="K288" s="131"/>
    </row>
    <row r="289" spans="1:11" ht="15" customHeight="1">
      <c r="A289" s="1"/>
      <c r="B289" s="27"/>
      <c r="C289" s="2"/>
      <c r="D289" s="42"/>
      <c r="E289" s="137"/>
      <c r="F289" s="137"/>
      <c r="G289" s="137"/>
      <c r="H289" s="137"/>
      <c r="I289" s="129"/>
      <c r="J289" s="44"/>
      <c r="K289" s="131"/>
    </row>
    <row r="290" spans="1:11" ht="15" customHeight="1">
      <c r="A290" s="111"/>
      <c r="B290" s="112"/>
      <c r="C290" s="111"/>
      <c r="D290" s="101"/>
      <c r="E290" s="114"/>
      <c r="F290" s="102"/>
      <c r="G290" s="103"/>
      <c r="H290" s="104"/>
      <c r="I290" s="105"/>
      <c r="J290" s="115"/>
      <c r="K290" s="116"/>
    </row>
    <row r="291" spans="1:11" ht="15" customHeight="1">
      <c r="A291" s="111"/>
      <c r="B291" s="112"/>
      <c r="C291" s="111"/>
      <c r="D291" s="101"/>
      <c r="E291" s="114"/>
      <c r="F291" s="102"/>
      <c r="G291" s="103"/>
      <c r="H291" s="104"/>
      <c r="I291" s="105"/>
      <c r="J291" s="115"/>
      <c r="K291" s="116"/>
    </row>
    <row r="292" spans="1:11" ht="15" customHeight="1">
      <c r="A292" s="111"/>
      <c r="B292" s="112"/>
      <c r="C292" s="111"/>
      <c r="D292" s="101"/>
      <c r="E292" s="114"/>
      <c r="F292" s="102"/>
      <c r="G292" s="103"/>
      <c r="H292" s="104"/>
      <c r="I292" s="105"/>
      <c r="J292" s="115"/>
      <c r="K292" s="116"/>
    </row>
    <row r="293" spans="1:11" ht="15" customHeight="1">
      <c r="A293" s="111"/>
      <c r="B293" s="112"/>
      <c r="C293" s="111"/>
      <c r="D293" s="101"/>
      <c r="E293" s="114"/>
      <c r="F293" s="102"/>
      <c r="G293" s="103"/>
      <c r="H293" s="104"/>
      <c r="I293" s="105"/>
      <c r="J293" s="115"/>
      <c r="K293" s="116"/>
    </row>
    <row r="294" spans="1:11" ht="15" customHeight="1">
      <c r="A294" s="111"/>
      <c r="B294" s="112"/>
      <c r="C294" s="111"/>
      <c r="D294" s="101"/>
      <c r="E294" s="114"/>
      <c r="F294" s="102"/>
      <c r="G294" s="103"/>
      <c r="H294" s="104"/>
      <c r="I294" s="105"/>
      <c r="J294" s="115"/>
      <c r="K294" s="116"/>
    </row>
    <row r="295" spans="1:11" ht="15" customHeight="1">
      <c r="A295" s="111"/>
      <c r="B295" s="112"/>
      <c r="C295" s="111"/>
      <c r="D295" s="101"/>
      <c r="E295" s="114"/>
      <c r="F295" s="102"/>
      <c r="G295" s="103"/>
      <c r="H295" s="104"/>
      <c r="I295" s="105"/>
      <c r="J295" s="115"/>
      <c r="K295" s="116"/>
    </row>
    <row r="296" spans="1:11" ht="15" customHeight="1">
      <c r="A296" s="111"/>
      <c r="B296" s="112"/>
      <c r="C296" s="111"/>
      <c r="D296" s="101"/>
      <c r="E296" s="114"/>
      <c r="F296" s="102"/>
      <c r="G296" s="103"/>
      <c r="H296" s="104"/>
      <c r="I296" s="105"/>
      <c r="J296" s="115"/>
      <c r="K296" s="116"/>
    </row>
    <row r="297" spans="1:11" ht="15" customHeight="1">
      <c r="A297" s="111"/>
      <c r="B297" s="112"/>
      <c r="C297" s="111"/>
      <c r="D297" s="101"/>
      <c r="E297" s="114"/>
      <c r="F297" s="102"/>
      <c r="G297" s="103"/>
      <c r="H297" s="104"/>
      <c r="I297" s="105"/>
      <c r="J297" s="115"/>
      <c r="K297" s="116"/>
    </row>
    <row r="298" spans="1:11" ht="15" customHeight="1">
      <c r="A298" s="111"/>
      <c r="B298" s="112"/>
      <c r="C298" s="111"/>
      <c r="D298" s="101"/>
      <c r="E298" s="114"/>
      <c r="F298" s="102"/>
      <c r="G298" s="103"/>
      <c r="H298" s="104"/>
      <c r="I298" s="105"/>
      <c r="J298" s="115"/>
      <c r="K298" s="116"/>
    </row>
    <row r="299" spans="1:11" ht="15" customHeight="1">
      <c r="A299" s="111"/>
      <c r="B299" s="112"/>
      <c r="C299" s="111"/>
      <c r="D299" s="101"/>
      <c r="E299" s="114"/>
      <c r="F299" s="102"/>
      <c r="G299" s="103"/>
      <c r="H299" s="104"/>
      <c r="I299" s="105"/>
      <c r="J299" s="115"/>
      <c r="K299" s="116"/>
    </row>
    <row r="300" spans="1:11" ht="15" customHeight="1">
      <c r="A300" s="1"/>
      <c r="B300" s="2"/>
      <c r="C300" s="2"/>
      <c r="D300" s="108"/>
      <c r="E300" s="109"/>
      <c r="F300" s="102"/>
      <c r="G300" s="103"/>
      <c r="H300" s="104"/>
      <c r="I300" s="183"/>
      <c r="J300" s="154"/>
      <c r="K300" s="41"/>
    </row>
    <row r="301" spans="1:11" ht="15" customHeight="1">
      <c r="A301" s="1"/>
      <c r="B301" s="43"/>
      <c r="C301" s="2"/>
      <c r="D301" s="33"/>
      <c r="E301" s="4"/>
      <c r="F301" s="5"/>
      <c r="G301" s="30"/>
      <c r="H301" s="23"/>
      <c r="I301" s="6"/>
      <c r="J301" s="21"/>
      <c r="K301" s="20"/>
    </row>
    <row r="302" spans="1:11" ht="15" customHeight="1">
      <c r="A302" s="1"/>
      <c r="B302" s="43"/>
      <c r="C302" s="2"/>
      <c r="D302" s="33"/>
      <c r="E302" s="4"/>
      <c r="F302" s="5"/>
      <c r="G302" s="30"/>
      <c r="H302" s="23"/>
      <c r="I302" s="6"/>
      <c r="J302" s="21"/>
      <c r="K302" s="20"/>
    </row>
    <row r="303" spans="1:11" ht="15" customHeight="1">
      <c r="A303" s="1"/>
      <c r="B303" s="43"/>
      <c r="C303" s="2"/>
      <c r="D303" s="33"/>
      <c r="E303" s="4"/>
      <c r="F303" s="5"/>
      <c r="G303" s="30"/>
      <c r="H303" s="23"/>
      <c r="I303" s="6"/>
      <c r="J303" s="21"/>
      <c r="K303" s="20"/>
    </row>
    <row r="304" spans="1:11" ht="15" customHeight="1">
      <c r="A304" s="1"/>
      <c r="B304" s="43"/>
      <c r="C304" s="2"/>
      <c r="D304" s="33"/>
      <c r="E304" s="4"/>
      <c r="F304" s="5"/>
      <c r="G304" s="30"/>
      <c r="H304" s="23"/>
      <c r="I304" s="6"/>
      <c r="J304" s="21"/>
      <c r="K304" s="20"/>
    </row>
    <row r="305" spans="1:11" ht="15" customHeight="1">
      <c r="A305" s="1"/>
      <c r="B305" s="43"/>
      <c r="C305" s="2"/>
      <c r="D305" s="33"/>
      <c r="E305" s="4"/>
      <c r="F305" s="5"/>
      <c r="G305" s="30"/>
      <c r="H305" s="23"/>
      <c r="I305" s="6"/>
      <c r="J305" s="21"/>
      <c r="K305" s="20"/>
    </row>
    <row r="306" spans="1:11" ht="15" customHeight="1">
      <c r="A306" s="1"/>
      <c r="B306" s="43"/>
      <c r="C306" s="2"/>
      <c r="D306" s="33"/>
      <c r="E306" s="4"/>
      <c r="F306" s="5"/>
      <c r="G306" s="30"/>
      <c r="H306" s="23"/>
      <c r="I306" s="6"/>
      <c r="J306" s="21"/>
      <c r="K306" s="20"/>
    </row>
    <row r="307" spans="1:11" ht="15" customHeight="1">
      <c r="A307" s="1"/>
      <c r="B307" s="2"/>
      <c r="C307" s="2"/>
      <c r="D307" s="108"/>
      <c r="E307" s="109"/>
      <c r="F307" s="102"/>
      <c r="G307" s="103"/>
      <c r="H307" s="104"/>
      <c r="I307" s="183"/>
      <c r="J307" s="154"/>
      <c r="K307" s="41"/>
    </row>
    <row r="308" spans="1:11" ht="15" customHeight="1">
      <c r="A308" s="1"/>
      <c r="B308" s="43"/>
      <c r="C308" s="2"/>
      <c r="D308" s="33"/>
      <c r="E308" s="4"/>
      <c r="F308" s="5"/>
      <c r="G308" s="30"/>
      <c r="H308" s="23"/>
      <c r="I308" s="6"/>
      <c r="J308" s="21"/>
      <c r="K308" s="20"/>
    </row>
    <row r="309" spans="1:11" ht="15" customHeight="1">
      <c r="A309" s="1"/>
      <c r="B309" s="43"/>
      <c r="C309" s="2"/>
      <c r="D309" s="33"/>
      <c r="E309" s="4"/>
      <c r="F309" s="5"/>
      <c r="G309" s="30"/>
      <c r="H309" s="23"/>
      <c r="I309" s="6"/>
      <c r="J309" s="21"/>
      <c r="K309" s="20"/>
    </row>
    <row r="310" spans="1:11" ht="15" customHeight="1">
      <c r="A310" s="1"/>
      <c r="B310" s="43"/>
      <c r="C310" s="2"/>
      <c r="D310" s="33"/>
      <c r="E310" s="4"/>
      <c r="F310" s="5"/>
      <c r="G310" s="30"/>
      <c r="H310" s="23"/>
      <c r="I310" s="6"/>
      <c r="J310" s="21"/>
      <c r="K310" s="20"/>
    </row>
    <row r="311" spans="1:11" ht="15" customHeight="1">
      <c r="A311" s="1"/>
      <c r="B311" s="43"/>
      <c r="C311" s="2"/>
      <c r="D311" s="33"/>
      <c r="E311" s="4"/>
      <c r="F311" s="5"/>
      <c r="G311" s="30"/>
      <c r="H311" s="23"/>
      <c r="I311" s="6"/>
      <c r="J311" s="21"/>
      <c r="K311" s="20"/>
    </row>
    <row r="312" spans="1:11" ht="15" customHeight="1">
      <c r="A312" s="1"/>
      <c r="B312" s="43"/>
      <c r="C312" s="2"/>
      <c r="D312" s="33"/>
      <c r="E312" s="4"/>
      <c r="F312" s="5"/>
      <c r="G312" s="30"/>
      <c r="H312" s="23"/>
      <c r="I312" s="6"/>
      <c r="J312" s="21"/>
      <c r="K312" s="20"/>
    </row>
    <row r="313" spans="1:11" ht="15" customHeight="1">
      <c r="A313" s="1"/>
      <c r="B313" s="43"/>
      <c r="C313" s="2"/>
      <c r="D313" s="33"/>
      <c r="E313" s="4"/>
      <c r="F313" s="5"/>
      <c r="G313" s="30"/>
      <c r="H313" s="23"/>
      <c r="I313" s="6"/>
      <c r="J313" s="21"/>
      <c r="K313" s="20"/>
    </row>
    <row r="314" spans="1:11" ht="15" customHeight="1">
      <c r="A314" s="1"/>
      <c r="B314" s="2"/>
      <c r="C314" s="2"/>
      <c r="D314" s="108"/>
      <c r="E314" s="114"/>
      <c r="F314" s="102"/>
      <c r="G314" s="103"/>
      <c r="H314" s="104"/>
      <c r="I314" s="105"/>
      <c r="J314" s="106"/>
      <c r="K314" s="107"/>
    </row>
    <row r="315" spans="1:11" ht="15" customHeight="1">
      <c r="A315" s="1"/>
      <c r="B315" s="2"/>
      <c r="C315" s="2"/>
      <c r="D315" s="108"/>
      <c r="E315" s="114"/>
      <c r="F315" s="102"/>
      <c r="G315" s="103"/>
      <c r="H315" s="104"/>
      <c r="I315" s="105"/>
      <c r="J315" s="106"/>
      <c r="K315" s="107"/>
    </row>
    <row r="316" spans="1:11" ht="15" customHeight="1">
      <c r="A316" s="1"/>
      <c r="B316" s="43"/>
      <c r="C316" s="2"/>
      <c r="D316" s="33"/>
      <c r="E316" s="4"/>
      <c r="F316" s="5"/>
      <c r="G316" s="30"/>
      <c r="H316" s="23"/>
      <c r="I316" s="6"/>
      <c r="J316" s="21"/>
      <c r="K316" s="20"/>
    </row>
    <row r="317" spans="1:11" ht="15" customHeight="1">
      <c r="A317" s="1"/>
      <c r="B317" s="43"/>
      <c r="C317" s="2"/>
      <c r="D317" s="33"/>
      <c r="E317" s="4"/>
      <c r="F317" s="5"/>
      <c r="G317" s="30"/>
      <c r="H317" s="23"/>
      <c r="I317" s="6"/>
      <c r="J317" s="21"/>
      <c r="K317" s="20"/>
    </row>
    <row r="318" spans="1:11" ht="15" customHeight="1">
      <c r="A318" s="1"/>
      <c r="B318" s="43"/>
      <c r="C318" s="2"/>
      <c r="D318" s="33"/>
      <c r="E318" s="4"/>
      <c r="F318" s="5"/>
      <c r="G318" s="30"/>
      <c r="H318" s="23"/>
      <c r="I318" s="6"/>
      <c r="J318" s="21"/>
      <c r="K318" s="20"/>
    </row>
    <row r="319" spans="1:11" ht="15" customHeight="1">
      <c r="A319" s="1"/>
      <c r="B319" s="43"/>
      <c r="C319" s="2"/>
      <c r="D319" s="33"/>
      <c r="E319" s="4"/>
      <c r="F319" s="5"/>
      <c r="G319" s="30"/>
      <c r="H319" s="23"/>
      <c r="I319" s="6"/>
      <c r="J319" s="21"/>
      <c r="K319" s="20"/>
    </row>
    <row r="320" spans="1:11" ht="15" customHeight="1">
      <c r="A320" s="1"/>
      <c r="B320" s="43"/>
      <c r="C320" s="2"/>
      <c r="D320" s="33"/>
      <c r="E320" s="4"/>
      <c r="F320" s="5"/>
      <c r="G320" s="30"/>
      <c r="H320" s="23"/>
      <c r="I320" s="6"/>
      <c r="J320" s="21"/>
      <c r="K320" s="20"/>
    </row>
    <row r="321" spans="1:13" ht="15" customHeight="1">
      <c r="A321" s="1"/>
      <c r="B321" s="43"/>
      <c r="C321" s="2"/>
      <c r="D321" s="33"/>
      <c r="E321" s="4"/>
      <c r="F321" s="5"/>
      <c r="G321" s="30"/>
      <c r="H321" s="23"/>
      <c r="I321" s="6"/>
      <c r="J321" s="21"/>
      <c r="K321" s="20"/>
    </row>
    <row r="322" spans="1:13" ht="15" customHeight="1">
      <c r="A322" s="1"/>
      <c r="B322" s="2"/>
      <c r="C322" s="2"/>
      <c r="D322" s="108"/>
      <c r="E322" s="114"/>
      <c r="F322" s="102"/>
      <c r="G322" s="103"/>
      <c r="H322" s="104"/>
      <c r="I322" s="105"/>
      <c r="J322" s="106"/>
      <c r="K322" s="107"/>
    </row>
    <row r="323" spans="1:13" ht="15" customHeight="1">
      <c r="A323" s="1"/>
      <c r="B323" s="2"/>
      <c r="C323" s="2"/>
      <c r="D323" s="108"/>
      <c r="E323" s="114"/>
      <c r="F323" s="102"/>
      <c r="G323" s="103"/>
      <c r="H323" s="104"/>
      <c r="I323" s="105"/>
      <c r="J323" s="106"/>
      <c r="K323" s="107"/>
    </row>
    <row r="324" spans="1:13" ht="15" customHeight="1">
      <c r="A324" s="1"/>
      <c r="B324" s="2"/>
      <c r="C324" s="2"/>
      <c r="D324" s="108"/>
      <c r="E324" s="114"/>
      <c r="F324" s="102"/>
      <c r="G324" s="103"/>
      <c r="H324" s="104"/>
      <c r="I324" s="105"/>
      <c r="J324" s="106"/>
      <c r="K324" s="107"/>
    </row>
    <row r="325" spans="1:13" ht="15" customHeight="1">
      <c r="A325" s="1"/>
      <c r="B325" s="2"/>
      <c r="C325" s="2"/>
      <c r="D325" s="108"/>
      <c r="E325" s="114"/>
      <c r="F325" s="102"/>
      <c r="G325" s="103"/>
      <c r="H325" s="104"/>
      <c r="I325" s="105"/>
      <c r="J325" s="106"/>
      <c r="K325" s="107"/>
    </row>
    <row r="326" spans="1:13" ht="15" customHeight="1">
      <c r="A326" s="1"/>
      <c r="B326" s="2"/>
      <c r="C326" s="2"/>
      <c r="D326" s="108"/>
      <c r="E326" s="114"/>
      <c r="F326" s="102"/>
      <c r="G326" s="103"/>
      <c r="H326" s="104"/>
      <c r="I326" s="105"/>
      <c r="J326" s="106"/>
      <c r="K326" s="107"/>
    </row>
    <row r="327" spans="1:13" ht="15" customHeight="1">
      <c r="A327" s="1"/>
      <c r="B327" s="2"/>
      <c r="C327" s="2"/>
      <c r="D327" s="108"/>
      <c r="E327" s="114"/>
      <c r="F327" s="102"/>
      <c r="G327" s="103"/>
      <c r="H327" s="104"/>
      <c r="I327" s="170"/>
      <c r="J327" s="194"/>
      <c r="K327" s="107"/>
      <c r="M327" s="160">
        <f>4*1*0.83</f>
        <v>3.32</v>
      </c>
    </row>
    <row r="328" spans="1:13" ht="15" customHeight="1">
      <c r="A328" s="1"/>
      <c r="B328" s="184"/>
      <c r="C328" s="2"/>
      <c r="D328" s="108"/>
      <c r="E328" s="109"/>
      <c r="F328" s="102"/>
      <c r="G328" s="103"/>
      <c r="H328" s="104"/>
      <c r="I328" s="105"/>
      <c r="J328" s="106"/>
      <c r="K328" s="107"/>
    </row>
    <row r="329" spans="1:13" ht="15" customHeight="1">
      <c r="A329" s="1"/>
      <c r="B329" s="112"/>
      <c r="C329" s="119"/>
      <c r="D329" s="43"/>
      <c r="E329" s="43"/>
      <c r="F329" s="43"/>
      <c r="G329" s="43"/>
      <c r="H329" s="114"/>
      <c r="I329" s="43"/>
      <c r="J329" s="43"/>
      <c r="K329" s="41"/>
    </row>
    <row r="330" spans="1:13" ht="15" customHeight="1">
      <c r="A330" s="1"/>
      <c r="B330" s="76"/>
      <c r="C330" s="119"/>
      <c r="D330" s="101"/>
      <c r="E330" s="109"/>
      <c r="F330" s="102"/>
      <c r="G330" s="103"/>
      <c r="H330" s="104"/>
      <c r="I330" s="105"/>
      <c r="J330" s="106"/>
      <c r="K330" s="107"/>
    </row>
    <row r="331" spans="1:13" ht="15" customHeight="1">
      <c r="A331" s="1"/>
      <c r="B331" s="76"/>
      <c r="C331" s="119"/>
      <c r="D331" s="101"/>
      <c r="E331" s="109"/>
      <c r="F331" s="102"/>
      <c r="G331" s="103"/>
      <c r="H331" s="104"/>
      <c r="I331" s="105"/>
      <c r="J331" s="106"/>
      <c r="K331" s="107"/>
    </row>
    <row r="332" spans="1:13" ht="15" customHeight="1">
      <c r="A332" s="1"/>
      <c r="B332" s="112"/>
      <c r="C332" s="119"/>
      <c r="D332" s="43"/>
      <c r="E332" s="43"/>
      <c r="F332" s="43"/>
      <c r="G332" s="43"/>
      <c r="H332" s="114"/>
      <c r="I332" s="43"/>
      <c r="J332" s="43"/>
      <c r="K332" s="43"/>
      <c r="M332" s="160">
        <f>4*1*0.83</f>
        <v>3.32</v>
      </c>
    </row>
    <row r="333" spans="1:13" ht="15" customHeight="1">
      <c r="A333" s="1"/>
      <c r="B333" s="76"/>
      <c r="C333" s="119"/>
      <c r="D333" s="101"/>
      <c r="E333" s="109"/>
      <c r="F333" s="102"/>
      <c r="G333" s="103"/>
      <c r="H333" s="104"/>
      <c r="I333" s="105"/>
      <c r="J333" s="106"/>
      <c r="K333" s="107"/>
    </row>
    <row r="334" spans="1:13" ht="15" customHeight="1">
      <c r="A334" s="1"/>
      <c r="B334" s="76"/>
      <c r="C334" s="119"/>
      <c r="D334" s="101"/>
      <c r="E334" s="109"/>
      <c r="F334" s="102"/>
      <c r="G334" s="103"/>
      <c r="H334" s="104"/>
      <c r="I334" s="105"/>
      <c r="J334" s="106"/>
      <c r="K334" s="107"/>
    </row>
    <row r="335" spans="1:13" ht="15" customHeight="1">
      <c r="A335" s="1"/>
      <c r="B335" s="112"/>
      <c r="C335" s="119"/>
      <c r="D335" s="43"/>
      <c r="E335" s="43"/>
      <c r="F335" s="43"/>
      <c r="G335" s="43"/>
      <c r="H335" s="114"/>
      <c r="I335" s="43"/>
      <c r="J335" s="43"/>
      <c r="K335" s="43"/>
    </row>
    <row r="336" spans="1:13" ht="15" customHeight="1">
      <c r="A336" s="1"/>
      <c r="B336" s="76"/>
      <c r="C336" s="119"/>
      <c r="D336" s="101"/>
      <c r="E336" s="109"/>
      <c r="F336" s="102"/>
      <c r="G336" s="103"/>
      <c r="H336" s="104"/>
      <c r="I336" s="105"/>
      <c r="J336" s="106"/>
      <c r="K336" s="107"/>
    </row>
    <row r="337" spans="1:11" ht="15" customHeight="1">
      <c r="A337" s="1"/>
      <c r="B337" s="76"/>
      <c r="C337" s="119"/>
      <c r="D337" s="101"/>
      <c r="E337" s="109"/>
      <c r="F337" s="102"/>
      <c r="G337" s="103"/>
      <c r="H337" s="104"/>
      <c r="I337" s="105"/>
      <c r="J337" s="106"/>
      <c r="K337" s="107"/>
    </row>
    <row r="338" spans="1:11" ht="15" customHeight="1">
      <c r="A338" s="111"/>
      <c r="B338" s="76"/>
      <c r="C338" s="111"/>
      <c r="D338" s="118"/>
      <c r="E338" s="111"/>
      <c r="F338" s="111"/>
      <c r="G338" s="111"/>
      <c r="H338" s="113"/>
      <c r="I338" s="43"/>
      <c r="J338" s="43"/>
      <c r="K338" s="43"/>
    </row>
    <row r="339" spans="1:11" ht="15" customHeight="1">
      <c r="A339" s="111"/>
      <c r="B339" s="112"/>
      <c r="C339" s="111"/>
      <c r="D339" s="118"/>
      <c r="E339" s="111"/>
      <c r="F339" s="111"/>
      <c r="G339" s="111"/>
      <c r="H339" s="113"/>
      <c r="I339" s="111"/>
      <c r="J339" s="111"/>
      <c r="K339" s="111"/>
    </row>
    <row r="340" spans="1:11" ht="15" customHeight="1">
      <c r="A340" s="111"/>
      <c r="B340" s="76"/>
      <c r="C340" s="111"/>
      <c r="D340" s="101"/>
      <c r="E340" s="109"/>
      <c r="F340" s="102"/>
      <c r="G340" s="103"/>
      <c r="H340" s="104"/>
      <c r="I340" s="105"/>
      <c r="J340" s="106"/>
      <c r="K340" s="107"/>
    </row>
    <row r="341" spans="1:11" ht="15" customHeight="1">
      <c r="A341" s="111"/>
      <c r="B341" s="112"/>
      <c r="C341" s="119"/>
      <c r="D341" s="108"/>
      <c r="E341" s="114"/>
      <c r="F341" s="119"/>
      <c r="G341" s="119"/>
      <c r="H341" s="104"/>
      <c r="I341" s="122"/>
      <c r="J341" s="123"/>
      <c r="K341" s="121"/>
    </row>
    <row r="342" spans="1:11" ht="15" customHeight="1">
      <c r="A342" s="111"/>
      <c r="B342" s="76"/>
      <c r="C342" s="111"/>
      <c r="D342" s="118"/>
      <c r="E342" s="111"/>
      <c r="F342" s="111"/>
      <c r="G342" s="111"/>
      <c r="H342" s="113"/>
      <c r="I342" s="43"/>
      <c r="J342" s="43"/>
      <c r="K342" s="43"/>
    </row>
    <row r="343" spans="1:11" ht="15" customHeight="1">
      <c r="A343" s="111"/>
      <c r="B343" s="112"/>
      <c r="C343" s="111"/>
      <c r="D343" s="118"/>
      <c r="E343" s="111"/>
      <c r="F343" s="111"/>
      <c r="G343" s="111"/>
      <c r="H343" s="113"/>
      <c r="I343" s="111"/>
      <c r="J343" s="111"/>
      <c r="K343" s="111"/>
    </row>
    <row r="344" spans="1:11" ht="15" customHeight="1">
      <c r="A344" s="111"/>
      <c r="B344" s="76"/>
      <c r="C344" s="111"/>
      <c r="D344" s="101"/>
      <c r="E344" s="109"/>
      <c r="F344" s="102"/>
      <c r="G344" s="103"/>
      <c r="H344" s="104"/>
      <c r="I344" s="105"/>
      <c r="J344" s="106"/>
      <c r="K344" s="107"/>
    </row>
    <row r="345" spans="1:11" ht="15" customHeight="1">
      <c r="A345" s="111"/>
      <c r="B345" s="112"/>
      <c r="C345" s="119"/>
      <c r="D345" s="108"/>
      <c r="E345" s="114"/>
      <c r="F345" s="119"/>
      <c r="G345" s="119"/>
      <c r="H345" s="104"/>
      <c r="I345" s="122"/>
      <c r="J345" s="147"/>
      <c r="K345" s="121"/>
    </row>
    <row r="346" spans="1:11" ht="15" customHeight="1">
      <c r="A346" s="75"/>
      <c r="B346" s="75"/>
      <c r="C346" s="75"/>
      <c r="D346" s="75"/>
      <c r="E346" s="75"/>
      <c r="F346" s="75"/>
      <c r="G346" s="75"/>
      <c r="H346" s="75"/>
      <c r="I346" s="75"/>
      <c r="J346" s="75"/>
      <c r="K346" s="75"/>
    </row>
    <row r="347" spans="1:11" ht="15" customHeight="1">
      <c r="A347" s="1"/>
      <c r="B347" s="18" t="s">
        <v>35</v>
      </c>
      <c r="C347" s="111"/>
      <c r="D347" s="101"/>
      <c r="E347" s="114"/>
      <c r="F347" s="102"/>
      <c r="G347" s="103"/>
      <c r="H347" s="104"/>
      <c r="I347" s="105"/>
      <c r="J347" s="115"/>
      <c r="K347" s="116"/>
    </row>
    <row r="348" spans="1:11" ht="15" customHeight="1">
      <c r="A348" s="1">
        <v>1</v>
      </c>
      <c r="B348" s="43" t="s">
        <v>281</v>
      </c>
      <c r="C348" s="2"/>
      <c r="D348" s="42"/>
      <c r="E348" s="4"/>
      <c r="F348" s="5"/>
      <c r="G348" s="30"/>
      <c r="H348" s="23"/>
      <c r="I348" s="6"/>
      <c r="J348" s="21"/>
      <c r="K348" s="24"/>
    </row>
    <row r="349" spans="1:11" ht="15" customHeight="1">
      <c r="A349" s="1"/>
      <c r="B349" s="2" t="s">
        <v>282</v>
      </c>
      <c r="C349" s="2"/>
      <c r="D349" s="42"/>
      <c r="E349" s="4"/>
      <c r="F349" s="5"/>
      <c r="G349" s="30"/>
      <c r="H349" s="23"/>
      <c r="I349" s="6"/>
      <c r="J349" s="21"/>
      <c r="K349" s="24"/>
    </row>
    <row r="350" spans="1:11" ht="15" customHeight="1">
      <c r="A350" s="1"/>
      <c r="B350" s="2" t="s">
        <v>283</v>
      </c>
      <c r="C350" s="2"/>
      <c r="D350" s="42"/>
      <c r="E350" s="4"/>
      <c r="F350" s="5"/>
      <c r="G350" s="30"/>
      <c r="H350" s="23"/>
      <c r="I350" s="6"/>
      <c r="J350" s="21"/>
      <c r="K350" s="24"/>
    </row>
    <row r="351" spans="1:11" ht="15" customHeight="1">
      <c r="A351" s="1"/>
      <c r="B351" s="2" t="s">
        <v>284</v>
      </c>
      <c r="C351" s="2"/>
      <c r="D351" s="42"/>
      <c r="E351" s="4"/>
      <c r="F351" s="5"/>
      <c r="G351" s="30"/>
      <c r="H351" s="23"/>
      <c r="I351" s="6"/>
      <c r="J351" s="21"/>
      <c r="K351" s="24"/>
    </row>
    <row r="352" spans="1:11" ht="15" customHeight="1">
      <c r="A352" s="1"/>
      <c r="B352" s="2" t="s">
        <v>285</v>
      </c>
      <c r="C352" s="2"/>
      <c r="D352" s="42"/>
      <c r="E352" s="4"/>
      <c r="F352" s="5"/>
      <c r="G352" s="30"/>
      <c r="H352" s="23"/>
      <c r="I352" s="6"/>
      <c r="J352" s="21"/>
      <c r="K352" s="24"/>
    </row>
    <row r="353" spans="1:11" ht="15" customHeight="1">
      <c r="A353" s="1"/>
      <c r="B353" s="2" t="s">
        <v>286</v>
      </c>
      <c r="C353" s="2"/>
      <c r="D353" s="42"/>
      <c r="E353" s="4"/>
      <c r="F353" s="5"/>
      <c r="G353" s="30"/>
      <c r="H353" s="23"/>
      <c r="I353" s="6"/>
      <c r="J353" s="21"/>
      <c r="K353" s="24"/>
    </row>
    <row r="354" spans="1:11" ht="15" customHeight="1">
      <c r="A354" s="1"/>
      <c r="B354" s="2" t="s">
        <v>287</v>
      </c>
      <c r="C354" s="2"/>
      <c r="D354" s="33">
        <f>[1]Mes!J318</f>
        <v>0</v>
      </c>
      <c r="E354" s="4" t="s">
        <v>9</v>
      </c>
      <c r="F354" s="5">
        <v>250</v>
      </c>
      <c r="G354" s="30" t="s">
        <v>7</v>
      </c>
      <c r="H354" s="23" t="s">
        <v>36</v>
      </c>
      <c r="I354" s="6" t="s">
        <v>22</v>
      </c>
      <c r="J354" s="21">
        <f>IF(MID(I354,1,2)=("P."),(ROUND(D354*((F354)+(H354/100)),)),IF(MID(I354,1,2)=("%o"),(ROUND(D354*(((F354)+(H354/100))/1000),)),IF(MID(I354,1,2)=("Ea"),(ROUND(D354*((F354)+(H354/100)),)),ROUND(D354*(((F354)+(H354/100))/100),))))</f>
        <v>0</v>
      </c>
      <c r="K354" s="20" t="s">
        <v>8</v>
      </c>
    </row>
    <row r="355" spans="1:11" ht="15" customHeight="1">
      <c r="A355" s="1"/>
      <c r="B355" s="2"/>
      <c r="C355" s="2"/>
      <c r="D355" s="33"/>
      <c r="E355" s="4"/>
      <c r="F355" s="5"/>
      <c r="G355" s="30"/>
      <c r="H355" s="23"/>
      <c r="I355" s="6"/>
      <c r="J355" s="21"/>
      <c r="K355" s="20"/>
    </row>
    <row r="356" spans="1:11" ht="15" customHeight="1">
      <c r="A356" s="1">
        <v>2</v>
      </c>
      <c r="B356" s="43" t="s">
        <v>119</v>
      </c>
      <c r="C356" s="2"/>
      <c r="D356" s="42"/>
      <c r="E356" s="9"/>
      <c r="F356" s="5"/>
      <c r="G356" s="19"/>
      <c r="H356" s="23"/>
      <c r="I356" s="38"/>
      <c r="J356" s="45"/>
      <c r="K356" s="24"/>
    </row>
    <row r="357" spans="1:11" ht="15" customHeight="1">
      <c r="A357" s="1"/>
      <c r="B357" s="2" t="s">
        <v>120</v>
      </c>
      <c r="C357" s="2"/>
      <c r="D357" s="42"/>
      <c r="E357" s="4"/>
      <c r="F357" s="5"/>
      <c r="G357" s="30"/>
      <c r="H357" s="23"/>
      <c r="I357" s="6"/>
      <c r="J357" s="21"/>
      <c r="K357" s="24"/>
    </row>
    <row r="358" spans="1:11" ht="15" customHeight="1">
      <c r="A358" s="1"/>
      <c r="B358" s="2" t="s">
        <v>121</v>
      </c>
      <c r="C358" s="2"/>
      <c r="D358" s="42"/>
      <c r="E358" s="4"/>
      <c r="F358" s="5"/>
      <c r="G358" s="30"/>
      <c r="H358" s="23"/>
      <c r="I358" s="6"/>
      <c r="J358" s="21"/>
      <c r="K358" s="24"/>
    </row>
    <row r="359" spans="1:11" ht="15" customHeight="1">
      <c r="A359" s="1"/>
      <c r="B359" s="2" t="s">
        <v>122</v>
      </c>
      <c r="C359" s="2"/>
      <c r="D359" s="42"/>
      <c r="E359" s="4"/>
      <c r="F359" s="5"/>
      <c r="G359" s="30"/>
      <c r="H359" s="23"/>
      <c r="I359" s="6"/>
      <c r="J359" s="21"/>
      <c r="K359" s="24"/>
    </row>
    <row r="360" spans="1:11" ht="15" customHeight="1">
      <c r="A360" s="1"/>
      <c r="B360" s="2" t="s">
        <v>123</v>
      </c>
      <c r="C360" s="2"/>
      <c r="D360" s="42"/>
      <c r="E360" s="4"/>
      <c r="F360" s="5"/>
      <c r="G360" s="30"/>
      <c r="H360" s="23"/>
      <c r="I360" s="6"/>
      <c r="J360" s="21"/>
      <c r="K360" s="24"/>
    </row>
    <row r="361" spans="1:11" ht="15" customHeight="1">
      <c r="A361" s="1"/>
      <c r="B361" s="2"/>
      <c r="C361" s="2"/>
      <c r="D361" s="33">
        <v>168</v>
      </c>
      <c r="E361" s="4" t="s">
        <v>107</v>
      </c>
      <c r="F361" s="5">
        <v>133</v>
      </c>
      <c r="G361" s="30" t="s">
        <v>7</v>
      </c>
      <c r="H361" s="23" t="s">
        <v>36</v>
      </c>
      <c r="I361" s="6" t="s">
        <v>108</v>
      </c>
      <c r="J361" s="21">
        <f>IF(MID(I361,1,2)=("P."),(ROUND(D361*((F361)+(H361/100)),)),IF(MID(I361,1,2)=("%o"),(ROUND(D361*(((F361)+(H361/100))/1000),)),IF(MID(I361,1,2)=("Ea"),(ROUND(D361*((F361)+(H361/100)),)),ROUND(D361*(((F361)+(H361/100))/100),))))</f>
        <v>22344</v>
      </c>
      <c r="K361" s="20" t="s">
        <v>8</v>
      </c>
    </row>
    <row r="362" spans="1:11" ht="15" customHeight="1">
      <c r="A362" s="1"/>
      <c r="B362" s="124"/>
      <c r="C362" s="124"/>
      <c r="D362" s="22"/>
      <c r="E362" s="9"/>
      <c r="F362" s="5"/>
      <c r="G362" s="19"/>
      <c r="H362" s="23"/>
      <c r="I362" s="6"/>
      <c r="J362" s="21"/>
      <c r="K362" s="24"/>
    </row>
    <row r="363" spans="1:11" ht="15" customHeight="1">
      <c r="A363" s="111">
        <v>3</v>
      </c>
      <c r="B363" s="112" t="s">
        <v>124</v>
      </c>
      <c r="C363" s="119"/>
      <c r="D363" s="119"/>
      <c r="E363" s="119"/>
      <c r="F363" s="119"/>
      <c r="G363" s="119"/>
      <c r="H363" s="104"/>
      <c r="I363" s="122"/>
      <c r="J363" s="123"/>
      <c r="K363" s="121"/>
    </row>
    <row r="364" spans="1:11" ht="15" customHeight="1">
      <c r="A364" s="111"/>
      <c r="B364" s="112" t="s">
        <v>125</v>
      </c>
      <c r="C364" s="119"/>
      <c r="D364" s="119"/>
      <c r="E364" s="119"/>
      <c r="F364" s="119"/>
      <c r="G364" s="119"/>
      <c r="H364" s="104"/>
      <c r="I364" s="122"/>
      <c r="J364" s="123"/>
      <c r="K364" s="121"/>
    </row>
    <row r="365" spans="1:11" ht="15" customHeight="1">
      <c r="A365" s="111"/>
      <c r="B365" s="112" t="s">
        <v>126</v>
      </c>
      <c r="C365" s="119"/>
      <c r="D365" s="108">
        <v>87</v>
      </c>
      <c r="E365" s="114" t="s">
        <v>9</v>
      </c>
      <c r="F365" s="102">
        <v>190</v>
      </c>
      <c r="G365" s="103" t="s">
        <v>7</v>
      </c>
      <c r="H365" s="104">
        <v>0</v>
      </c>
      <c r="I365" s="105" t="s">
        <v>22</v>
      </c>
      <c r="J365" s="106">
        <f>IF(MID(I365,1,2)=("P."),(ROUND(D365*((F365)+(H365/100)),)),IF(MID(I365,1,2)=("%o"),(ROUND(D365*(((F365)+(H365/100))/1000),)),IF(MID(I365,1,2)=("Ea"),(ROUND(D365*((F365)+(H365/100)),)),ROUND(D365*(((F365)+(H365/100))/100),))))</f>
        <v>16530</v>
      </c>
      <c r="K365" s="107" t="s">
        <v>8</v>
      </c>
    </row>
    <row r="366" spans="1:11" ht="15" customHeight="1">
      <c r="A366" s="111"/>
      <c r="B366" s="112"/>
      <c r="C366" s="119"/>
      <c r="D366" s="108"/>
      <c r="E366" s="114"/>
      <c r="F366" s="102"/>
      <c r="G366" s="103"/>
      <c r="H366" s="104"/>
      <c r="I366" s="105"/>
      <c r="J366" s="106"/>
      <c r="K366" s="107"/>
    </row>
    <row r="367" spans="1:11" ht="15" customHeight="1">
      <c r="A367" s="1">
        <v>4</v>
      </c>
      <c r="B367" s="43" t="s">
        <v>37</v>
      </c>
      <c r="C367" s="2"/>
      <c r="D367" s="42"/>
      <c r="E367" s="4"/>
      <c r="F367" s="5"/>
      <c r="G367" s="30"/>
      <c r="H367" s="23"/>
      <c r="I367" s="6"/>
      <c r="J367" s="21"/>
      <c r="K367" s="24"/>
    </row>
    <row r="368" spans="1:11" ht="15" customHeight="1">
      <c r="A368" s="1"/>
      <c r="B368" s="27" t="s">
        <v>38</v>
      </c>
      <c r="C368" s="2"/>
      <c r="D368" s="42"/>
      <c r="E368" s="4"/>
      <c r="F368" s="5"/>
      <c r="G368" s="30"/>
      <c r="H368" s="23"/>
      <c r="I368" s="6"/>
      <c r="J368" s="21"/>
      <c r="K368" s="24"/>
    </row>
    <row r="369" spans="1:11" ht="15" customHeight="1">
      <c r="A369" s="1"/>
      <c r="B369" s="2" t="s">
        <v>39</v>
      </c>
      <c r="C369" s="2"/>
      <c r="D369" s="42"/>
      <c r="E369" s="4"/>
      <c r="F369" s="5"/>
      <c r="G369" s="30"/>
      <c r="H369" s="23"/>
      <c r="I369" s="6"/>
      <c r="J369" s="21"/>
      <c r="K369" s="24"/>
    </row>
    <row r="370" spans="1:11" ht="15" customHeight="1">
      <c r="A370" s="1"/>
      <c r="B370" s="2" t="s">
        <v>40</v>
      </c>
      <c r="C370" s="2"/>
      <c r="D370" s="42"/>
      <c r="E370" s="4"/>
      <c r="F370" s="5"/>
      <c r="G370" s="30"/>
      <c r="H370" s="23"/>
      <c r="I370" s="6"/>
      <c r="J370" s="21"/>
      <c r="K370" s="24"/>
    </row>
    <row r="371" spans="1:11" ht="15" customHeight="1">
      <c r="A371" s="1"/>
      <c r="B371" s="2" t="s">
        <v>41</v>
      </c>
      <c r="C371" s="2"/>
      <c r="D371" s="42"/>
      <c r="E371" s="4"/>
      <c r="F371" s="5"/>
      <c r="G371" s="30"/>
      <c r="H371" s="23"/>
      <c r="I371" s="6"/>
      <c r="J371" s="21"/>
      <c r="K371" s="24"/>
    </row>
    <row r="372" spans="1:11" ht="15" customHeight="1">
      <c r="A372" s="1"/>
      <c r="B372" s="2" t="s">
        <v>42</v>
      </c>
      <c r="C372" s="2"/>
      <c r="D372" s="42"/>
      <c r="E372" s="4"/>
      <c r="F372" s="5"/>
      <c r="G372" s="30"/>
      <c r="H372" s="23"/>
      <c r="I372" s="6"/>
      <c r="J372" s="21"/>
      <c r="K372" s="24"/>
    </row>
    <row r="373" spans="1:11">
      <c r="A373" s="1"/>
      <c r="B373" s="2" t="s">
        <v>43</v>
      </c>
      <c r="C373" s="2"/>
      <c r="D373" s="42"/>
      <c r="E373" s="4"/>
      <c r="F373" s="5"/>
      <c r="G373" s="30"/>
      <c r="H373" s="23"/>
      <c r="I373" s="6"/>
      <c r="J373" s="21"/>
      <c r="K373" s="24"/>
    </row>
    <row r="374" spans="1:11">
      <c r="A374" s="1"/>
      <c r="B374" s="2" t="s">
        <v>44</v>
      </c>
      <c r="C374" s="2"/>
      <c r="D374" s="42"/>
      <c r="E374" s="4"/>
      <c r="F374" s="5"/>
      <c r="G374" s="30"/>
      <c r="H374" s="23"/>
      <c r="I374" s="6"/>
      <c r="J374" s="21"/>
      <c r="K374" s="24"/>
    </row>
    <row r="375" spans="1:11">
      <c r="A375" s="1"/>
      <c r="B375" s="2" t="s">
        <v>45</v>
      </c>
      <c r="C375" s="2"/>
      <c r="D375" s="33">
        <v>150.30000000000001</v>
      </c>
      <c r="E375" s="4" t="s">
        <v>9</v>
      </c>
      <c r="F375" s="5">
        <v>850</v>
      </c>
      <c r="G375" s="30" t="s">
        <v>7</v>
      </c>
      <c r="H375" s="23" t="s">
        <v>36</v>
      </c>
      <c r="I375" s="6" t="s">
        <v>22</v>
      </c>
      <c r="J375" s="21">
        <f>IF(MID(I375,1,2)=("P."),(ROUND(D375*((F375)+(H375/100)),)),IF(MID(I375,1,2)=("%o"),(ROUND(D375*(((F375)+(H375/100))/1000),)),IF(MID(I375,1,2)=("Ea"),(ROUND(D375*((F375)+(H375/100)),)),ROUND(D375*(((F375)+(H375/100))/100),))))</f>
        <v>127755</v>
      </c>
      <c r="K375" s="20" t="s">
        <v>8</v>
      </c>
    </row>
    <row r="376" spans="1:11">
      <c r="A376" s="1"/>
      <c r="B376" s="2"/>
      <c r="C376" s="2"/>
      <c r="D376" s="42"/>
      <c r="E376" s="4"/>
      <c r="F376" s="5"/>
      <c r="G376" s="30"/>
      <c r="H376" s="23"/>
      <c r="I376" s="6"/>
      <c r="J376" s="21"/>
      <c r="K376" s="24"/>
    </row>
    <row r="377" spans="1:11">
      <c r="A377" s="111">
        <v>5</v>
      </c>
      <c r="B377" s="340" t="s">
        <v>80</v>
      </c>
      <c r="C377" s="340"/>
      <c r="D377" s="340"/>
      <c r="E377" s="4"/>
      <c r="F377" s="5"/>
      <c r="G377" s="30"/>
      <c r="H377" s="23"/>
      <c r="I377" s="6"/>
      <c r="J377" s="21"/>
      <c r="K377" s="20"/>
    </row>
    <row r="378" spans="1:11">
      <c r="A378" s="111"/>
      <c r="B378" s="340"/>
      <c r="C378" s="340"/>
      <c r="D378" s="340"/>
      <c r="E378" s="4"/>
      <c r="F378" s="5"/>
      <c r="G378" s="30"/>
      <c r="H378" s="23"/>
      <c r="I378" s="6"/>
      <c r="J378" s="21"/>
      <c r="K378" s="20"/>
    </row>
    <row r="379" spans="1:11">
      <c r="A379" s="111"/>
      <c r="B379" s="340"/>
      <c r="C379" s="340"/>
      <c r="D379" s="340"/>
      <c r="E379" s="37"/>
      <c r="F379" s="38"/>
      <c r="G379" s="39"/>
      <c r="H379" s="2"/>
      <c r="I379" s="2"/>
      <c r="J379" s="2"/>
      <c r="K379" s="2"/>
    </row>
    <row r="380" spans="1:11">
      <c r="A380" s="111"/>
      <c r="B380" s="340"/>
      <c r="C380" s="340"/>
      <c r="D380" s="340"/>
      <c r="E380" s="4"/>
      <c r="F380" s="5"/>
      <c r="G380" s="6"/>
      <c r="H380" s="4"/>
      <c r="I380" s="6"/>
      <c r="J380" s="5"/>
      <c r="K380" s="4"/>
    </row>
    <row r="381" spans="1:11">
      <c r="A381" s="111"/>
      <c r="B381" s="340"/>
      <c r="C381" s="340"/>
      <c r="D381" s="340"/>
      <c r="E381" s="4"/>
      <c r="F381" s="5"/>
      <c r="G381" s="6"/>
      <c r="H381" s="4"/>
      <c r="I381" s="6"/>
      <c r="J381" s="5"/>
      <c r="K381" s="4"/>
    </row>
    <row r="382" spans="1:11">
      <c r="A382" s="111"/>
      <c r="B382" s="340"/>
      <c r="C382" s="340"/>
      <c r="D382" s="340"/>
      <c r="E382" s="4"/>
      <c r="F382" s="5"/>
      <c r="G382" s="6"/>
      <c r="H382" s="4"/>
      <c r="I382" s="6"/>
      <c r="J382" s="5"/>
      <c r="K382" s="4"/>
    </row>
    <row r="383" spans="1:11">
      <c r="A383" s="111"/>
      <c r="B383" s="340"/>
      <c r="C383" s="340"/>
      <c r="D383" s="340"/>
      <c r="E383" s="4"/>
      <c r="F383" s="5"/>
      <c r="G383" s="6"/>
      <c r="H383" s="4"/>
      <c r="I383" s="6"/>
      <c r="J383" s="5"/>
      <c r="K383" s="4"/>
    </row>
    <row r="384" spans="1:11">
      <c r="A384" s="111"/>
      <c r="B384" s="340"/>
      <c r="C384" s="340"/>
      <c r="D384" s="340"/>
      <c r="E384" s="4"/>
      <c r="F384" s="5"/>
      <c r="G384" s="6"/>
      <c r="H384" s="5"/>
      <c r="I384" s="5"/>
      <c r="J384" s="5"/>
      <c r="K384" s="5"/>
    </row>
    <row r="385" spans="1:11">
      <c r="A385" s="111"/>
      <c r="B385" s="340"/>
      <c r="C385" s="340"/>
      <c r="D385" s="340"/>
      <c r="E385" s="2"/>
      <c r="F385" s="2"/>
      <c r="G385" s="2"/>
      <c r="H385" s="2"/>
      <c r="I385" s="2"/>
      <c r="J385" s="5"/>
      <c r="K385" s="4"/>
    </row>
    <row r="386" spans="1:11">
      <c r="A386" s="1"/>
      <c r="B386" s="2"/>
      <c r="C386" s="2"/>
      <c r="D386" s="33">
        <v>127</v>
      </c>
      <c r="E386" s="4" t="s">
        <v>9</v>
      </c>
      <c r="F386" s="5">
        <v>750</v>
      </c>
      <c r="G386" s="30" t="s">
        <v>7</v>
      </c>
      <c r="H386" s="23" t="s">
        <v>36</v>
      </c>
      <c r="I386" s="6" t="s">
        <v>22</v>
      </c>
      <c r="J386" s="21">
        <f>IF(MID(I386,1,2)=("P."),(ROUND(D386*((F386)+(H386/100)),)),IF(MID(I386,1,2)=("%o"),(ROUND(D386*(((F386)+(H386/100))/1000),)),IF(MID(I386,1,2)=("Ea"),(ROUND(D386*((F386)+(H386/100)),)),ROUND(D386*(((F386)+(H386/100))/100),))))</f>
        <v>95250</v>
      </c>
      <c r="K386" s="20" t="s">
        <v>8</v>
      </c>
    </row>
    <row r="387" spans="1:11">
      <c r="A387" s="1"/>
      <c r="B387" s="2"/>
      <c r="C387" s="2"/>
      <c r="D387" s="33"/>
      <c r="E387" s="4"/>
      <c r="F387" s="5"/>
      <c r="G387" s="30"/>
      <c r="H387" s="23"/>
      <c r="I387" s="6"/>
      <c r="J387" s="21"/>
      <c r="K387" s="20"/>
    </row>
    <row r="388" spans="1:11" ht="15.75">
      <c r="A388" s="111">
        <v>6</v>
      </c>
      <c r="B388" s="76" t="s">
        <v>127</v>
      </c>
      <c r="C388" s="111"/>
      <c r="D388" s="118"/>
      <c r="E388" s="111"/>
      <c r="F388" s="111"/>
      <c r="G388" s="111"/>
      <c r="H388" s="113"/>
      <c r="I388" s="43"/>
      <c r="J388" s="43"/>
      <c r="K388" s="43"/>
    </row>
    <row r="389" spans="1:11">
      <c r="A389" s="1"/>
      <c r="B389" s="112" t="s">
        <v>128</v>
      </c>
      <c r="C389" s="111"/>
      <c r="D389" s="118"/>
      <c r="E389" s="111"/>
      <c r="F389" s="111"/>
      <c r="G389" s="111"/>
      <c r="H389" s="113"/>
      <c r="I389" s="111"/>
      <c r="J389" s="111"/>
      <c r="K389" s="111"/>
    </row>
    <row r="390" spans="1:11" ht="15.75">
      <c r="A390" s="1"/>
      <c r="B390" s="76" t="s">
        <v>129</v>
      </c>
      <c r="C390" s="111"/>
      <c r="D390" s="108">
        <v>2.4900000000000002</v>
      </c>
      <c r="E390" s="109" t="s">
        <v>9</v>
      </c>
      <c r="F390" s="102">
        <v>2400</v>
      </c>
      <c r="G390" s="103" t="s">
        <v>7</v>
      </c>
      <c r="H390" s="104">
        <v>0</v>
      </c>
      <c r="I390" s="105" t="s">
        <v>22</v>
      </c>
      <c r="J390" s="106">
        <f>IF(MID(I390,1,2)=("P."),(ROUND(D390*((F390)+(H390/100)),)),IF(MID(I390,1,2)=("%o"),(ROUND(D390*(((F390)+(H390/100))/1000),)),IF(MID(I390,1,2)=("Ea"),(ROUND(D390*((F390)+(H390/100)),)),ROUND(D390*(((F390)+(H390/100))/100),))))</f>
        <v>5976</v>
      </c>
      <c r="K390" s="107" t="s">
        <v>8</v>
      </c>
    </row>
    <row r="391" spans="1:11" ht="15.75">
      <c r="A391" s="1"/>
      <c r="B391" s="76"/>
      <c r="C391" s="111"/>
      <c r="D391" s="108"/>
      <c r="E391" s="109"/>
      <c r="F391" s="102"/>
      <c r="G391" s="103"/>
      <c r="H391" s="104"/>
      <c r="I391" s="105"/>
      <c r="J391" s="106"/>
      <c r="K391" s="107"/>
    </row>
    <row r="392" spans="1:11">
      <c r="A392" s="111">
        <v>7</v>
      </c>
      <c r="B392" s="328" t="s">
        <v>130</v>
      </c>
      <c r="C392" s="328"/>
      <c r="D392" s="33"/>
      <c r="E392" s="114"/>
      <c r="F392" s="102"/>
      <c r="G392" s="103"/>
      <c r="H392" s="104"/>
      <c r="I392" s="105"/>
      <c r="J392" s="106"/>
      <c r="K392" s="107"/>
    </row>
    <row r="393" spans="1:11">
      <c r="A393" s="111"/>
      <c r="B393" s="328"/>
      <c r="C393" s="328"/>
      <c r="D393" s="33"/>
      <c r="E393" s="114"/>
      <c r="F393" s="102"/>
      <c r="G393" s="103"/>
      <c r="H393" s="104"/>
      <c r="I393" s="105"/>
      <c r="J393" s="106"/>
      <c r="K393" s="107"/>
    </row>
    <row r="394" spans="1:11">
      <c r="A394" s="111"/>
      <c r="B394" s="328"/>
      <c r="C394" s="328"/>
      <c r="D394" s="101">
        <v>2</v>
      </c>
      <c r="E394" s="114" t="s">
        <v>46</v>
      </c>
      <c r="F394" s="102">
        <v>6000</v>
      </c>
      <c r="G394" s="103" t="s">
        <v>7</v>
      </c>
      <c r="H394" s="104">
        <v>0</v>
      </c>
      <c r="I394" s="105" t="s">
        <v>13</v>
      </c>
      <c r="J394" s="106">
        <f>IF(MID(I394,1,2)=("P."),(ROUND(D394*((F394)+(H394/100)),)),IF(MID(I394,1,2)=("%o"),(ROUND(D394*(((F394)+(H394/100))/1000),)),IF(MID(I394,1,2)=("Ea"),(ROUND(D394*((F394)+(H394/100)),)),ROUND(D394*(((F394)+(H394/100))/100),))))</f>
        <v>12000</v>
      </c>
      <c r="K394" s="107" t="s">
        <v>8</v>
      </c>
    </row>
    <row r="395" spans="1:11">
      <c r="A395" s="111"/>
      <c r="B395" s="185"/>
      <c r="C395" s="185"/>
      <c r="D395" s="101"/>
      <c r="E395" s="114"/>
      <c r="F395" s="102"/>
      <c r="G395" s="103"/>
      <c r="H395" s="104"/>
      <c r="I395" s="105"/>
      <c r="J395" s="106"/>
      <c r="K395" s="107"/>
    </row>
    <row r="396" spans="1:11">
      <c r="A396" s="111">
        <v>8</v>
      </c>
      <c r="B396" s="328" t="s">
        <v>131</v>
      </c>
      <c r="C396" s="328"/>
      <c r="D396" s="33"/>
      <c r="E396" s="114"/>
      <c r="F396" s="102"/>
      <c r="G396" s="103"/>
      <c r="H396" s="104"/>
      <c r="I396" s="105"/>
      <c r="J396" s="106"/>
      <c r="K396" s="24"/>
    </row>
    <row r="397" spans="1:11">
      <c r="A397" s="111"/>
      <c r="B397" s="328"/>
      <c r="C397" s="328"/>
      <c r="D397" s="33"/>
      <c r="E397" s="114"/>
      <c r="F397" s="102"/>
      <c r="G397" s="103"/>
      <c r="H397" s="104"/>
      <c r="I397" s="105"/>
      <c r="J397" s="106"/>
      <c r="K397" s="24"/>
    </row>
    <row r="398" spans="1:11">
      <c r="A398" s="111"/>
      <c r="B398" s="328"/>
      <c r="C398" s="328"/>
      <c r="D398" s="43"/>
      <c r="E398" s="43"/>
      <c r="F398" s="43"/>
      <c r="G398" s="43"/>
      <c r="H398" s="43"/>
      <c r="I398" s="43"/>
      <c r="J398" s="43"/>
      <c r="K398" s="24"/>
    </row>
    <row r="399" spans="1:11">
      <c r="A399" s="111"/>
      <c r="B399" s="328"/>
      <c r="C399" s="328"/>
      <c r="D399" s="33"/>
      <c r="E399" s="114"/>
      <c r="F399" s="102"/>
      <c r="G399" s="103"/>
      <c r="H399" s="104"/>
      <c r="I399" s="105"/>
      <c r="J399" s="106"/>
      <c r="K399" s="24"/>
    </row>
    <row r="400" spans="1:11">
      <c r="A400" s="111"/>
      <c r="B400" s="328"/>
      <c r="C400" s="328"/>
      <c r="D400" s="108">
        <v>12.75</v>
      </c>
      <c r="E400" s="114" t="s">
        <v>9</v>
      </c>
      <c r="F400" s="102">
        <v>336</v>
      </c>
      <c r="G400" s="103" t="s">
        <v>7</v>
      </c>
      <c r="H400" s="104">
        <v>0</v>
      </c>
      <c r="I400" s="105" t="s">
        <v>22</v>
      </c>
      <c r="J400" s="106">
        <f>IF(MID(I400,1,2)=("P."),(ROUND(D400*((F400)+(H400/100)),)),IF(MID(I400,1,2)=("%o"),(ROUND(D400*(((F400)+(H400/100))/1000),)),IF(MID(I400,1,2)=("Ea"),(ROUND(D400*((F400)+(H400/100)),)),ROUND(D400*(((F400)+(H400/100))/100),))))</f>
        <v>4284</v>
      </c>
      <c r="K400" s="20"/>
    </row>
    <row r="401" spans="1:11">
      <c r="A401" s="111"/>
      <c r="B401" s="328"/>
      <c r="C401" s="328"/>
      <c r="D401" s="2"/>
      <c r="E401" s="2"/>
      <c r="F401" s="2"/>
      <c r="G401" s="2"/>
      <c r="H401" s="2"/>
      <c r="I401" s="2"/>
      <c r="J401" s="2"/>
      <c r="K401" s="2"/>
    </row>
    <row r="402" spans="1:11">
      <c r="A402" s="111"/>
      <c r="B402" s="185"/>
      <c r="C402" s="185"/>
      <c r="D402" s="108"/>
      <c r="E402" s="114"/>
      <c r="F402" s="102"/>
      <c r="G402" s="103"/>
      <c r="H402" s="104"/>
      <c r="I402" s="105"/>
      <c r="J402" s="106"/>
      <c r="K402" s="20"/>
    </row>
    <row r="403" spans="1:11">
      <c r="A403" s="111">
        <v>9</v>
      </c>
      <c r="B403" s="182" t="s">
        <v>243</v>
      </c>
      <c r="D403" s="3"/>
      <c r="E403" s="4"/>
      <c r="F403" s="5"/>
      <c r="G403" s="6"/>
      <c r="H403" s="4"/>
      <c r="I403" s="6"/>
      <c r="J403" s="5"/>
      <c r="K403" s="4"/>
    </row>
    <row r="404" spans="1:11">
      <c r="A404" s="111"/>
      <c r="B404" s="112" t="s">
        <v>244</v>
      </c>
      <c r="C404" s="119"/>
      <c r="D404" s="108"/>
      <c r="E404" s="114"/>
      <c r="F404" s="119"/>
      <c r="G404" s="119"/>
      <c r="H404" s="104"/>
      <c r="I404" s="122"/>
      <c r="J404" s="123"/>
      <c r="K404" s="121"/>
    </row>
    <row r="405" spans="1:11">
      <c r="A405" s="2"/>
      <c r="B405" s="2" t="s">
        <v>245</v>
      </c>
      <c r="C405" s="2"/>
      <c r="D405" s="42"/>
      <c r="E405" s="4"/>
      <c r="F405" s="5"/>
      <c r="G405" s="30"/>
      <c r="H405" s="23"/>
      <c r="I405" s="6"/>
      <c r="J405" s="21"/>
      <c r="K405" s="24"/>
    </row>
    <row r="406" spans="1:11">
      <c r="A406" s="1"/>
      <c r="B406" s="2" t="s">
        <v>246</v>
      </c>
      <c r="C406" s="2"/>
      <c r="D406" s="108">
        <v>1</v>
      </c>
      <c r="E406" s="114" t="s">
        <v>46</v>
      </c>
      <c r="F406" s="102">
        <v>4200</v>
      </c>
      <c r="G406" s="103" t="s">
        <v>7</v>
      </c>
      <c r="H406" s="104">
        <v>0</v>
      </c>
      <c r="I406" s="105" t="s">
        <v>13</v>
      </c>
      <c r="J406" s="106">
        <f>IF(MID(I406,1,2)=("P."),(ROUND(D406*((F406)+(H406/100)),)),IF(MID(I406,1,2)=("%o"),(ROUND(D406*(((F406)+(H406/100))/1000),)),IF(MID(I406,1,2)=("Ea"),(ROUND(D406*((F406)+(H406/100)),)),ROUND(D406*(((F406)+(H406/100))/100),))))</f>
        <v>4200</v>
      </c>
      <c r="K406" s="20"/>
    </row>
    <row r="407" spans="1:11">
      <c r="A407" s="1"/>
      <c r="B407" s="2"/>
      <c r="C407" s="2"/>
      <c r="D407" s="108"/>
      <c r="E407" s="114"/>
      <c r="F407" s="102"/>
      <c r="G407" s="103"/>
      <c r="H407" s="104"/>
      <c r="I407" s="110"/>
      <c r="J407" s="40"/>
      <c r="K407" s="41"/>
    </row>
    <row r="408" spans="1:11">
      <c r="A408" s="111">
        <v>10</v>
      </c>
      <c r="B408" s="43" t="s">
        <v>241</v>
      </c>
      <c r="C408" s="2"/>
      <c r="D408" s="42"/>
      <c r="E408" s="114"/>
      <c r="F408" s="102"/>
      <c r="G408" s="103"/>
      <c r="H408" s="104"/>
      <c r="I408" s="105"/>
      <c r="J408" s="106"/>
      <c r="K408" s="107"/>
    </row>
    <row r="409" spans="1:11">
      <c r="A409" s="111"/>
      <c r="B409" s="27" t="s">
        <v>242</v>
      </c>
      <c r="C409" s="2"/>
      <c r="D409" s="42"/>
      <c r="E409" s="114"/>
      <c r="F409" s="102"/>
      <c r="G409" s="103"/>
      <c r="H409" s="104"/>
      <c r="I409" s="105"/>
      <c r="J409" s="106"/>
      <c r="K409" s="107"/>
    </row>
    <row r="410" spans="1:11">
      <c r="A410" s="111"/>
      <c r="B410" s="2" t="s">
        <v>40</v>
      </c>
      <c r="C410" s="2"/>
      <c r="D410" s="42"/>
      <c r="E410" s="114"/>
      <c r="F410" s="102"/>
      <c r="G410" s="103"/>
      <c r="H410" s="104"/>
      <c r="I410" s="105"/>
      <c r="J410" s="106"/>
      <c r="K410" s="107"/>
    </row>
    <row r="411" spans="1:11">
      <c r="A411" s="111"/>
      <c r="B411" s="2" t="s">
        <v>41</v>
      </c>
      <c r="C411" s="2"/>
      <c r="D411" s="42"/>
      <c r="E411" s="114"/>
      <c r="F411" s="102"/>
      <c r="G411" s="103"/>
      <c r="H411" s="104"/>
      <c r="I411" s="105"/>
      <c r="J411" s="106"/>
      <c r="K411" s="107"/>
    </row>
    <row r="412" spans="1:11">
      <c r="A412" s="111"/>
      <c r="B412" s="2" t="s">
        <v>42</v>
      </c>
      <c r="C412" s="2"/>
      <c r="D412" s="42"/>
      <c r="E412" s="114"/>
      <c r="F412" s="102"/>
      <c r="G412" s="103"/>
      <c r="H412" s="104"/>
      <c r="I412" s="105"/>
      <c r="J412" s="106"/>
      <c r="K412" s="107"/>
    </row>
    <row r="413" spans="1:11">
      <c r="A413" s="111"/>
      <c r="B413" s="2" t="s">
        <v>43</v>
      </c>
      <c r="C413" s="2"/>
      <c r="D413" s="42"/>
      <c r="E413" s="114"/>
      <c r="F413" s="102"/>
      <c r="G413" s="103"/>
      <c r="H413" s="104"/>
      <c r="I413" s="105"/>
      <c r="J413" s="106"/>
      <c r="K413" s="107"/>
    </row>
    <row r="414" spans="1:11">
      <c r="A414" s="111"/>
      <c r="B414" s="2" t="s">
        <v>44</v>
      </c>
      <c r="C414" s="2"/>
      <c r="D414" s="42"/>
      <c r="E414" s="114"/>
      <c r="F414" s="102"/>
      <c r="G414" s="103"/>
      <c r="H414" s="104"/>
      <c r="I414" s="105"/>
      <c r="J414" s="106"/>
      <c r="K414" s="107"/>
    </row>
    <row r="415" spans="1:11">
      <c r="A415" s="111"/>
      <c r="B415" s="2" t="s">
        <v>45</v>
      </c>
      <c r="C415" s="2"/>
      <c r="D415" s="108">
        <v>24</v>
      </c>
      <c r="E415" s="114" t="s">
        <v>9</v>
      </c>
      <c r="F415" s="102">
        <v>850</v>
      </c>
      <c r="G415" s="103" t="s">
        <v>7</v>
      </c>
      <c r="H415" s="104">
        <v>0</v>
      </c>
      <c r="I415" s="105" t="s">
        <v>22</v>
      </c>
      <c r="J415" s="106">
        <f>IF(MID(I415,1,2)=("P."),(ROUND(D415*((F415)+(H415/100)),)),IF(MID(I415,1,2)=("%o"),(ROUND(D415*(((F415)+(H415/100))/1000),)),IF(MID(I415,1,2)=("Ea"),(ROUND(D415*((F415)+(H415/100)),)),ROUND(D415*(((F415)+(H415/100))/100),))))</f>
        <v>20400</v>
      </c>
      <c r="K415" s="107" t="s">
        <v>8</v>
      </c>
    </row>
    <row r="416" spans="1:11">
      <c r="A416" s="149"/>
      <c r="B416" s="137"/>
      <c r="C416" s="132"/>
      <c r="D416" s="133"/>
      <c r="E416" s="132"/>
      <c r="F416" s="132"/>
      <c r="G416" s="132"/>
      <c r="H416" s="134"/>
      <c r="I416" s="132"/>
      <c r="J416" s="135"/>
      <c r="K416" s="136"/>
    </row>
    <row r="417" spans="1:11">
      <c r="A417" s="149"/>
      <c r="B417" s="137"/>
      <c r="C417" s="132"/>
      <c r="D417" s="133"/>
      <c r="E417" s="132"/>
      <c r="F417" s="132"/>
      <c r="G417" s="132"/>
      <c r="H417" s="134"/>
      <c r="I417" s="132"/>
      <c r="J417" s="135"/>
      <c r="K417" s="187"/>
    </row>
    <row r="418" spans="1:11">
      <c r="A418" s="149"/>
      <c r="B418" s="188"/>
      <c r="C418" s="132"/>
      <c r="D418" s="133"/>
      <c r="E418" s="132"/>
      <c r="F418" s="132"/>
      <c r="G418" s="132"/>
      <c r="H418" s="134"/>
      <c r="I418" s="132"/>
      <c r="J418" s="135"/>
      <c r="K418" s="136"/>
    </row>
    <row r="419" spans="1:11">
      <c r="A419" s="149"/>
      <c r="B419" s="137"/>
      <c r="C419" s="132"/>
      <c r="D419" s="133"/>
      <c r="E419" s="132"/>
      <c r="F419" s="132"/>
      <c r="G419" s="132"/>
      <c r="H419" s="134"/>
      <c r="I419" s="132"/>
      <c r="J419" s="189"/>
      <c r="K419" s="190"/>
    </row>
    <row r="420" spans="1:11">
      <c r="A420" s="149"/>
      <c r="B420" s="137"/>
      <c r="C420" s="137"/>
      <c r="D420" s="133"/>
      <c r="E420" s="132"/>
      <c r="F420" s="132"/>
      <c r="G420" s="132"/>
      <c r="H420" s="134"/>
      <c r="I420" s="132"/>
      <c r="J420" s="135"/>
      <c r="K420" s="136"/>
    </row>
    <row r="421" spans="1:11">
      <c r="A421" s="149"/>
      <c r="B421" s="137"/>
      <c r="C421" s="137"/>
      <c r="D421" s="133"/>
      <c r="E421" s="132"/>
      <c r="F421" s="132"/>
      <c r="G421" s="132"/>
      <c r="H421" s="134"/>
      <c r="I421" s="132"/>
      <c r="J421" s="135"/>
      <c r="K421" s="136"/>
    </row>
    <row r="422" spans="1:11">
      <c r="A422" s="149"/>
      <c r="B422" s="137"/>
      <c r="C422" s="132"/>
      <c r="D422" s="133"/>
      <c r="E422" s="132"/>
      <c r="F422" s="132"/>
      <c r="G422" s="132"/>
      <c r="H422" s="134"/>
      <c r="I422" s="132"/>
      <c r="J422" s="135"/>
      <c r="K422" s="187"/>
    </row>
    <row r="423" spans="1:11">
      <c r="A423" s="149"/>
      <c r="B423" s="188"/>
      <c r="C423" s="132"/>
      <c r="D423" s="133"/>
      <c r="E423" s="132"/>
      <c r="F423" s="132"/>
      <c r="G423" s="132"/>
      <c r="H423" s="134"/>
      <c r="I423" s="132"/>
      <c r="J423" s="135"/>
      <c r="K423" s="136"/>
    </row>
    <row r="424" spans="1:11">
      <c r="A424" s="149"/>
      <c r="B424" s="137"/>
      <c r="C424" s="132"/>
      <c r="D424" s="133"/>
      <c r="E424" s="132"/>
      <c r="F424" s="132"/>
      <c r="G424" s="132"/>
      <c r="H424" s="134"/>
      <c r="I424" s="132"/>
      <c r="J424" s="189"/>
      <c r="K424" s="190"/>
    </row>
    <row r="425" spans="1:11">
      <c r="A425" s="149"/>
      <c r="B425" s="188"/>
      <c r="C425" s="132"/>
      <c r="D425" s="133"/>
      <c r="E425" s="132"/>
      <c r="F425" s="132"/>
      <c r="G425" s="132"/>
      <c r="H425" s="134"/>
      <c r="I425" s="132"/>
      <c r="J425" s="135"/>
      <c r="K425" s="136"/>
    </row>
    <row r="426" spans="1:11">
      <c r="A426" s="149"/>
      <c r="B426" s="188"/>
      <c r="C426" s="132"/>
      <c r="D426" s="133"/>
      <c r="E426" s="132"/>
      <c r="F426" s="132"/>
      <c r="G426" s="132"/>
      <c r="H426" s="134"/>
      <c r="I426" s="132"/>
      <c r="J426" s="135"/>
      <c r="K426" s="136"/>
    </row>
    <row r="427" spans="1:11">
      <c r="A427" s="1"/>
      <c r="B427" s="18"/>
    </row>
    <row r="428" spans="1:11">
      <c r="A428" s="1"/>
      <c r="B428" s="18"/>
    </row>
    <row r="429" spans="1:11">
      <c r="J429" s="180"/>
      <c r="K429" s="181"/>
    </row>
    <row r="430" spans="1:11">
      <c r="A430" s="1"/>
      <c r="B430" s="2"/>
      <c r="C430" s="130"/>
      <c r="D430" s="73"/>
      <c r="E430" s="130"/>
      <c r="F430" s="130"/>
      <c r="G430" s="134"/>
      <c r="H430" s="134"/>
      <c r="I430" s="130"/>
      <c r="J430" s="72"/>
      <c r="K430" s="73"/>
    </row>
    <row r="431" spans="1:11">
      <c r="B431" s="2"/>
    </row>
    <row r="432" spans="1:11">
      <c r="A432" s="164"/>
      <c r="B432" s="117" t="s">
        <v>79</v>
      </c>
      <c r="C432" s="132"/>
      <c r="D432" s="133"/>
      <c r="E432" s="132"/>
      <c r="F432" s="132"/>
      <c r="G432" s="132"/>
      <c r="H432" s="134"/>
      <c r="I432" s="132"/>
      <c r="J432" s="135"/>
      <c r="K432" s="136"/>
    </row>
    <row r="433" spans="1:11">
      <c r="A433" s="1">
        <v>1</v>
      </c>
      <c r="B433" s="112" t="s">
        <v>109</v>
      </c>
      <c r="C433" s="119"/>
      <c r="D433" s="160"/>
      <c r="E433" s="137"/>
      <c r="F433" s="137"/>
      <c r="G433" s="137"/>
      <c r="H433" s="137"/>
      <c r="I433" s="129"/>
      <c r="J433" s="127"/>
      <c r="K433" s="128"/>
    </row>
    <row r="434" spans="1:11" ht="15.75">
      <c r="A434" s="1"/>
      <c r="B434" s="76" t="s">
        <v>110</v>
      </c>
      <c r="C434" s="119"/>
      <c r="D434" s="160"/>
      <c r="E434" s="137"/>
      <c r="F434" s="137"/>
      <c r="G434" s="137"/>
      <c r="H434" s="137"/>
      <c r="I434" s="129"/>
      <c r="J434" s="127"/>
      <c r="K434" s="128"/>
    </row>
    <row r="435" spans="1:11" ht="15.75">
      <c r="A435" s="1"/>
      <c r="B435" s="76" t="s">
        <v>142</v>
      </c>
      <c r="C435" s="119"/>
      <c r="D435" s="160" t="s">
        <v>136</v>
      </c>
      <c r="E435" s="137"/>
      <c r="F435" s="137"/>
      <c r="G435" s="137"/>
      <c r="H435" s="137"/>
      <c r="I435" s="129"/>
      <c r="J435" s="165">
        <v>10</v>
      </c>
      <c r="K435" s="137" t="s">
        <v>12</v>
      </c>
    </row>
    <row r="436" spans="1:11" ht="15.75">
      <c r="A436" s="1"/>
      <c r="B436" s="76" t="s">
        <v>81</v>
      </c>
      <c r="C436" s="119"/>
      <c r="D436" s="160" t="s">
        <v>137</v>
      </c>
      <c r="E436" s="137"/>
      <c r="F436" s="137"/>
      <c r="G436" s="137"/>
      <c r="H436" s="137"/>
      <c r="I436" s="129"/>
      <c r="J436" s="165">
        <v>3</v>
      </c>
      <c r="K436" s="137" t="s">
        <v>12</v>
      </c>
    </row>
    <row r="437" spans="1:11" ht="15.75">
      <c r="A437" s="1"/>
      <c r="B437" s="76" t="s">
        <v>138</v>
      </c>
      <c r="C437" s="119"/>
      <c r="D437" s="160" t="s">
        <v>139</v>
      </c>
      <c r="E437" s="137"/>
      <c r="F437" s="137"/>
      <c r="G437" s="137"/>
      <c r="H437" s="137"/>
      <c r="I437" s="129"/>
      <c r="J437" s="165">
        <v>2</v>
      </c>
      <c r="K437" s="137" t="s">
        <v>12</v>
      </c>
    </row>
    <row r="438" spans="1:11" ht="15.75">
      <c r="A438" s="1"/>
      <c r="B438" s="76" t="s">
        <v>63</v>
      </c>
      <c r="C438" s="119"/>
      <c r="D438" s="160" t="s">
        <v>84</v>
      </c>
      <c r="E438" s="137"/>
      <c r="F438" s="137"/>
      <c r="G438" s="137"/>
      <c r="H438" s="137"/>
      <c r="I438" s="129"/>
      <c r="J438" s="165">
        <v>1</v>
      </c>
      <c r="K438" s="137" t="s">
        <v>12</v>
      </c>
    </row>
    <row r="439" spans="1:11" ht="16.5" thickBot="1">
      <c r="A439" s="1"/>
      <c r="B439" s="76"/>
      <c r="C439" s="119"/>
      <c r="D439" s="160"/>
      <c r="E439" s="137"/>
      <c r="F439" s="137"/>
      <c r="G439" s="137"/>
      <c r="H439" s="137"/>
      <c r="I439" s="129"/>
      <c r="J439" s="166">
        <f>SUM(J435:J438)</f>
        <v>16</v>
      </c>
      <c r="K439" s="167" t="s">
        <v>12</v>
      </c>
    </row>
    <row r="440" spans="1:11" ht="15.75">
      <c r="A440" s="1"/>
      <c r="B440" s="76"/>
      <c r="C440" s="119"/>
      <c r="D440" s="160"/>
      <c r="E440" s="137"/>
      <c r="F440" s="137"/>
      <c r="G440" s="137"/>
      <c r="H440" s="137"/>
      <c r="I440" s="129"/>
      <c r="J440" s="127"/>
      <c r="K440" s="128"/>
    </row>
    <row r="441" spans="1:11">
      <c r="A441" s="1">
        <v>2</v>
      </c>
      <c r="B441" s="112" t="s">
        <v>111</v>
      </c>
      <c r="C441" s="119"/>
      <c r="D441" s="160"/>
      <c r="E441" s="137"/>
      <c r="F441" s="137"/>
      <c r="G441" s="137"/>
      <c r="H441" s="137"/>
      <c r="I441" s="129"/>
      <c r="J441" s="127"/>
      <c r="K441" s="128"/>
    </row>
    <row r="442" spans="1:11" ht="15.75">
      <c r="A442" s="1"/>
      <c r="B442" s="76" t="s">
        <v>112</v>
      </c>
      <c r="C442" s="119"/>
      <c r="D442" s="160"/>
      <c r="E442" s="137"/>
      <c r="F442" s="137"/>
      <c r="G442" s="137"/>
      <c r="H442" s="137"/>
      <c r="I442" s="129"/>
      <c r="J442" s="127"/>
      <c r="K442" s="128"/>
    </row>
    <row r="443" spans="1:11" ht="15.75">
      <c r="A443" s="1"/>
      <c r="B443" s="76" t="s">
        <v>142</v>
      </c>
      <c r="C443" s="119"/>
      <c r="D443" s="160" t="s">
        <v>135</v>
      </c>
      <c r="E443" s="137"/>
      <c r="F443" s="137"/>
      <c r="G443" s="137"/>
      <c r="H443" s="137"/>
      <c r="I443" s="129"/>
      <c r="J443" s="165">
        <v>2</v>
      </c>
      <c r="K443" s="137" t="s">
        <v>12</v>
      </c>
    </row>
    <row r="444" spans="1:11" ht="15.75">
      <c r="A444" s="1"/>
      <c r="B444" s="76" t="s">
        <v>140</v>
      </c>
      <c r="C444" s="119"/>
      <c r="D444" s="160" t="s">
        <v>84</v>
      </c>
      <c r="E444" s="137"/>
      <c r="F444" s="137"/>
      <c r="G444" s="137"/>
      <c r="H444" s="137"/>
      <c r="I444" s="129"/>
      <c r="J444" s="165">
        <v>1</v>
      </c>
      <c r="K444" s="137" t="s">
        <v>12</v>
      </c>
    </row>
    <row r="445" spans="1:11" ht="16.5" thickBot="1">
      <c r="A445" s="1"/>
      <c r="B445" s="76"/>
      <c r="C445" s="119"/>
      <c r="D445" s="160"/>
      <c r="E445" s="137"/>
      <c r="F445" s="137"/>
      <c r="G445" s="137"/>
      <c r="H445" s="137"/>
      <c r="I445" s="129"/>
      <c r="J445" s="166">
        <f>SUM(J443:J444)</f>
        <v>3</v>
      </c>
      <c r="K445" s="167" t="s">
        <v>12</v>
      </c>
    </row>
    <row r="446" spans="1:11">
      <c r="A446" s="2"/>
      <c r="B446" s="2"/>
      <c r="C446" s="2"/>
      <c r="D446" s="2"/>
      <c r="E446" s="137"/>
      <c r="F446" s="137"/>
      <c r="G446" s="137"/>
      <c r="H446" s="137"/>
      <c r="I446" s="129"/>
      <c r="J446" s="127"/>
      <c r="K446" s="128"/>
    </row>
    <row r="447" spans="1:11">
      <c r="A447" s="2"/>
      <c r="B447" s="2"/>
      <c r="C447" s="2"/>
      <c r="D447" s="2"/>
      <c r="E447" s="137"/>
      <c r="F447" s="137"/>
      <c r="G447" s="137"/>
      <c r="H447" s="137"/>
      <c r="I447" s="129"/>
      <c r="J447" s="127"/>
      <c r="K447" s="128"/>
    </row>
    <row r="448" spans="1:11">
      <c r="A448" s="1">
        <v>3</v>
      </c>
      <c r="B448" s="112" t="s">
        <v>113</v>
      </c>
      <c r="C448" s="119"/>
      <c r="D448" s="160"/>
      <c r="E448" s="137"/>
      <c r="F448" s="137"/>
      <c r="G448" s="137"/>
      <c r="H448" s="137"/>
      <c r="I448" s="129"/>
      <c r="J448" s="127"/>
      <c r="K448" s="128"/>
    </row>
    <row r="449" spans="1:11" ht="15.75">
      <c r="A449" s="1"/>
      <c r="B449" s="76" t="s">
        <v>114</v>
      </c>
      <c r="C449" s="119"/>
      <c r="D449" s="160"/>
      <c r="E449" s="137"/>
      <c r="F449" s="137"/>
      <c r="G449" s="137"/>
      <c r="H449" s="137"/>
      <c r="I449" s="129"/>
      <c r="J449" s="127"/>
      <c r="K449" s="128"/>
    </row>
    <row r="450" spans="1:11" ht="15.75">
      <c r="A450" s="1"/>
      <c r="B450" s="76" t="s">
        <v>143</v>
      </c>
      <c r="C450" s="119"/>
      <c r="D450" s="160" t="s">
        <v>135</v>
      </c>
      <c r="E450" s="137"/>
      <c r="F450" s="137"/>
      <c r="G450" s="137"/>
      <c r="H450" s="137"/>
      <c r="I450" s="129"/>
      <c r="J450" s="165">
        <v>2</v>
      </c>
      <c r="K450" s="137" t="s">
        <v>12</v>
      </c>
    </row>
    <row r="451" spans="1:11" ht="15.75">
      <c r="A451" s="1"/>
      <c r="B451" s="76" t="s">
        <v>63</v>
      </c>
      <c r="C451" s="119"/>
      <c r="D451" s="160" t="s">
        <v>84</v>
      </c>
      <c r="E451" s="137"/>
      <c r="F451" s="137"/>
      <c r="G451" s="137"/>
      <c r="H451" s="137"/>
      <c r="I451" s="129"/>
      <c r="J451" s="165">
        <v>1</v>
      </c>
      <c r="K451" s="137" t="s">
        <v>12</v>
      </c>
    </row>
    <row r="452" spans="1:11" ht="15.75">
      <c r="A452" s="1"/>
      <c r="B452" s="76" t="s">
        <v>141</v>
      </c>
      <c r="C452" s="119"/>
      <c r="D452" s="160" t="s">
        <v>139</v>
      </c>
      <c r="E452" s="137"/>
      <c r="F452" s="137"/>
      <c r="G452" s="137"/>
      <c r="H452" s="137"/>
      <c r="I452" s="129"/>
      <c r="J452" s="165">
        <v>2</v>
      </c>
      <c r="K452" s="137" t="s">
        <v>12</v>
      </c>
    </row>
    <row r="453" spans="1:11" ht="16.5" thickBot="1">
      <c r="A453" s="1"/>
      <c r="B453" s="76"/>
      <c r="C453" s="119"/>
      <c r="D453" s="160"/>
      <c r="E453" s="137"/>
      <c r="F453" s="137"/>
      <c r="G453" s="137"/>
      <c r="H453" s="137"/>
      <c r="I453" s="129"/>
      <c r="J453" s="166">
        <f>SUM(J450:J452)</f>
        <v>5</v>
      </c>
      <c r="K453" s="167" t="s">
        <v>12</v>
      </c>
    </row>
    <row r="454" spans="1:11" ht="15.75">
      <c r="A454" s="111">
        <v>4</v>
      </c>
      <c r="B454" s="76" t="s">
        <v>115</v>
      </c>
      <c r="C454" s="111"/>
      <c r="D454" s="160"/>
      <c r="E454" s="137"/>
      <c r="F454" s="137"/>
      <c r="G454" s="137"/>
      <c r="H454" s="137"/>
      <c r="I454" s="129"/>
      <c r="J454" s="127"/>
      <c r="K454" s="128"/>
    </row>
    <row r="455" spans="1:11">
      <c r="A455" s="111"/>
      <c r="B455" s="112" t="s">
        <v>116</v>
      </c>
      <c r="C455" s="111"/>
      <c r="D455" s="160"/>
      <c r="E455" s="137"/>
      <c r="F455" s="137"/>
      <c r="G455" s="137"/>
      <c r="H455" s="137"/>
      <c r="I455" s="129"/>
      <c r="J455" s="127"/>
      <c r="K455" s="128"/>
    </row>
    <row r="456" spans="1:11" ht="15.75">
      <c r="A456" s="111"/>
      <c r="B456" s="76" t="s">
        <v>117</v>
      </c>
      <c r="C456" s="111"/>
      <c r="D456" s="160"/>
      <c r="E456" s="137"/>
      <c r="F456" s="137"/>
      <c r="G456" s="137"/>
      <c r="H456" s="137"/>
      <c r="I456" s="129"/>
      <c r="J456" s="127"/>
      <c r="K456" s="128"/>
    </row>
    <row r="457" spans="1:11" ht="16.5" thickBot="1">
      <c r="A457" s="111"/>
      <c r="B457" s="76" t="s">
        <v>144</v>
      </c>
      <c r="C457" s="111"/>
      <c r="D457" s="160" t="s">
        <v>145</v>
      </c>
      <c r="E457" s="137"/>
      <c r="F457" s="137"/>
      <c r="G457" s="137"/>
      <c r="H457" s="137"/>
      <c r="I457" s="129"/>
      <c r="J457" s="166">
        <v>9</v>
      </c>
      <c r="K457" s="166" t="s">
        <v>12</v>
      </c>
    </row>
    <row r="458" spans="1:11" ht="15.75">
      <c r="A458" s="111"/>
      <c r="B458" s="76"/>
      <c r="C458" s="111"/>
      <c r="D458" s="160"/>
      <c r="E458" s="137"/>
      <c r="F458" s="137"/>
      <c r="G458" s="137"/>
      <c r="H458" s="137"/>
      <c r="I458" s="129"/>
      <c r="J458" s="127"/>
      <c r="K458" s="128"/>
    </row>
    <row r="459" spans="1:11">
      <c r="A459" s="111"/>
      <c r="B459" s="112"/>
      <c r="C459" s="119"/>
      <c r="D459" s="160"/>
      <c r="E459" s="137"/>
      <c r="F459" s="137"/>
      <c r="G459" s="137"/>
      <c r="H459" s="137"/>
      <c r="I459" s="129"/>
      <c r="J459" s="127"/>
      <c r="K459" s="128"/>
    </row>
    <row r="460" spans="1:11" ht="15.75">
      <c r="A460" s="111">
        <v>5</v>
      </c>
      <c r="B460" s="76" t="s">
        <v>115</v>
      </c>
      <c r="C460" s="111"/>
      <c r="D460" s="160"/>
      <c r="E460" s="137"/>
      <c r="F460" s="137"/>
      <c r="G460" s="137"/>
      <c r="H460" s="137"/>
      <c r="I460" s="129"/>
      <c r="J460" s="127"/>
      <c r="K460" s="128"/>
    </row>
    <row r="461" spans="1:11">
      <c r="A461" s="111"/>
      <c r="B461" s="112" t="s">
        <v>118</v>
      </c>
      <c r="C461" s="111"/>
      <c r="D461" s="160"/>
      <c r="E461" s="137"/>
      <c r="F461" s="137"/>
      <c r="G461" s="137"/>
      <c r="H461" s="137"/>
      <c r="I461" s="129"/>
      <c r="J461" s="127"/>
      <c r="K461" s="128"/>
    </row>
    <row r="462" spans="1:11" ht="15.75">
      <c r="A462" s="111"/>
      <c r="B462" s="76" t="s">
        <v>117</v>
      </c>
      <c r="C462" s="111"/>
      <c r="D462" s="160"/>
      <c r="E462" s="137"/>
      <c r="F462" s="137"/>
      <c r="G462" s="137"/>
      <c r="H462" s="137"/>
      <c r="I462" s="129"/>
      <c r="J462" s="127"/>
      <c r="K462" s="128"/>
    </row>
    <row r="463" spans="1:11" ht="16.5" thickBot="1">
      <c r="A463" s="149"/>
      <c r="B463" s="76" t="s">
        <v>144</v>
      </c>
      <c r="C463" s="137"/>
      <c r="D463" s="160" t="s">
        <v>146</v>
      </c>
      <c r="E463" s="137"/>
      <c r="F463" s="137"/>
      <c r="G463" s="137"/>
      <c r="H463" s="137"/>
      <c r="I463" s="129"/>
      <c r="J463" s="166">
        <v>3</v>
      </c>
      <c r="K463" s="167" t="s">
        <v>46</v>
      </c>
    </row>
    <row r="464" spans="1:11" ht="15.75">
      <c r="A464" s="149"/>
      <c r="B464" s="76"/>
      <c r="C464" s="137"/>
      <c r="D464" s="160"/>
      <c r="E464" s="137"/>
      <c r="F464" s="137"/>
      <c r="G464" s="137"/>
      <c r="H464" s="137"/>
      <c r="I464" s="129"/>
      <c r="J464" s="44"/>
      <c r="K464" s="131"/>
    </row>
    <row r="465" spans="1:11">
      <c r="A465" s="1"/>
      <c r="B465" s="18" t="s">
        <v>35</v>
      </c>
      <c r="C465" s="111"/>
      <c r="D465" s="101"/>
      <c r="E465" s="137"/>
      <c r="F465" s="137"/>
      <c r="G465" s="137"/>
      <c r="H465" s="137"/>
      <c r="I465" s="129"/>
      <c r="J465" s="44"/>
      <c r="K465" s="131"/>
    </row>
    <row r="466" spans="1:11">
      <c r="A466" s="1">
        <v>1</v>
      </c>
      <c r="B466" s="43" t="s">
        <v>119</v>
      </c>
      <c r="C466" s="2"/>
      <c r="D466" s="42"/>
      <c r="E466" s="137"/>
      <c r="F466" s="137"/>
      <c r="G466" s="137"/>
      <c r="H466" s="137"/>
      <c r="I466" s="129"/>
      <c r="J466" s="44"/>
      <c r="K466" s="131"/>
    </row>
    <row r="467" spans="1:11">
      <c r="A467" s="1"/>
      <c r="B467" s="2" t="s">
        <v>120</v>
      </c>
      <c r="C467" s="2"/>
      <c r="D467" s="42"/>
      <c r="E467" s="137"/>
      <c r="F467" s="137"/>
      <c r="G467" s="137"/>
      <c r="H467" s="137"/>
      <c r="I467" s="129"/>
      <c r="J467" s="44"/>
      <c r="K467" s="131"/>
    </row>
    <row r="468" spans="1:11" ht="15.75">
      <c r="A468" s="149"/>
      <c r="B468" s="76" t="s">
        <v>147</v>
      </c>
      <c r="C468" s="137"/>
      <c r="D468" s="160" t="s">
        <v>150</v>
      </c>
      <c r="E468" s="137"/>
      <c r="F468" s="137"/>
      <c r="G468" s="137"/>
      <c r="H468" s="137"/>
      <c r="I468" s="129"/>
      <c r="J468" s="160">
        <v>108</v>
      </c>
      <c r="K468" s="137" t="s">
        <v>107</v>
      </c>
    </row>
    <row r="469" spans="1:11" ht="15.75">
      <c r="A469" s="149"/>
      <c r="B469" s="76" t="s">
        <v>148</v>
      </c>
      <c r="C469" s="137"/>
      <c r="D469" s="160" t="s">
        <v>151</v>
      </c>
      <c r="E469" s="137"/>
      <c r="F469" s="137"/>
      <c r="G469" s="137"/>
      <c r="H469" s="137"/>
      <c r="I469" s="129"/>
      <c r="J469" s="160">
        <v>32</v>
      </c>
      <c r="K469" s="137" t="s">
        <v>107</v>
      </c>
    </row>
    <row r="470" spans="1:11" ht="15.75">
      <c r="A470" s="149"/>
      <c r="B470" s="76" t="s">
        <v>149</v>
      </c>
      <c r="C470" s="137"/>
      <c r="D470" s="160" t="s">
        <v>151</v>
      </c>
      <c r="E470" s="137"/>
      <c r="F470" s="137"/>
      <c r="G470" s="137"/>
      <c r="H470" s="137"/>
      <c r="I470" s="129"/>
      <c r="J470" s="160">
        <v>28</v>
      </c>
      <c r="K470" s="137" t="s">
        <v>107</v>
      </c>
    </row>
    <row r="471" spans="1:11" ht="16.5" thickBot="1">
      <c r="A471" s="149"/>
      <c r="B471" s="76"/>
      <c r="C471" s="137"/>
      <c r="D471" s="160"/>
      <c r="E471" s="137"/>
      <c r="F471" s="137"/>
      <c r="G471" s="137"/>
      <c r="H471" s="137"/>
      <c r="I471" s="129"/>
      <c r="J471" s="168">
        <f>SUM(J468:J470)</f>
        <v>168</v>
      </c>
      <c r="K471" s="167" t="s">
        <v>107</v>
      </c>
    </row>
    <row r="472" spans="1:11" ht="15.75">
      <c r="A472" s="149"/>
      <c r="B472" s="76"/>
      <c r="C472" s="137"/>
      <c r="D472" s="160"/>
      <c r="E472" s="137"/>
      <c r="F472" s="137"/>
      <c r="G472" s="137"/>
      <c r="H472" s="137"/>
      <c r="I472" s="129"/>
      <c r="J472" s="44"/>
      <c r="K472" s="131"/>
    </row>
    <row r="473" spans="1:11">
      <c r="A473" s="111">
        <v>2</v>
      </c>
      <c r="B473" s="112" t="s">
        <v>124</v>
      </c>
      <c r="C473" s="119"/>
      <c r="D473" s="160"/>
      <c r="E473" s="137"/>
      <c r="F473" s="137"/>
      <c r="G473" s="137"/>
      <c r="H473" s="137"/>
      <c r="I473" s="129"/>
      <c r="J473" s="44"/>
      <c r="K473" s="131"/>
    </row>
    <row r="474" spans="1:11">
      <c r="A474" s="111"/>
      <c r="B474" s="112" t="s">
        <v>125</v>
      </c>
      <c r="C474" s="119"/>
      <c r="D474" s="160"/>
      <c r="E474" s="137"/>
      <c r="F474" s="137"/>
      <c r="G474" s="137"/>
      <c r="H474" s="137"/>
      <c r="I474" s="129"/>
      <c r="J474" s="44"/>
      <c r="K474" s="131"/>
    </row>
    <row r="475" spans="1:11" ht="15.75">
      <c r="A475" s="149"/>
      <c r="B475" s="76" t="s">
        <v>147</v>
      </c>
      <c r="C475" s="137"/>
      <c r="D475" s="160" t="s">
        <v>152</v>
      </c>
      <c r="E475" s="137"/>
      <c r="F475" s="137"/>
      <c r="G475" s="137"/>
      <c r="H475" s="137"/>
      <c r="I475" s="129"/>
      <c r="J475" s="160">
        <v>60</v>
      </c>
      <c r="K475" s="137" t="s">
        <v>9</v>
      </c>
    </row>
    <row r="476" spans="1:11" ht="15.75">
      <c r="A476" s="149"/>
      <c r="B476" s="76" t="s">
        <v>148</v>
      </c>
      <c r="C476" s="137"/>
      <c r="D476" s="160" t="s">
        <v>153</v>
      </c>
      <c r="E476" s="137"/>
      <c r="F476" s="137"/>
      <c r="G476" s="137"/>
      <c r="H476" s="137"/>
      <c r="I476" s="129"/>
      <c r="J476" s="160">
        <v>15</v>
      </c>
      <c r="K476" s="137" t="s">
        <v>9</v>
      </c>
    </row>
    <row r="477" spans="1:11" ht="15.75">
      <c r="A477" s="149"/>
      <c r="B477" s="76" t="s">
        <v>149</v>
      </c>
      <c r="C477" s="137"/>
      <c r="D477" s="160" t="s">
        <v>154</v>
      </c>
      <c r="E477" s="137"/>
      <c r="F477" s="137"/>
      <c r="G477" s="137"/>
      <c r="H477" s="137"/>
      <c r="I477" s="129"/>
      <c r="J477" s="160">
        <v>12</v>
      </c>
      <c r="K477" s="137" t="s">
        <v>9</v>
      </c>
    </row>
    <row r="478" spans="1:11" ht="16.5" thickBot="1">
      <c r="A478" s="149"/>
      <c r="B478" s="76"/>
      <c r="C478" s="137"/>
      <c r="D478" s="160"/>
      <c r="E478" s="137"/>
      <c r="F478" s="137"/>
      <c r="G478" s="137"/>
      <c r="H478" s="137"/>
      <c r="I478" s="129"/>
      <c r="J478" s="168">
        <v>87</v>
      </c>
      <c r="K478" s="167" t="s">
        <v>9</v>
      </c>
    </row>
    <row r="479" spans="1:11" ht="15.75">
      <c r="A479" s="149"/>
      <c r="B479" s="76"/>
      <c r="C479" s="137"/>
      <c r="D479" s="160"/>
      <c r="E479" s="137"/>
      <c r="F479" s="137"/>
      <c r="G479" s="137"/>
      <c r="H479" s="137"/>
      <c r="I479" s="129"/>
      <c r="J479" s="44"/>
      <c r="K479" s="131"/>
    </row>
    <row r="480" spans="1:11">
      <c r="A480" s="1">
        <v>3</v>
      </c>
      <c r="B480" s="43" t="s">
        <v>37</v>
      </c>
      <c r="C480" s="2"/>
      <c r="D480" s="42"/>
      <c r="E480" s="137"/>
      <c r="F480" s="137"/>
      <c r="G480" s="137"/>
      <c r="H480" s="137"/>
      <c r="I480" s="129"/>
      <c r="J480" s="44"/>
      <c r="K480" s="131"/>
    </row>
    <row r="481" spans="1:11">
      <c r="A481" s="1"/>
      <c r="B481" s="27" t="s">
        <v>38</v>
      </c>
      <c r="C481" s="2"/>
      <c r="D481" s="42"/>
      <c r="E481" s="137"/>
      <c r="F481" s="137"/>
      <c r="G481" s="137"/>
      <c r="H481" s="137"/>
      <c r="I481" s="129"/>
      <c r="J481" s="44"/>
      <c r="K481" s="131"/>
    </row>
    <row r="482" spans="1:11">
      <c r="A482" s="1"/>
      <c r="B482" s="27" t="s">
        <v>155</v>
      </c>
      <c r="C482" s="2"/>
      <c r="D482" s="42" t="s">
        <v>156</v>
      </c>
      <c r="E482" s="137"/>
      <c r="F482" s="137"/>
      <c r="G482" s="137"/>
      <c r="H482" s="137"/>
      <c r="I482" s="129"/>
      <c r="J482" s="160">
        <f>1*6*2</f>
        <v>12</v>
      </c>
      <c r="K482" s="137" t="s">
        <v>9</v>
      </c>
    </row>
    <row r="483" spans="1:11">
      <c r="A483" s="1"/>
      <c r="B483" s="27" t="s">
        <v>133</v>
      </c>
      <c r="C483" s="2"/>
      <c r="D483" s="42" t="s">
        <v>157</v>
      </c>
      <c r="E483" s="137"/>
      <c r="F483" s="137"/>
      <c r="G483" s="137"/>
      <c r="H483" s="137"/>
      <c r="I483" s="129"/>
      <c r="J483" s="160">
        <v>4</v>
      </c>
      <c r="K483" s="137" t="s">
        <v>9</v>
      </c>
    </row>
    <row r="484" spans="1:11">
      <c r="A484" s="1"/>
      <c r="B484" s="27" t="s">
        <v>133</v>
      </c>
      <c r="C484" s="2"/>
      <c r="D484" s="42" t="s">
        <v>158</v>
      </c>
      <c r="E484" s="137"/>
      <c r="F484" s="137"/>
      <c r="G484" s="137"/>
      <c r="H484" s="137"/>
      <c r="I484" s="129"/>
      <c r="J484" s="160">
        <v>14.06</v>
      </c>
      <c r="K484" s="137" t="s">
        <v>9</v>
      </c>
    </row>
    <row r="485" spans="1:11" ht="15.75" thickBot="1">
      <c r="A485" s="1"/>
      <c r="B485" s="27"/>
      <c r="C485" s="2"/>
      <c r="D485" s="42"/>
      <c r="E485" s="137"/>
      <c r="F485" s="137"/>
      <c r="G485" s="137"/>
      <c r="H485" s="137"/>
      <c r="I485" s="129"/>
      <c r="J485" s="168">
        <v>30.06</v>
      </c>
      <c r="K485" s="167" t="s">
        <v>9</v>
      </c>
    </row>
    <row r="486" spans="1:11">
      <c r="A486" s="1"/>
      <c r="B486" s="27"/>
      <c r="C486" s="2"/>
      <c r="D486" s="42"/>
      <c r="E486" s="137"/>
      <c r="F486" s="137"/>
      <c r="G486" s="137"/>
      <c r="H486" s="137"/>
      <c r="I486" s="129"/>
      <c r="J486" s="44"/>
      <c r="K486" s="131"/>
    </row>
    <row r="487" spans="1:11">
      <c r="A487" s="1"/>
      <c r="B487" s="27"/>
      <c r="C487" s="2"/>
      <c r="D487" s="42"/>
      <c r="E487" s="137"/>
      <c r="F487" s="137"/>
      <c r="G487" s="137"/>
      <c r="H487" s="137"/>
      <c r="I487" s="129"/>
      <c r="J487" s="44"/>
      <c r="K487" s="131"/>
    </row>
    <row r="488" spans="1:11" ht="15.75" thickBot="1">
      <c r="A488" s="1"/>
      <c r="B488" s="27" t="s">
        <v>247</v>
      </c>
      <c r="C488" s="2"/>
      <c r="D488" s="42" t="s">
        <v>248</v>
      </c>
      <c r="E488" s="137"/>
      <c r="F488" s="137"/>
      <c r="G488" s="137"/>
      <c r="H488" s="137"/>
      <c r="I488" s="129"/>
      <c r="J488" s="168">
        <f>6*30.06</f>
        <v>180.35999999999999</v>
      </c>
      <c r="K488" s="167" t="s">
        <v>9</v>
      </c>
    </row>
    <row r="489" spans="1:11">
      <c r="A489" s="1"/>
      <c r="B489" s="27"/>
      <c r="C489" s="2"/>
      <c r="D489" s="42"/>
      <c r="E489" s="137"/>
      <c r="F489" s="137"/>
      <c r="G489" s="137"/>
      <c r="H489" s="137"/>
      <c r="I489" s="129"/>
      <c r="J489" s="44"/>
      <c r="K489" s="131"/>
    </row>
    <row r="490" spans="1:11">
      <c r="A490" s="1"/>
      <c r="B490" s="27"/>
      <c r="C490" s="2"/>
      <c r="D490" s="42"/>
      <c r="E490" s="137"/>
      <c r="F490" s="137"/>
      <c r="G490" s="137"/>
      <c r="H490" s="137"/>
      <c r="I490" s="129"/>
      <c r="J490" s="44"/>
      <c r="K490" s="131"/>
    </row>
    <row r="491" spans="1:11">
      <c r="A491" s="52">
        <v>4</v>
      </c>
      <c r="B491" s="4" t="s">
        <v>161</v>
      </c>
      <c r="C491" s="2"/>
      <c r="D491" s="42"/>
      <c r="E491" s="137"/>
      <c r="F491" s="137"/>
      <c r="G491" s="137"/>
      <c r="H491" s="137"/>
      <c r="I491" s="129"/>
      <c r="J491" s="44"/>
      <c r="K491" s="131"/>
    </row>
    <row r="492" spans="1:11">
      <c r="A492" s="1"/>
      <c r="B492" s="27" t="s">
        <v>160</v>
      </c>
      <c r="C492" s="2"/>
      <c r="D492" s="42"/>
      <c r="E492" s="137"/>
      <c r="F492" s="137"/>
      <c r="G492" s="137"/>
      <c r="H492" s="137"/>
      <c r="I492" s="129"/>
      <c r="J492" s="44"/>
      <c r="K492" s="131"/>
    </row>
    <row r="493" spans="1:11">
      <c r="A493" s="1"/>
      <c r="B493" s="27" t="s">
        <v>164</v>
      </c>
      <c r="C493" s="2"/>
      <c r="D493" s="42" t="s">
        <v>162</v>
      </c>
      <c r="E493" s="137"/>
      <c r="F493" s="137"/>
      <c r="G493" s="137"/>
      <c r="H493" s="137"/>
      <c r="I493" s="129"/>
      <c r="J493" s="160">
        <v>22</v>
      </c>
      <c r="K493" s="137" t="s">
        <v>9</v>
      </c>
    </row>
    <row r="494" spans="1:11">
      <c r="A494" s="1"/>
      <c r="B494" s="27"/>
      <c r="C494" s="2"/>
      <c r="D494" s="42" t="s">
        <v>163</v>
      </c>
      <c r="E494" s="137"/>
      <c r="F494" s="137"/>
      <c r="G494" s="137"/>
      <c r="H494" s="137"/>
      <c r="I494" s="129"/>
      <c r="J494" s="160">
        <v>9.75</v>
      </c>
      <c r="K494" s="137" t="s">
        <v>9</v>
      </c>
    </row>
    <row r="495" spans="1:11" ht="15.75" thickBot="1">
      <c r="A495" s="1"/>
      <c r="B495" s="27"/>
      <c r="C495" s="2"/>
      <c r="D495" s="42"/>
      <c r="E495" s="137"/>
      <c r="F495" s="137"/>
      <c r="G495" s="137"/>
      <c r="H495" s="137"/>
      <c r="I495" s="129"/>
      <c r="J495" s="168">
        <f>SUM(J493:J494)</f>
        <v>31.75</v>
      </c>
      <c r="K495" s="167" t="s">
        <v>9</v>
      </c>
    </row>
    <row r="496" spans="1:11">
      <c r="A496" s="1"/>
      <c r="B496" s="27"/>
      <c r="C496" s="2"/>
      <c r="D496" s="42"/>
      <c r="E496" s="137"/>
      <c r="F496" s="137"/>
      <c r="G496" s="137"/>
      <c r="H496" s="137"/>
      <c r="I496" s="129"/>
      <c r="J496" s="44"/>
      <c r="K496" s="131"/>
    </row>
    <row r="497" spans="1:11" ht="15.75" thickBot="1">
      <c r="A497" s="1"/>
      <c r="B497" s="27" t="s">
        <v>159</v>
      </c>
      <c r="C497" s="2"/>
      <c r="D497" s="42" t="s">
        <v>165</v>
      </c>
      <c r="E497" s="137"/>
      <c r="F497" s="137"/>
      <c r="G497" s="137"/>
      <c r="H497" s="137"/>
      <c r="I497" s="129"/>
      <c r="J497" s="168">
        <f>5*31.75</f>
        <v>158.75</v>
      </c>
      <c r="K497" s="167" t="s">
        <v>9</v>
      </c>
    </row>
    <row r="498" spans="1:11" ht="15.75">
      <c r="A498" s="111">
        <v>5</v>
      </c>
      <c r="B498" s="76" t="s">
        <v>127</v>
      </c>
      <c r="C498" s="111"/>
      <c r="D498" s="118"/>
      <c r="E498" s="111"/>
      <c r="F498" s="111"/>
      <c r="G498" s="111"/>
      <c r="H498" s="113"/>
      <c r="I498" s="43"/>
      <c r="J498" s="43"/>
      <c r="K498" s="43"/>
    </row>
    <row r="499" spans="1:11">
      <c r="A499" s="1"/>
      <c r="B499" s="112" t="s">
        <v>128</v>
      </c>
      <c r="C499" s="111"/>
      <c r="D499" s="118"/>
      <c r="E499" s="111"/>
      <c r="F499" s="111"/>
      <c r="G499" s="111"/>
      <c r="H499" s="113"/>
      <c r="I499" s="111"/>
      <c r="J499" s="111"/>
      <c r="K499" s="111"/>
    </row>
    <row r="500" spans="1:11" ht="16.5" thickBot="1">
      <c r="A500" s="149"/>
      <c r="B500" s="76" t="s">
        <v>166</v>
      </c>
      <c r="C500" s="137"/>
      <c r="D500" s="160" t="s">
        <v>167</v>
      </c>
      <c r="E500" s="137"/>
      <c r="F500" s="137"/>
      <c r="G500" s="137"/>
      <c r="H500" s="137"/>
      <c r="I500" s="129"/>
      <c r="J500" s="168">
        <v>2.4900000000000002</v>
      </c>
      <c r="K500" s="167" t="s">
        <v>9</v>
      </c>
    </row>
    <row r="501" spans="1:11" ht="15.75">
      <c r="A501" s="149"/>
      <c r="B501" s="76"/>
      <c r="C501" s="137"/>
      <c r="D501" s="160"/>
      <c r="E501" s="137"/>
      <c r="F501" s="137"/>
      <c r="G501" s="137"/>
      <c r="H501" s="137"/>
      <c r="I501" s="129"/>
      <c r="J501" s="33"/>
      <c r="K501" s="131"/>
    </row>
    <row r="502" spans="1:11" ht="15.75">
      <c r="A502" s="149"/>
      <c r="B502" s="76"/>
      <c r="C502" s="137"/>
      <c r="D502" s="160"/>
      <c r="E502" s="137"/>
      <c r="F502" s="137"/>
      <c r="G502" s="137"/>
      <c r="H502" s="137"/>
      <c r="I502" s="129"/>
      <c r="J502" s="44"/>
      <c r="K502" s="131"/>
    </row>
    <row r="503" spans="1:11" ht="15.75">
      <c r="A503" s="149">
        <v>6</v>
      </c>
      <c r="B503" s="76" t="s">
        <v>168</v>
      </c>
      <c r="C503" s="137"/>
      <c r="D503" s="160"/>
      <c r="E503" s="137"/>
      <c r="F503" s="137"/>
      <c r="G503" s="137"/>
      <c r="H503" s="137"/>
      <c r="I503" s="129"/>
      <c r="J503" s="44"/>
      <c r="K503" s="131"/>
    </row>
    <row r="504" spans="1:11" ht="15.75">
      <c r="A504" s="149"/>
      <c r="B504" s="76" t="s">
        <v>169</v>
      </c>
      <c r="C504" s="137"/>
      <c r="D504" s="160"/>
      <c r="E504" s="137"/>
      <c r="F504" s="137"/>
      <c r="G504" s="137"/>
      <c r="H504" s="137"/>
      <c r="I504" s="129"/>
      <c r="J504" s="44"/>
      <c r="K504" s="131"/>
    </row>
    <row r="505" spans="1:11" ht="16.5" thickBot="1">
      <c r="A505" s="149"/>
      <c r="B505" s="76" t="s">
        <v>170</v>
      </c>
      <c r="C505" s="137"/>
      <c r="D505" s="160" t="s">
        <v>139</v>
      </c>
      <c r="E505" s="137"/>
      <c r="F505" s="137"/>
      <c r="G505" s="137"/>
      <c r="H505" s="137"/>
      <c r="I505" s="129"/>
      <c r="J505" s="166">
        <v>2</v>
      </c>
      <c r="K505" s="167" t="s">
        <v>46</v>
      </c>
    </row>
    <row r="506" spans="1:11" ht="15.75">
      <c r="A506" s="149"/>
      <c r="B506" s="76"/>
      <c r="C506" s="137"/>
      <c r="D506" s="160"/>
      <c r="E506" s="137"/>
      <c r="F506" s="137"/>
      <c r="G506" s="137"/>
      <c r="H506" s="137"/>
      <c r="I506" s="129"/>
      <c r="J506" s="44"/>
      <c r="K506" s="131"/>
    </row>
    <row r="507" spans="1:11" ht="15.75">
      <c r="A507" s="149">
        <v>7</v>
      </c>
      <c r="B507" s="76" t="s">
        <v>171</v>
      </c>
      <c r="C507" s="137"/>
      <c r="D507" s="160"/>
      <c r="E507" s="137"/>
      <c r="F507" s="137"/>
      <c r="G507" s="137"/>
      <c r="H507" s="137"/>
      <c r="I507" s="129"/>
      <c r="J507" s="44"/>
      <c r="K507" s="131"/>
    </row>
    <row r="508" spans="1:11" ht="16.5" thickBot="1">
      <c r="A508" s="149"/>
      <c r="B508" s="76" t="s">
        <v>134</v>
      </c>
      <c r="C508" s="137"/>
      <c r="D508" s="160" t="s">
        <v>172</v>
      </c>
      <c r="E508" s="137"/>
      <c r="F508" s="137"/>
      <c r="G508" s="137"/>
      <c r="H508" s="137"/>
      <c r="I508" s="129"/>
      <c r="J508" s="168">
        <v>12.75</v>
      </c>
      <c r="K508" s="167" t="s">
        <v>9</v>
      </c>
    </row>
    <row r="509" spans="1:11" ht="15.75">
      <c r="A509" s="149"/>
      <c r="B509" s="76"/>
      <c r="C509" s="137"/>
      <c r="D509" s="160"/>
      <c r="E509" s="137"/>
      <c r="F509" s="137"/>
      <c r="G509" s="137"/>
      <c r="H509" s="137"/>
      <c r="I509" s="129"/>
      <c r="J509" s="44"/>
      <c r="K509" s="131"/>
    </row>
    <row r="510" spans="1:11" ht="15.75">
      <c r="A510" s="149">
        <v>8</v>
      </c>
      <c r="B510" s="76" t="s">
        <v>173</v>
      </c>
      <c r="C510" s="137"/>
      <c r="D510" s="160"/>
      <c r="E510" s="137"/>
      <c r="F510" s="137"/>
      <c r="G510" s="137"/>
      <c r="H510" s="137"/>
      <c r="I510" s="129"/>
      <c r="J510" s="44"/>
      <c r="K510" s="131"/>
    </row>
    <row r="511" spans="1:11" ht="16.5" thickBot="1">
      <c r="A511" s="149"/>
      <c r="B511" s="76" t="s">
        <v>134</v>
      </c>
      <c r="C511" s="137"/>
      <c r="D511" s="160" t="s">
        <v>84</v>
      </c>
      <c r="E511" s="137"/>
      <c r="F511" s="137"/>
      <c r="G511" s="137"/>
      <c r="H511" s="137"/>
      <c r="I511" s="129"/>
      <c r="J511" s="166">
        <v>1</v>
      </c>
      <c r="K511" s="167" t="s">
        <v>46</v>
      </c>
    </row>
    <row r="512" spans="1:11" ht="15.75">
      <c r="A512" s="149"/>
      <c r="B512" s="76"/>
      <c r="C512" s="137"/>
      <c r="D512" s="160"/>
      <c r="E512" s="137"/>
      <c r="F512" s="137"/>
      <c r="G512" s="137"/>
      <c r="H512" s="137"/>
      <c r="I512" s="129"/>
      <c r="J512" s="44"/>
      <c r="K512" s="131"/>
    </row>
    <row r="513" spans="1:11" ht="15.75">
      <c r="A513" s="149">
        <v>9</v>
      </c>
      <c r="B513" s="76" t="s">
        <v>174</v>
      </c>
      <c r="C513" s="137"/>
      <c r="D513" s="160"/>
      <c r="E513" s="137"/>
      <c r="F513" s="137"/>
      <c r="G513" s="137"/>
      <c r="H513" s="137"/>
      <c r="I513" s="129"/>
      <c r="J513" s="44"/>
      <c r="K513" s="131"/>
    </row>
    <row r="514" spans="1:11" ht="16.5" thickBot="1">
      <c r="A514" s="149"/>
      <c r="B514" s="76" t="s">
        <v>134</v>
      </c>
      <c r="C514" s="137"/>
      <c r="D514" s="160" t="s">
        <v>175</v>
      </c>
      <c r="E514" s="137"/>
      <c r="F514" s="137"/>
      <c r="G514" s="137"/>
      <c r="H514" s="137"/>
      <c r="I514" s="129"/>
      <c r="J514" s="168">
        <v>24</v>
      </c>
      <c r="K514" s="167" t="s">
        <v>9</v>
      </c>
    </row>
    <row r="515" spans="1:11" ht="15.75">
      <c r="A515" s="149"/>
      <c r="B515" s="76"/>
      <c r="C515" s="137"/>
      <c r="D515" s="160"/>
      <c r="E515" s="137"/>
      <c r="F515" s="137"/>
      <c r="G515" s="137"/>
      <c r="H515" s="137"/>
      <c r="I515" s="129"/>
      <c r="J515" s="33"/>
      <c r="K515" s="131"/>
    </row>
    <row r="516" spans="1:11" ht="15.75">
      <c r="A516" s="149"/>
      <c r="B516" s="76"/>
      <c r="C516" s="137"/>
      <c r="D516" s="160"/>
      <c r="E516" s="137"/>
      <c r="F516" s="137"/>
      <c r="G516" s="137"/>
      <c r="H516" s="137"/>
      <c r="I516" s="129"/>
      <c r="J516" s="33"/>
      <c r="K516" s="131"/>
    </row>
    <row r="517" spans="1:11" ht="15.75">
      <c r="A517" s="149"/>
      <c r="B517" s="76"/>
      <c r="C517" s="137"/>
      <c r="D517" s="160"/>
      <c r="E517" s="137"/>
      <c r="F517" s="137"/>
      <c r="G517" s="137"/>
      <c r="H517" s="137"/>
      <c r="I517" s="129"/>
      <c r="J517" s="44"/>
      <c r="K517" s="131"/>
    </row>
    <row r="518" spans="1:11">
      <c r="A518" s="1"/>
      <c r="B518" s="112"/>
      <c r="C518" s="111"/>
      <c r="D518" s="112"/>
    </row>
    <row r="520" spans="1:11" ht="15.75">
      <c r="B520" s="7" t="s">
        <v>176</v>
      </c>
      <c r="C520" s="2"/>
      <c r="D520" s="3"/>
      <c r="E520" s="4"/>
      <c r="F520" s="5"/>
      <c r="G520" s="47" t="s">
        <v>58</v>
      </c>
      <c r="H520" s="4"/>
      <c r="I520" s="6"/>
      <c r="J520" s="5"/>
    </row>
    <row r="521" spans="1:11" ht="15.75">
      <c r="B521" s="2"/>
      <c r="C521" s="2"/>
      <c r="D521" s="3"/>
      <c r="E521" s="4"/>
      <c r="F521" s="5"/>
      <c r="G521" s="48" t="s">
        <v>59</v>
      </c>
      <c r="H521" s="4"/>
      <c r="I521" s="6"/>
      <c r="J521" s="5"/>
    </row>
    <row r="522" spans="1:11" ht="15.75">
      <c r="B522" s="2"/>
      <c r="C522" s="2"/>
      <c r="D522" s="3"/>
      <c r="E522" s="4"/>
      <c r="F522" s="5"/>
      <c r="G522" s="48" t="s">
        <v>60</v>
      </c>
      <c r="H522" s="4"/>
      <c r="I522" s="6"/>
      <c r="J522" s="5"/>
    </row>
    <row r="523" spans="1:11">
      <c r="A523" s="1"/>
      <c r="B523" s="112"/>
      <c r="C523" s="111"/>
      <c r="D523" s="112"/>
    </row>
    <row r="524" spans="1:11">
      <c r="A524" s="1"/>
      <c r="B524" s="2"/>
      <c r="C524" s="2"/>
      <c r="D524" s="111"/>
    </row>
    <row r="525" spans="1:11">
      <c r="A525" s="53"/>
      <c r="D525" s="111"/>
    </row>
    <row r="526" spans="1:11">
      <c r="A526" s="53"/>
      <c r="D526" s="111"/>
    </row>
    <row r="527" spans="1:11">
      <c r="A527" s="111"/>
      <c r="B527" s="112"/>
      <c r="C527" s="111"/>
      <c r="D527" s="111"/>
      <c r="E527" s="67"/>
      <c r="F527" s="67"/>
      <c r="G527" s="54"/>
      <c r="I527" s="67"/>
      <c r="J527" s="69"/>
      <c r="K527" s="68"/>
    </row>
    <row r="528" spans="1:11">
      <c r="A528" s="111"/>
      <c r="B528" s="112"/>
      <c r="C528" s="111"/>
      <c r="D528" s="111"/>
      <c r="E528" s="67"/>
      <c r="F528" s="67"/>
      <c r="G528" s="54"/>
      <c r="I528" s="67"/>
      <c r="J528" s="69"/>
      <c r="K528" s="68"/>
    </row>
    <row r="529" spans="1:11">
      <c r="C529" s="67"/>
      <c r="D529" s="68"/>
      <c r="E529" s="67"/>
      <c r="F529" s="67"/>
      <c r="G529" s="54"/>
      <c r="I529" s="67"/>
      <c r="J529" s="70"/>
      <c r="K529" s="68"/>
    </row>
    <row r="530" spans="1:11">
      <c r="C530" s="67"/>
      <c r="D530" s="68"/>
      <c r="E530" s="67"/>
      <c r="F530" s="67"/>
      <c r="G530" s="54"/>
      <c r="I530" s="67"/>
      <c r="J530" s="70"/>
      <c r="K530" s="68"/>
    </row>
    <row r="531" spans="1:11">
      <c r="B531" s="67"/>
      <c r="C531" s="67"/>
      <c r="D531" s="68"/>
      <c r="E531" s="67"/>
      <c r="F531" s="67"/>
      <c r="G531" s="54"/>
      <c r="I531" s="67"/>
      <c r="J531" s="70"/>
      <c r="K531" s="71"/>
    </row>
    <row r="532" spans="1:11">
      <c r="B532" s="2"/>
    </row>
    <row r="533" spans="1:11">
      <c r="B533" s="2"/>
    </row>
    <row r="534" spans="1:11">
      <c r="B534" s="2"/>
    </row>
    <row r="535" spans="1:11">
      <c r="A535" s="53"/>
      <c r="D535" s="53"/>
      <c r="H535" s="53"/>
      <c r="J535" s="53"/>
    </row>
    <row r="536" spans="1:11">
      <c r="A536" s="53"/>
      <c r="D536" s="53"/>
      <c r="H536" s="53"/>
      <c r="J536" s="53"/>
      <c r="K536" s="4"/>
    </row>
    <row r="537" spans="1:11">
      <c r="A537" s="53"/>
      <c r="D537" s="53"/>
      <c r="H537" s="53"/>
      <c r="J537" s="53"/>
      <c r="K537" s="4"/>
    </row>
    <row r="538" spans="1:11">
      <c r="A538" s="53"/>
      <c r="D538" s="53"/>
      <c r="H538" s="53"/>
      <c r="J538" s="53"/>
      <c r="K538" s="4"/>
    </row>
  </sheetData>
  <mergeCells count="18">
    <mergeCell ref="C39:E39"/>
    <mergeCell ref="B6:C6"/>
    <mergeCell ref="B189:D192"/>
    <mergeCell ref="A1:B1"/>
    <mergeCell ref="C1:J1"/>
    <mergeCell ref="B5:C5"/>
    <mergeCell ref="J5:L5"/>
    <mergeCell ref="B34:D37"/>
    <mergeCell ref="B57:D59"/>
    <mergeCell ref="B63:D65"/>
    <mergeCell ref="B377:D385"/>
    <mergeCell ref="B392:C394"/>
    <mergeCell ref="B396:C401"/>
    <mergeCell ref="B222:D224"/>
    <mergeCell ref="E105:F105"/>
    <mergeCell ref="E124:F124"/>
    <mergeCell ref="E120:F120"/>
    <mergeCell ref="E140:F140"/>
  </mergeCells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Face sheet</vt:lpstr>
      <vt:lpstr>SOC</vt:lpstr>
      <vt:lpstr>Abs</vt:lpstr>
      <vt:lpstr>Mes</vt:lpstr>
      <vt:lpstr>Mes!Print_Area</vt:lpstr>
      <vt:lpstr>Abs!Print_Titles</vt:lpstr>
      <vt:lpstr>Mes!Print_Titles</vt:lpstr>
    </vt:vector>
  </TitlesOfParts>
  <Company>nil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</dc:creator>
  <cp:lastModifiedBy>ali</cp:lastModifiedBy>
  <cp:lastPrinted>2016-04-22T01:06:12Z</cp:lastPrinted>
  <dcterms:created xsi:type="dcterms:W3CDTF">2012-09-22T12:04:40Z</dcterms:created>
  <dcterms:modified xsi:type="dcterms:W3CDTF">2016-04-21T16:19:14Z</dcterms:modified>
</cp:coreProperties>
</file>