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9390" windowHeight="4080" tabRatio="569" firstSheet="1" activeTab="1"/>
  </bookViews>
  <sheets>
    <sheet name="Carriage Matiari" sheetId="24" r:id="rId1"/>
    <sheet name="B.O.Q " sheetId="28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F30" i="28"/>
  <c r="C18" i="24"/>
  <c r="Q18" s="1"/>
  <c r="C17"/>
  <c r="Q17" s="1"/>
  <c r="C15"/>
  <c r="G15" s="1"/>
  <c r="C10"/>
  <c r="I10" s="1"/>
  <c r="C9"/>
  <c r="C8"/>
  <c r="M8" s="1"/>
  <c r="M19" s="1"/>
  <c r="R31"/>
  <c r="P31"/>
  <c r="N31"/>
  <c r="L31"/>
  <c r="J31"/>
  <c r="H31"/>
  <c r="F31"/>
  <c r="D31"/>
  <c r="R30"/>
  <c r="P30"/>
  <c r="N30"/>
  <c r="L30"/>
  <c r="J30"/>
  <c r="H30"/>
  <c r="F30"/>
  <c r="D30"/>
  <c r="I16"/>
  <c r="G16"/>
  <c r="E16"/>
  <c r="G14"/>
  <c r="E14"/>
  <c r="O9"/>
  <c r="O19" s="1"/>
  <c r="C2"/>
  <c r="C6"/>
  <c r="K6" s="1"/>
  <c r="K19" s="1"/>
  <c r="C7" l="1"/>
  <c r="I7" s="1"/>
  <c r="C11"/>
  <c r="S11" s="1"/>
  <c r="S19" s="1"/>
  <c r="C12"/>
  <c r="C13" s="1"/>
  <c r="E13" s="1"/>
  <c r="Q19"/>
  <c r="E15"/>
  <c r="F32"/>
  <c r="J32"/>
  <c r="J34" s="1"/>
  <c r="N32"/>
  <c r="N34" s="1"/>
  <c r="R32"/>
  <c r="R34"/>
  <c r="I15"/>
  <c r="I19" s="1"/>
  <c r="D32"/>
  <c r="H32"/>
  <c r="L32"/>
  <c r="L34" s="1"/>
  <c r="P32"/>
  <c r="G6"/>
  <c r="G7"/>
  <c r="G9"/>
  <c r="G10"/>
  <c r="G17"/>
  <c r="G18"/>
  <c r="E6"/>
  <c r="E7"/>
  <c r="E9"/>
  <c r="E10"/>
  <c r="E17"/>
  <c r="E18"/>
  <c r="P34" l="1"/>
  <c r="E12"/>
  <c r="E19" s="1"/>
  <c r="D34" s="1"/>
  <c r="G12"/>
  <c r="G13"/>
  <c r="H34"/>
  <c r="G19" l="1"/>
  <c r="F34" s="1"/>
  <c r="R35" s="1"/>
</calcChain>
</file>

<file path=xl/sharedStrings.xml><?xml version="1.0" encoding="utf-8"?>
<sst xmlns="http://schemas.openxmlformats.org/spreadsheetml/2006/main" count="324" uniqueCount="132">
  <si>
    <t>S#</t>
  </si>
  <si>
    <t>RATE</t>
  </si>
  <si>
    <t>1.</t>
  </si>
  <si>
    <t>% Cft</t>
  </si>
  <si>
    <t>Total</t>
  </si>
  <si>
    <t>P.Cft</t>
  </si>
  <si>
    <t>P.Cwt</t>
  </si>
  <si>
    <t>Sub-Engineer</t>
  </si>
  <si>
    <t>Name of Work:</t>
  </si>
  <si>
    <t>P.Rft</t>
  </si>
  <si>
    <t>P.Sft</t>
  </si>
  <si>
    <t>(M)</t>
  </si>
  <si>
    <t>15</t>
  </si>
  <si>
    <t xml:space="preserve">Total </t>
  </si>
  <si>
    <t>From</t>
  </si>
  <si>
    <t>Bholari</t>
  </si>
  <si>
    <t>Onger</t>
  </si>
  <si>
    <t>Pacca</t>
  </si>
  <si>
    <t>1st Mile</t>
  </si>
  <si>
    <t>2nd Mile</t>
  </si>
  <si>
    <t>3rd Mile</t>
  </si>
  <si>
    <t>4th Mile</t>
  </si>
  <si>
    <t>5th Mile</t>
  </si>
  <si>
    <t>Fabrication of mild steel reinforcement for cement concrete including cutting, bending laying in position making joints &amp; fastening i/c cost of binding wire &amp; also i/c removal of rust from bars. (S.I.NO.8/P-17)</t>
  </si>
  <si>
    <t xml:space="preserve">Buildings Sub-Division </t>
  </si>
  <si>
    <t>Cement concrete brick or stone ballast 1-1/2" to 2" gauge ratio 1:4:8 (S.I.NO:4/(b)P-15)</t>
  </si>
  <si>
    <t>R.C.C work i/c all labour and material except the cost of steel reinforcement and its labour for bending and binding which will be paid separately .This rate also i/c all kinds of forms moulds: lifting shuttering curing rendering and finishing the exposed surface (a) R.C. work in roof slab, beams, columns, rafts, lintels &amp; other structural members laid in situ or precast laid in position complete in all respects. ratio 1:2:4.(S.I.NO: 6(a) (I) /P-17)</t>
  </si>
  <si>
    <t>Filling watering &amp; ramming earth in floor with surplus earth from foundation lead up to one chain and lift up to 5 feet. (S.I No: 21/P-4)</t>
  </si>
  <si>
    <t>Cement plaster 1/2 " thick in 1:6 ratio (S.I.No. 13(b) P.No.52)</t>
  </si>
  <si>
    <t xml:space="preserve">Excavation in foundation of building, bridges and other structure including deg belling, dressing refilling around structure with excavated earth watering and ramming lead upto 5 feet. (b) In ordinary soil. (S.I.# 18/P-4)         </t>
  </si>
  <si>
    <t>2</t>
  </si>
  <si>
    <t>Supplying and filling sand under floor &amp; plugging in walls. (S.I.NO:29/P-26)</t>
  </si>
  <si>
    <t>Cement Plaster 1:4 up to 12' height, 3/8" thick (S.I No.11 /P-52 )</t>
  </si>
  <si>
    <t>Cement concrete plain 1:2:4i/c placing compacting finishing and curring complete i/c screening and washing of stone aggregate without shuttering (S.I.No. 5/P-16)</t>
  </si>
  <si>
    <t>Laying white Marble flooring fine dressed on the surface without winding set in lime mortar 1:2 i/c rubbing &amp; polishing of the joints (a) 3/4" thick flooring. (S.I.NO:28(a)/P-43)</t>
  </si>
  <si>
    <t>% Sft</t>
  </si>
  <si>
    <t>Glazed tiles dado 1/4" thick laid in pigment over 1:2 cement sand mortar 3/4" thick i/c finishing.  (S.I.NO: 38/P-45)</t>
  </si>
  <si>
    <t>P/Fixing 3/8" thick marble tiles of approved  quality &amp; colour &amp; shade size (8" x 4" / 6" x 4") in dado skirting &amp; facing removal tucking of existing plaster surface etc. over 1/2" thick base of cement mortar 1:3 setting of tiles in slury of white cement over mortar base i/c filling the joints and washing the tiles with white cement slury, curing, finishing, cleaning &amp; polishing etc. complete.(S.I.NO:68(i)/P-49)</t>
  </si>
  <si>
    <t>Providing and laying 1" thick Topping cement concrete (1:2:4) i/c surface finishing &amp; dividing into panels.(S.I.NO: 16 /P-42 )</t>
  </si>
  <si>
    <t xml:space="preserve">First class deodar wood wrought joinery in doors &amp; windows etc fixed in position i/c chowkhat, holds fasts, hinges, iron tower bolts, chocks, cleats, handles and cords with hooks etc. Deodar panelled or panelled glazed or fully glazed 1-3/4" thick.(S.I.NO:7(b)/P-58 </t>
  </si>
  <si>
    <t>P/fixing iron steel grill solid square bars of size 1/2" x 1/2" placed at 4" I/c and frame of flate iron patti of 3/4" x 3/4" I/c circle shape at 1-0 apart equivalent fitted with screws and pins I/c painting 3-coats with 1st coat of red oxide paint etc. (S.I.NO: 30/P-94)</t>
  </si>
  <si>
    <t xml:space="preserve">First class deodar wood wrought joinery in doors &amp; windows etc fixed in position i/c chowkhat, holds fasts, hinges, iron tower bolts, chocks, cleats, handles and cords with hooks etc. Deodar panelled or panelled glazed or fully glazed 1-3/4" thick.(S.I.NO:7(b)/P-58 (Shutters Only) </t>
  </si>
  <si>
    <t xml:space="preserve">Providing and fixing bitumen felt paper of 60 Lbs over roof I/c  cleaning of roof with wire brush and removing dust, applying bitumen coat at the rate of 34 Lbs Per % sft as permix inter coats and then laying felt paper with 10 % Over Laps , then applying and spreading hill sand at the rate of 1 cft for 100 
Sft. The cost also i/c necessary fire material, kerosen Oil, Wood etc. (S.i.no 41 P.37) </t>
  </si>
  <si>
    <t>Providing and fixing G.I Frames / Choukhats of size 7"x 2" or 4 1/2" x 3 for Door using 20 guage 
G.I Sheet I.C welded hinges and fixing at site with necessary hold fasts.filling with cement sand 
slurry of ratio 1:6 and repairing the jambs , the cost also i.c all carriage , tools and plants 
used in making and fixing (S.I.No. 29 P.No 93)</t>
  </si>
  <si>
    <t>Providing and fixing G.I Frames / Choukhats of size 7"x 2" or 4 1/2" x 3 for Window using 20 guage 
G.I Sheet I.C welded hinges and fixing at site with necessary hold fasts.filling with cement sand 
slurry of ratio 1:6 and repairing the jambs , the cost also i.c all carriage , tools and plants 
used in making and fixing (S.I.No. 28 P.No 93)</t>
  </si>
  <si>
    <t>% 0Cft</t>
  </si>
  <si>
    <t>Carraige of Material Sheet</t>
  </si>
  <si>
    <t>Sr. No</t>
  </si>
  <si>
    <t>Name of item</t>
  </si>
  <si>
    <t>Qty</t>
  </si>
  <si>
    <t>Cement P-Sft</t>
  </si>
  <si>
    <t>Hill Sand % Cft</t>
  </si>
  <si>
    <t>Single % Cft</t>
  </si>
  <si>
    <t>Stone Ballas % Cft</t>
  </si>
  <si>
    <t>Steel P-Cft</t>
  </si>
  <si>
    <t>Bricks %oCft</t>
  </si>
  <si>
    <t>Marble &amp; Tiles Nos:</t>
  </si>
  <si>
    <t>Earth/ Sand %oCft</t>
  </si>
  <si>
    <t>Ratio</t>
  </si>
  <si>
    <t>Cement / concrete 1:4:8</t>
  </si>
  <si>
    <t xml:space="preserve"> ----</t>
  </si>
  <si>
    <t>R.C.C 1:2:4</t>
  </si>
  <si>
    <t>---</t>
  </si>
  <si>
    <t>FABRICATION</t>
  </si>
  <si>
    <t>Brick Masonry 1:6</t>
  </si>
  <si>
    <t>Earth / Sand</t>
  </si>
  <si>
    <t>Cement/ Plaster 1:6 1/2"</t>
  </si>
  <si>
    <t>Cement Plaster 1:4 3/8"</t>
  </si>
  <si>
    <t>Cement Plaster 1:4 3/4"</t>
  </si>
  <si>
    <t>C.C TOPPING  (1:2:4)  3” THICK</t>
  </si>
  <si>
    <t>Marble floor &amp; Dado</t>
  </si>
  <si>
    <t>Glazed Tiles</t>
  </si>
  <si>
    <t>Total Quantity</t>
  </si>
  <si>
    <t>For Matiari</t>
  </si>
  <si>
    <t>Hyd.</t>
  </si>
  <si>
    <t>T.B Khan</t>
  </si>
  <si>
    <t>Lead in Miles</t>
  </si>
  <si>
    <t>Kacha</t>
  </si>
  <si>
    <t>PACCA</t>
  </si>
  <si>
    <t>Rs.</t>
  </si>
  <si>
    <t>6th Mile</t>
  </si>
  <si>
    <t>7th and subsequent Miles</t>
  </si>
  <si>
    <t>x 0.60</t>
  </si>
  <si>
    <t>x 32.56</t>
  </si>
  <si>
    <t>x 26.05</t>
  </si>
  <si>
    <t>KACHA</t>
  </si>
  <si>
    <t>TOTAL RATE</t>
  </si>
  <si>
    <t xml:space="preserve">Grand Total Rs. </t>
  </si>
  <si>
    <t>Assistant Engineer</t>
  </si>
  <si>
    <t>Matiari</t>
  </si>
  <si>
    <t>CC Plain 1:2:4</t>
  </si>
  <si>
    <t>C.C TOPPING  (1:2:4)  1” THICK</t>
  </si>
  <si>
    <t>Pacca brick work in foundation &amp; plinth in cement sand mortar ratio 1:6 (S.I.NO: 4/P- 20)</t>
  </si>
  <si>
    <t>Laying floor of approved coloured glazed tiles 1/4" thick laid in white cement &amp; 1:2 pigment on a bed of 3/4" thick cement mortar 1:2 (S.I No. 25/P-43)</t>
  </si>
  <si>
    <t>Preparing the surface and painting with Matt Finish i/c rubbing the surface with Bathy (Silicon carbide rubbing brick) filling the voids with zink/chalk/plaster of paris mixture, applying first coat premix making the surface smooth and then painting 3-coats with matt finish of approved make etc: complete. (New surface). (S.I.NO: 36/P- 55)</t>
  </si>
  <si>
    <t>Pacca brick work in Ground Floor and plinth in 1:6 : (S.I # 05 (e)/ P-21)</t>
  </si>
  <si>
    <t>BILL OF QUANTITIES</t>
  </si>
  <si>
    <t>Name of Work:-</t>
  </si>
  <si>
    <t>(A) Description and rate of Items based on Composite Schedule of Rates.</t>
  </si>
  <si>
    <t>Item No.</t>
  </si>
  <si>
    <t>Quantities</t>
  </si>
  <si>
    <t>Unit</t>
  </si>
  <si>
    <t>Amount in Rupees</t>
  </si>
  <si>
    <t>%  Sft</t>
  </si>
  <si>
    <t>4</t>
  </si>
  <si>
    <t>5</t>
  </si>
  <si>
    <t>9</t>
  </si>
  <si>
    <t>_________% above / below on the rates of CSR _____________/-</t>
  </si>
  <si>
    <t>Amount to be added /deducted on the basis of premium quoted TOTAL</t>
  </si>
  <si>
    <t>Total (A) = in words &amp; figures :_____________________________________________________________________</t>
  </si>
  <si>
    <t>____________________________________________________________________________________________</t>
  </si>
  <si>
    <t>EXECUTIVE ENGINEER</t>
  </si>
  <si>
    <t>Contractor</t>
  </si>
  <si>
    <t>BUILDINGS DIVISION</t>
  </si>
  <si>
    <t>Note:- Any omissionerror if occurs will be corrected.</t>
  </si>
  <si>
    <t>MATIARI</t>
  </si>
  <si>
    <t>Providing and fixing G.I Frames / Choukhats of size 7"x 2" or 4 1/2" x 3 for Door using 20 guage G.I Sheet I.C welded hinges and fixing at site with necessary hold fasts.filling with cement sand slurry of ratio 1:6 and repairing the jambs , the cost also i.c all carriage , tools and plants used in making and fixing (S.I.No. 29 P.No 93)</t>
  </si>
  <si>
    <t xml:space="preserve">Providing and fixing bitumen felt paper of 60 Lbs over roof I/c  cleaning of roof with wire brush and removing dust, applying bitumen coat at the rate of 34 Lbs Per % sft as permix inter coats and then laying felt paper with 10 % Over Laps , then applying and spreading hill sand at the rate of 1 cft for 100 Sft. The cost also i/c necessary fire material, kerosen Oil, Wood etc. (S.i.no 41 P.37) </t>
  </si>
  <si>
    <t>6</t>
  </si>
  <si>
    <t>7</t>
  </si>
  <si>
    <t>8</t>
  </si>
  <si>
    <t>11</t>
  </si>
  <si>
    <t>12</t>
  </si>
  <si>
    <t>16</t>
  </si>
  <si>
    <t>18</t>
  </si>
  <si>
    <t>19</t>
  </si>
  <si>
    <t>22</t>
  </si>
  <si>
    <t>23</t>
  </si>
  <si>
    <t>CONSTRUCTION OF RESIDENCE HOUSE FOR ASSISTANT COMMISSIONER MATIARI TALUKA &amp; DISTRICT MATIARI( Main Building)</t>
  </si>
  <si>
    <t xml:space="preserve">Descripition of item to be executed as site </t>
  </si>
  <si>
    <t>Providing and fixing G.I Frames / Choukhats of size 7"x 2" or 4 1/2" x 3 for Window using 20 guage G.I Sheet I.C welded hinges and fixing at site with necessary hold fasts.filling with cement sand slurry of ratio 1:6 and repairing the jambs , the cost also i.c all carriage , tools and plants used in making and fixing (S.I.No. 28 P.No 93)</t>
  </si>
  <si>
    <t xml:space="preserve">First class deodar wood wrought joinery in doors &amp; windows etc fixed in position i/c chowkhat, holds fasts, hinges, iron tower bolts, chocks, cleats, handles and cords with hooks etc. Deodar panelled or panelled glazed or fully glazed 1-3/4"thick. (S.I.NO:7(b)/P-58 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</si>
</sst>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"/>
    <numFmt numFmtId="167" formatCode="_(* #,##0.00_);_(* \(#,##0.00\);_(* &quot;-&quot;_);_(@_)"/>
  </numFmts>
  <fonts count="20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1"/>
      <color indexed="8"/>
      <name val="Times New Roman"/>
      <family val="1"/>
    </font>
    <font>
      <b/>
      <u/>
      <sz val="10"/>
      <color indexed="8"/>
      <name val="Times New Roman"/>
      <family val="1"/>
    </font>
    <font>
      <sz val="10"/>
      <color indexed="8"/>
      <name val="Times New Roman"/>
      <family val="1"/>
    </font>
    <font>
      <u/>
      <sz val="10"/>
      <color indexed="8"/>
      <name val="Times New Roman"/>
      <family val="1"/>
    </font>
    <font>
      <sz val="11"/>
      <color indexed="8"/>
      <name val="Times New Roman"/>
      <family val="1"/>
    </font>
    <font>
      <b/>
      <i/>
      <u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9"/>
      <name val="Times New Roman"/>
      <family val="1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9" fillId="0" borderId="0" applyFont="0" applyFill="0" applyBorder="0" applyAlignment="0" applyProtection="0"/>
  </cellStyleXfs>
  <cellXfs count="161">
    <xf numFmtId="0" fontId="0" fillId="0" borderId="0" xfId="0"/>
    <xf numFmtId="0" fontId="13" fillId="0" borderId="0" xfId="1" applyFont="1"/>
    <xf numFmtId="0" fontId="13" fillId="0" borderId="0" xfId="1" applyFont="1" applyBorder="1" applyAlignment="1">
      <alignment horizontal="left" vertical="center"/>
    </xf>
    <xf numFmtId="0" fontId="13" fillId="0" borderId="3" xfId="1" applyFont="1" applyBorder="1" applyAlignment="1">
      <alignment vertical="center"/>
    </xf>
    <xf numFmtId="0" fontId="5" fillId="0" borderId="8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4" xfId="1" applyFont="1" applyBorder="1" applyAlignment="1">
      <alignment vertical="center" wrapText="1"/>
    </xf>
    <xf numFmtId="1" fontId="13" fillId="0" borderId="8" xfId="1" applyNumberFormat="1" applyFont="1" applyBorder="1" applyAlignment="1">
      <alignment horizontal="center" vertical="center"/>
    </xf>
    <xf numFmtId="10" fontId="13" fillId="0" borderId="8" xfId="1" applyNumberFormat="1" applyFont="1" applyBorder="1" applyAlignment="1">
      <alignment horizontal="right" vertical="center"/>
    </xf>
    <xf numFmtId="41" fontId="13" fillId="0" borderId="8" xfId="1" applyNumberFormat="1" applyFont="1" applyBorder="1" applyAlignment="1">
      <alignment horizontal="center" vertical="center"/>
    </xf>
    <xf numFmtId="10" fontId="13" fillId="0" borderId="8" xfId="1" applyNumberFormat="1" applyFont="1" applyBorder="1" applyAlignment="1">
      <alignment horizontal="center" vertical="center"/>
    </xf>
    <xf numFmtId="1" fontId="4" fillId="0" borderId="8" xfId="0" quotePrefix="1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13" fillId="0" borderId="8" xfId="1" applyFont="1" applyBorder="1"/>
    <xf numFmtId="0" fontId="3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2" fontId="13" fillId="0" borderId="8" xfId="1" applyNumberFormat="1" applyFont="1" applyBorder="1" applyAlignment="1">
      <alignment horizontal="center" vertical="center"/>
    </xf>
    <xf numFmtId="43" fontId="13" fillId="0" borderId="8" xfId="1" applyNumberFormat="1" applyFont="1" applyBorder="1" applyAlignment="1">
      <alignment horizontal="center" vertical="center"/>
    </xf>
    <xf numFmtId="9" fontId="13" fillId="0" borderId="8" xfId="1" applyNumberFormat="1" applyFont="1" applyBorder="1" applyAlignment="1">
      <alignment horizontal="right" vertical="center"/>
    </xf>
    <xf numFmtId="0" fontId="13" fillId="0" borderId="4" xfId="0" applyFont="1" applyBorder="1" applyAlignment="1">
      <alignment vertical="center" wrapText="1"/>
    </xf>
    <xf numFmtId="1" fontId="13" fillId="0" borderId="8" xfId="0" applyNumberFormat="1" applyFont="1" applyBorder="1" applyAlignment="1">
      <alignment horizontal="center" vertical="center"/>
    </xf>
    <xf numFmtId="10" fontId="13" fillId="0" borderId="8" xfId="0" applyNumberFormat="1" applyFont="1" applyBorder="1" applyAlignment="1">
      <alignment horizontal="center" vertical="center"/>
    </xf>
    <xf numFmtId="41" fontId="13" fillId="0" borderId="8" xfId="0" applyNumberFormat="1" applyFont="1" applyBorder="1" applyAlignment="1">
      <alignment horizontal="center" vertical="center"/>
    </xf>
    <xf numFmtId="0" fontId="13" fillId="0" borderId="0" xfId="0" applyFont="1"/>
    <xf numFmtId="1" fontId="4" fillId="0" borderId="8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0" fontId="13" fillId="0" borderId="8" xfId="2" applyNumberFormat="1" applyFont="1" applyBorder="1" applyAlignment="1">
      <alignment horizontal="right" vertical="center"/>
    </xf>
    <xf numFmtId="41" fontId="13" fillId="0" borderId="8" xfId="2" applyNumberFormat="1" applyFont="1" applyBorder="1" applyAlignment="1">
      <alignment horizontal="center" vertical="center"/>
    </xf>
    <xf numFmtId="10" fontId="13" fillId="0" borderId="8" xfId="2" applyNumberFormat="1" applyFont="1" applyBorder="1" applyAlignment="1">
      <alignment horizontal="center" vertical="center"/>
    </xf>
    <xf numFmtId="0" fontId="13" fillId="0" borderId="8" xfId="1" applyFont="1" applyBorder="1" applyAlignment="1">
      <alignment vertical="center" wrapText="1"/>
    </xf>
    <xf numFmtId="0" fontId="13" fillId="0" borderId="4" xfId="1" applyFont="1" applyBorder="1" applyAlignment="1">
      <alignment vertical="top" wrapText="1"/>
    </xf>
    <xf numFmtId="0" fontId="5" fillId="0" borderId="6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41" fontId="5" fillId="0" borderId="6" xfId="1" applyNumberFormat="1" applyFont="1" applyBorder="1" applyAlignment="1">
      <alignment vertical="center"/>
    </xf>
    <xf numFmtId="167" fontId="5" fillId="0" borderId="6" xfId="1" applyNumberFormat="1" applyFont="1" applyBorder="1" applyAlignment="1">
      <alignment vertical="center"/>
    </xf>
    <xf numFmtId="0" fontId="13" fillId="0" borderId="6" xfId="1" applyFont="1" applyBorder="1" applyAlignment="1">
      <alignment vertical="center" wrapText="1"/>
    </xf>
    <xf numFmtId="0" fontId="14" fillId="0" borderId="5" xfId="1" applyFont="1" applyBorder="1" applyAlignment="1">
      <alignment vertical="center" wrapText="1"/>
    </xf>
    <xf numFmtId="0" fontId="13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6" xfId="3" applyFont="1" applyBorder="1" applyAlignment="1">
      <alignment vertical="center"/>
    </xf>
    <xf numFmtId="0" fontId="5" fillId="0" borderId="0" xfId="1" applyFont="1"/>
    <xf numFmtId="41" fontId="13" fillId="0" borderId="0" xfId="1" applyNumberFormat="1" applyFont="1" applyBorder="1" applyAlignment="1">
      <alignment horizontal="center"/>
    </xf>
    <xf numFmtId="0" fontId="13" fillId="0" borderId="0" xfId="1" applyFont="1" applyBorder="1" applyAlignment="1">
      <alignment horizontal="center"/>
    </xf>
    <xf numFmtId="0" fontId="15" fillId="0" borderId="0" xfId="1" applyFont="1"/>
    <xf numFmtId="0" fontId="15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3" fontId="4" fillId="0" borderId="0" xfId="0" applyNumberFormat="1" applyFont="1" applyAlignment="1">
      <alignment horizontal="left" vertical="top"/>
    </xf>
    <xf numFmtId="3" fontId="3" fillId="0" borderId="0" xfId="0" applyNumberFormat="1" applyFont="1" applyAlignment="1">
      <alignment horizontal="center" vertical="top"/>
    </xf>
    <xf numFmtId="3" fontId="9" fillId="0" borderId="0" xfId="0" applyNumberFormat="1" applyFont="1" applyAlignment="1">
      <alignment horizontal="left" vertical="center"/>
    </xf>
    <xf numFmtId="3" fontId="8" fillId="0" borderId="0" xfId="0" applyNumberFormat="1" applyFont="1" applyAlignment="1">
      <alignment horizontal="center" vertical="center"/>
    </xf>
    <xf numFmtId="165" fontId="9" fillId="0" borderId="0" xfId="0" applyNumberFormat="1" applyFont="1" applyAlignment="1"/>
    <xf numFmtId="43" fontId="8" fillId="0" borderId="0" xfId="0" applyNumberFormat="1" applyFont="1" applyAlignment="1">
      <alignment horizontal="right" vertical="center"/>
    </xf>
    <xf numFmtId="3" fontId="16" fillId="0" borderId="0" xfId="0" applyNumberFormat="1" applyFont="1" applyBorder="1" applyAlignment="1">
      <alignment vertical="justify" wrapText="1"/>
    </xf>
    <xf numFmtId="3" fontId="9" fillId="0" borderId="0" xfId="0" applyNumberFormat="1" applyFont="1" applyBorder="1" applyAlignment="1">
      <alignment horizontal="left" vertical="top"/>
    </xf>
    <xf numFmtId="3" fontId="9" fillId="0" borderId="0" xfId="0" applyNumberFormat="1" applyFont="1" applyAlignment="1">
      <alignment horizontal="left" vertical="top"/>
    </xf>
    <xf numFmtId="3" fontId="8" fillId="0" borderId="0" xfId="0" applyNumberFormat="1" applyFont="1" applyBorder="1" applyAlignment="1">
      <alignment horizontal="center" vertical="top"/>
    </xf>
    <xf numFmtId="3" fontId="10" fillId="0" borderId="0" xfId="0" applyNumberFormat="1" applyFont="1" applyBorder="1" applyAlignment="1">
      <alignment horizontal="justify" vertical="justify"/>
    </xf>
    <xf numFmtId="3" fontId="17" fillId="2" borderId="16" xfId="0" applyNumberFormat="1" applyFont="1" applyFill="1" applyBorder="1" applyAlignment="1">
      <alignment horizontal="center" vertical="center"/>
    </xf>
    <xf numFmtId="3" fontId="17" fillId="2" borderId="8" xfId="0" applyNumberFormat="1" applyFont="1" applyFill="1" applyBorder="1" applyAlignment="1">
      <alignment horizontal="justify" vertical="center"/>
    </xf>
    <xf numFmtId="3" fontId="17" fillId="2" borderId="8" xfId="0" applyNumberFormat="1" applyFont="1" applyFill="1" applyBorder="1" applyAlignment="1">
      <alignment horizontal="center" vertical="center"/>
    </xf>
    <xf numFmtId="43" fontId="17" fillId="2" borderId="8" xfId="0" applyNumberFormat="1" applyFont="1" applyFill="1" applyBorder="1" applyAlignment="1">
      <alignment horizontal="center" vertical="center"/>
    </xf>
    <xf numFmtId="3" fontId="17" fillId="2" borderId="8" xfId="0" applyNumberFormat="1" applyFont="1" applyFill="1" applyBorder="1" applyAlignment="1">
      <alignment horizontal="center" vertical="justify"/>
    </xf>
    <xf numFmtId="3" fontId="18" fillId="0" borderId="0" xfId="0" applyNumberFormat="1" applyFont="1" applyAlignment="1">
      <alignment horizontal="center" vertical="center"/>
    </xf>
    <xf numFmtId="3" fontId="9" fillId="0" borderId="0" xfId="0" applyNumberFormat="1" applyFont="1" applyFill="1" applyAlignment="1">
      <alignment horizontal="left" vertical="center"/>
    </xf>
    <xf numFmtId="2" fontId="9" fillId="0" borderId="0" xfId="0" applyNumberFormat="1" applyFont="1" applyFill="1" applyAlignment="1">
      <alignment horizontal="left" vertical="center"/>
    </xf>
    <xf numFmtId="0" fontId="8" fillId="0" borderId="8" xfId="0" applyNumberFormat="1" applyFont="1" applyFill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top"/>
    </xf>
    <xf numFmtId="3" fontId="8" fillId="0" borderId="6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/>
    <xf numFmtId="43" fontId="9" fillId="0" borderId="0" xfId="0" applyNumberFormat="1" applyFont="1" applyBorder="1" applyAlignment="1">
      <alignment horizontal="left" vertical="center"/>
    </xf>
    <xf numFmtId="3" fontId="9" fillId="0" borderId="0" xfId="0" applyNumberFormat="1" applyFont="1" applyBorder="1" applyAlignment="1">
      <alignment horizontal="left" vertical="center"/>
    </xf>
    <xf numFmtId="3" fontId="8" fillId="0" borderId="0" xfId="0" applyNumberFormat="1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3" fontId="4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vertical="center"/>
    </xf>
    <xf numFmtId="43" fontId="9" fillId="0" borderId="0" xfId="0" applyNumberFormat="1" applyFont="1" applyAlignment="1">
      <alignment vertical="center"/>
    </xf>
    <xf numFmtId="3" fontId="9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43" fontId="9" fillId="0" borderId="0" xfId="0" applyNumberFormat="1" applyFont="1" applyAlignment="1">
      <alignment horizontal="left" vertical="center"/>
    </xf>
    <xf numFmtId="3" fontId="8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3" fontId="4" fillId="0" borderId="0" xfId="0" applyNumberFormat="1" applyFont="1" applyAlignment="1">
      <alignment vertical="top" wrapText="1"/>
    </xf>
    <xf numFmtId="3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center" vertical="top"/>
    </xf>
    <xf numFmtId="49" fontId="4" fillId="0" borderId="15" xfId="0" applyNumberFormat="1" applyFont="1" applyBorder="1" applyAlignment="1">
      <alignment vertical="justify" wrapText="1"/>
    </xf>
    <xf numFmtId="49" fontId="3" fillId="0" borderId="15" xfId="0" applyNumberFormat="1" applyFont="1" applyBorder="1" applyAlignment="1">
      <alignment horizontal="center" vertical="top"/>
    </xf>
    <xf numFmtId="2" fontId="8" fillId="0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Fill="1" applyBorder="1" applyAlignment="1">
      <alignment horizontal="center" vertical="center"/>
    </xf>
    <xf numFmtId="43" fontId="17" fillId="2" borderId="13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justify" vertical="justify" wrapText="1"/>
    </xf>
    <xf numFmtId="0" fontId="3" fillId="0" borderId="8" xfId="0" applyFont="1" applyBorder="1" applyAlignment="1">
      <alignment horizontal="justify" vertical="justify" wrapText="1"/>
    </xf>
    <xf numFmtId="49" fontId="8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8" fillId="0" borderId="8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vertical="center"/>
    </xf>
    <xf numFmtId="3" fontId="8" fillId="0" borderId="5" xfId="0" applyNumberFormat="1" applyFont="1" applyBorder="1" applyAlignment="1">
      <alignment horizontal="left" vertical="center"/>
    </xf>
    <xf numFmtId="43" fontId="8" fillId="0" borderId="5" xfId="0" applyNumberFormat="1" applyFont="1" applyBorder="1" applyAlignment="1">
      <alignment vertical="center"/>
    </xf>
    <xf numFmtId="3" fontId="8" fillId="0" borderId="5" xfId="0" applyNumberFormat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 applyBorder="1" applyAlignment="1">
      <alignment horizontal="justify"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12" fillId="0" borderId="4" xfId="1" applyFont="1" applyBorder="1" applyAlignment="1">
      <alignment vertical="center" wrapText="1"/>
    </xf>
    <xf numFmtId="0" fontId="12" fillId="0" borderId="5" xfId="1" applyFont="1" applyBorder="1" applyAlignment="1">
      <alignment vertical="center" wrapText="1"/>
    </xf>
    <xf numFmtId="0" fontId="13" fillId="0" borderId="8" xfId="1" applyFont="1" applyBorder="1" applyAlignment="1">
      <alignment horizontal="left" vertical="center" wrapText="1"/>
    </xf>
    <xf numFmtId="43" fontId="13" fillId="0" borderId="4" xfId="1" applyNumberFormat="1" applyFont="1" applyBorder="1" applyAlignment="1">
      <alignment horizontal="center" vertical="center"/>
    </xf>
    <xf numFmtId="43" fontId="13" fillId="0" borderId="6" xfId="1" applyNumberFormat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43" fontId="13" fillId="0" borderId="4" xfId="1" applyNumberFormat="1" applyFont="1" applyBorder="1" applyAlignment="1">
      <alignment horizontal="center" vertical="center" wrapText="1"/>
    </xf>
    <xf numFmtId="43" fontId="13" fillId="0" borderId="6" xfId="1" applyNumberFormat="1" applyFont="1" applyBorder="1" applyAlignment="1">
      <alignment horizontal="center" vertical="center" wrapText="1"/>
    </xf>
    <xf numFmtId="43" fontId="5" fillId="0" borderId="4" xfId="1" applyNumberFormat="1" applyFont="1" applyBorder="1" applyAlignment="1">
      <alignment horizontal="center" vertical="center"/>
    </xf>
    <xf numFmtId="43" fontId="5" fillId="0" borderId="6" xfId="1" applyNumberFormat="1" applyFont="1" applyBorder="1" applyAlignment="1">
      <alignment horizontal="center" vertical="center"/>
    </xf>
    <xf numFmtId="43" fontId="5" fillId="0" borderId="4" xfId="3" applyNumberFormat="1" applyFont="1" applyBorder="1" applyAlignment="1">
      <alignment horizontal="center" vertical="center" wrapText="1"/>
    </xf>
    <xf numFmtId="43" fontId="5" fillId="0" borderId="6" xfId="3" applyNumberFormat="1" applyFont="1" applyBorder="1" applyAlignment="1">
      <alignment horizontal="center" vertical="center" wrapText="1"/>
    </xf>
    <xf numFmtId="41" fontId="5" fillId="0" borderId="4" xfId="3" applyNumberFormat="1" applyFont="1" applyBorder="1" applyAlignment="1">
      <alignment horizontal="center" vertical="center" wrapText="1"/>
    </xf>
    <xf numFmtId="41" fontId="5" fillId="0" borderId="6" xfId="3" applyNumberFormat="1" applyFont="1" applyBorder="1" applyAlignment="1">
      <alignment horizontal="center" vertical="center" wrapText="1"/>
    </xf>
    <xf numFmtId="41" fontId="13" fillId="0" borderId="10" xfId="1" applyNumberFormat="1" applyFont="1" applyBorder="1" applyAlignment="1">
      <alignment horizontal="center"/>
    </xf>
    <xf numFmtId="0" fontId="5" fillId="0" borderId="4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8" xfId="1" applyFont="1" applyBorder="1" applyAlignment="1">
      <alignment horizontal="right" vertical="center" wrapText="1"/>
    </xf>
    <xf numFmtId="0" fontId="14" fillId="0" borderId="8" xfId="1" applyFont="1" applyBorder="1" applyAlignment="1">
      <alignment vertical="center" wrapText="1"/>
    </xf>
    <xf numFmtId="3" fontId="8" fillId="0" borderId="0" xfId="0" applyNumberFormat="1" applyFont="1" applyAlignment="1">
      <alignment horizontal="center" vertical="center"/>
    </xf>
    <xf numFmtId="43" fontId="6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left" vertical="center"/>
    </xf>
    <xf numFmtId="43" fontId="7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3" fontId="8" fillId="0" borderId="0" xfId="0" applyNumberFormat="1" applyFont="1" applyBorder="1" applyAlignment="1">
      <alignment horizontal="center" vertical="top"/>
    </xf>
    <xf numFmtId="3" fontId="16" fillId="0" borderId="2" xfId="0" applyNumberFormat="1" applyFont="1" applyBorder="1" applyAlignment="1">
      <alignment horizontal="justify" vertical="justify" wrapText="1"/>
    </xf>
    <xf numFmtId="3" fontId="8" fillId="0" borderId="8" xfId="0" applyNumberFormat="1" applyFont="1" applyBorder="1" applyAlignment="1">
      <alignment horizontal="left" vertical="top"/>
    </xf>
    <xf numFmtId="43" fontId="4" fillId="0" borderId="0" xfId="0" applyNumberFormat="1" applyFont="1" applyAlignment="1">
      <alignment horizontal="justify" vertical="justify"/>
    </xf>
  </cellXfs>
  <cellStyles count="6">
    <cellStyle name="Comma 2" xfId="5"/>
    <cellStyle name="Normal" xfId="0" builtinId="0"/>
    <cellStyle name="Normal 2" xfId="1"/>
    <cellStyle name="Normal 2 2" xfId="3"/>
    <cellStyle name="Normal 3" xfId="4"/>
    <cellStyle name="Normal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Diviion%20Matiari/Estimates%20%20Matiari%20&amp;%20B.O.Q/Estimate%202015-16%20of%20T.H.Q%20(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 Cost"/>
      <sheetName val="Estimate"/>
      <sheetName val="Carraige"/>
      <sheetName val="Sheet1"/>
      <sheetName val="F.R"/>
      <sheetName val="Items"/>
    </sheetNames>
    <sheetDataSet>
      <sheetData sheetId="0">
        <row r="3">
          <cell r="C3" t="str">
            <v>Rehabilitation / Renovation of Existing Taluka Hospital Matiari (First Floor).</v>
          </cell>
        </row>
      </sheetData>
      <sheetData sheetId="1">
        <row r="165">
          <cell r="Q165">
            <v>3856534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2"/>
  <sheetViews>
    <sheetView topLeftCell="B16" zoomScale="90" zoomScaleNormal="90" workbookViewId="0">
      <selection activeCell="F20" sqref="F20:G20"/>
    </sheetView>
  </sheetViews>
  <sheetFormatPr defaultRowHeight="12.75"/>
  <cols>
    <col min="1" max="1" width="2.875" style="1" customWidth="1"/>
    <col min="2" max="2" width="25.25" style="1" customWidth="1"/>
    <col min="3" max="3" width="6" style="1" customWidth="1"/>
    <col min="4" max="4" width="6.75" style="1" customWidth="1"/>
    <col min="5" max="5" width="5.75" style="1" customWidth="1"/>
    <col min="6" max="6" width="7.875" style="1" customWidth="1"/>
    <col min="7" max="7" width="6.5" style="1" customWidth="1"/>
    <col min="8" max="8" width="6.625" style="1" customWidth="1"/>
    <col min="9" max="9" width="6.5" style="1" customWidth="1"/>
    <col min="10" max="10" width="6.75" style="1" customWidth="1"/>
    <col min="11" max="11" width="6.25" style="1" customWidth="1"/>
    <col min="12" max="12" width="5.375" style="1" customWidth="1"/>
    <col min="13" max="13" width="6.125" style="1" customWidth="1"/>
    <col min="14" max="15" width="7.375" style="1" customWidth="1"/>
    <col min="16" max="16" width="6.375" style="1" customWidth="1"/>
    <col min="17" max="17" width="7.375" style="1" customWidth="1"/>
    <col min="18" max="18" width="4.875" style="1" customWidth="1"/>
    <col min="19" max="19" width="8" style="1" customWidth="1"/>
    <col min="20" max="16384" width="9" style="1"/>
  </cols>
  <sheetData>
    <row r="1" spans="1:19">
      <c r="A1" s="118" t="s">
        <v>46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</row>
    <row r="2" spans="1:19">
      <c r="B2" s="2" t="s">
        <v>8</v>
      </c>
      <c r="C2" s="119" t="str">
        <f>'[1]Summary Cost'!C3:G3</f>
        <v>Rehabilitation / Renovation of Existing Taluka Hospital Matiari (First Floor).</v>
      </c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</row>
    <row r="3" spans="1:19" ht="7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>
      <c r="A4" s="120" t="s">
        <v>47</v>
      </c>
      <c r="B4" s="120" t="s">
        <v>48</v>
      </c>
      <c r="C4" s="120" t="s">
        <v>49</v>
      </c>
      <c r="D4" s="122" t="s">
        <v>50</v>
      </c>
      <c r="E4" s="123"/>
      <c r="F4" s="122" t="s">
        <v>51</v>
      </c>
      <c r="G4" s="123"/>
      <c r="H4" s="122" t="s">
        <v>52</v>
      </c>
      <c r="I4" s="123"/>
      <c r="J4" s="122" t="s">
        <v>53</v>
      </c>
      <c r="K4" s="123"/>
      <c r="L4" s="122" t="s">
        <v>54</v>
      </c>
      <c r="M4" s="123"/>
      <c r="N4" s="122" t="s">
        <v>55</v>
      </c>
      <c r="O4" s="123"/>
      <c r="P4" s="124" t="s">
        <v>56</v>
      </c>
      <c r="Q4" s="125"/>
      <c r="R4" s="122" t="s">
        <v>57</v>
      </c>
      <c r="S4" s="123"/>
    </row>
    <row r="5" spans="1:19">
      <c r="A5" s="121"/>
      <c r="B5" s="121"/>
      <c r="C5" s="121"/>
      <c r="D5" s="4" t="s">
        <v>58</v>
      </c>
      <c r="E5" s="4" t="s">
        <v>49</v>
      </c>
      <c r="F5" s="4" t="s">
        <v>58</v>
      </c>
      <c r="G5" s="4" t="s">
        <v>49</v>
      </c>
      <c r="H5" s="4" t="s">
        <v>58</v>
      </c>
      <c r="I5" s="4" t="s">
        <v>49</v>
      </c>
      <c r="J5" s="4" t="s">
        <v>58</v>
      </c>
      <c r="K5" s="4" t="s">
        <v>49</v>
      </c>
      <c r="L5" s="4" t="s">
        <v>58</v>
      </c>
      <c r="M5" s="4" t="s">
        <v>49</v>
      </c>
      <c r="N5" s="4" t="s">
        <v>58</v>
      </c>
      <c r="O5" s="4" t="s">
        <v>49</v>
      </c>
      <c r="P5" s="4" t="s">
        <v>58</v>
      </c>
      <c r="Q5" s="4" t="s">
        <v>49</v>
      </c>
      <c r="R5" s="4" t="s">
        <v>58</v>
      </c>
      <c r="S5" s="4" t="s">
        <v>49</v>
      </c>
    </row>
    <row r="6" spans="1:19" ht="17.25" customHeight="1">
      <c r="A6" s="5">
        <v>1</v>
      </c>
      <c r="B6" s="6" t="s">
        <v>59</v>
      </c>
      <c r="C6" s="7" t="e">
        <f>#REF!</f>
        <v>#REF!</v>
      </c>
      <c r="D6" s="8">
        <v>9.6000000000000002E-2</v>
      </c>
      <c r="E6" s="9" t="e">
        <f>ROUND(C6*D6,0)</f>
        <v>#REF!</v>
      </c>
      <c r="F6" s="8">
        <v>0.48</v>
      </c>
      <c r="G6" s="9" t="e">
        <f>ROUND(C6*F6,0)</f>
        <v>#REF!</v>
      </c>
      <c r="H6" s="10" t="s">
        <v>60</v>
      </c>
      <c r="I6" s="10" t="s">
        <v>60</v>
      </c>
      <c r="J6" s="8">
        <v>0.96</v>
      </c>
      <c r="K6" s="9" t="e">
        <f>ROUND(C6*J6,0)</f>
        <v>#REF!</v>
      </c>
      <c r="L6" s="10" t="s">
        <v>60</v>
      </c>
      <c r="M6" s="10" t="s">
        <v>60</v>
      </c>
      <c r="N6" s="10" t="s">
        <v>60</v>
      </c>
      <c r="O6" s="10" t="s">
        <v>60</v>
      </c>
      <c r="P6" s="10" t="s">
        <v>60</v>
      </c>
      <c r="Q6" s="10" t="s">
        <v>60</v>
      </c>
      <c r="R6" s="10" t="s">
        <v>60</v>
      </c>
      <c r="S6" s="10" t="s">
        <v>60</v>
      </c>
    </row>
    <row r="7" spans="1:19">
      <c r="A7" s="5">
        <v>2</v>
      </c>
      <c r="B7" s="6" t="s">
        <v>61</v>
      </c>
      <c r="C7" s="11" t="e">
        <f>#REF!</f>
        <v>#REF!</v>
      </c>
      <c r="D7" s="12">
        <v>0.17599999999999999</v>
      </c>
      <c r="E7" s="9" t="e">
        <f>ROUND(C7*D7,0)</f>
        <v>#REF!</v>
      </c>
      <c r="F7" s="13">
        <v>0.44</v>
      </c>
      <c r="G7" s="9" t="e">
        <f>ROUND(C7*F7,0)</f>
        <v>#REF!</v>
      </c>
      <c r="H7" s="13">
        <v>0.88</v>
      </c>
      <c r="I7" s="9" t="e">
        <f>ROUND(C7*H7,0)</f>
        <v>#REF!</v>
      </c>
      <c r="J7" s="14"/>
      <c r="K7" s="14"/>
      <c r="L7" s="15" t="s">
        <v>62</v>
      </c>
      <c r="M7" s="15" t="s">
        <v>62</v>
      </c>
      <c r="N7" s="15" t="s">
        <v>62</v>
      </c>
      <c r="O7" s="15" t="s">
        <v>62</v>
      </c>
      <c r="P7" s="10"/>
      <c r="Q7" s="10"/>
      <c r="R7" s="10"/>
      <c r="S7" s="10"/>
    </row>
    <row r="8" spans="1:19" ht="17.100000000000001" customHeight="1">
      <c r="A8" s="5">
        <v>3</v>
      </c>
      <c r="B8" s="16" t="s">
        <v>63</v>
      </c>
      <c r="C8" s="17" t="e">
        <f>#REF!</f>
        <v>#REF!</v>
      </c>
      <c r="D8" s="10" t="s">
        <v>60</v>
      </c>
      <c r="E8" s="10" t="s">
        <v>60</v>
      </c>
      <c r="F8" s="10" t="s">
        <v>60</v>
      </c>
      <c r="G8" s="10" t="s">
        <v>60</v>
      </c>
      <c r="H8" s="10" t="s">
        <v>60</v>
      </c>
      <c r="I8" s="10" t="s">
        <v>60</v>
      </c>
      <c r="J8" s="10" t="s">
        <v>60</v>
      </c>
      <c r="K8" s="10" t="s">
        <v>60</v>
      </c>
      <c r="L8" s="10" t="s">
        <v>60</v>
      </c>
      <c r="M8" s="18" t="e">
        <f>C8/20</f>
        <v>#REF!</v>
      </c>
      <c r="N8" s="10" t="s">
        <v>60</v>
      </c>
      <c r="O8" s="10" t="s">
        <v>60</v>
      </c>
      <c r="P8" s="10" t="s">
        <v>60</v>
      </c>
      <c r="Q8" s="10" t="s">
        <v>60</v>
      </c>
      <c r="R8" s="10" t="s">
        <v>60</v>
      </c>
      <c r="S8" s="10" t="s">
        <v>60</v>
      </c>
    </row>
    <row r="9" spans="1:19" ht="17.100000000000001" customHeight="1">
      <c r="A9" s="5">
        <v>4</v>
      </c>
      <c r="B9" s="6" t="s">
        <v>64</v>
      </c>
      <c r="C9" s="7" t="e">
        <f>#REF!+#REF!</f>
        <v>#REF!</v>
      </c>
      <c r="D9" s="8">
        <v>3.44E-2</v>
      </c>
      <c r="E9" s="9" t="e">
        <f>ROUND(C9*D9,0)</f>
        <v>#REF!</v>
      </c>
      <c r="F9" s="8">
        <v>0.25700000000000001</v>
      </c>
      <c r="G9" s="9" t="e">
        <f>ROUND(C9*F9,0)</f>
        <v>#REF!</v>
      </c>
      <c r="H9" s="10" t="s">
        <v>60</v>
      </c>
      <c r="I9" s="10" t="s">
        <v>60</v>
      </c>
      <c r="J9" s="10" t="s">
        <v>60</v>
      </c>
      <c r="K9" s="10" t="s">
        <v>60</v>
      </c>
      <c r="L9" s="10" t="s">
        <v>60</v>
      </c>
      <c r="M9" s="10" t="s">
        <v>60</v>
      </c>
      <c r="N9" s="19">
        <v>13.5</v>
      </c>
      <c r="O9" s="9" t="e">
        <f>ROUND(C9*N9,0)</f>
        <v>#REF!</v>
      </c>
      <c r="P9" s="10" t="s">
        <v>60</v>
      </c>
      <c r="Q9" s="10" t="s">
        <v>60</v>
      </c>
      <c r="R9" s="10" t="s">
        <v>60</v>
      </c>
      <c r="S9" s="10" t="s">
        <v>60</v>
      </c>
    </row>
    <row r="10" spans="1:19" ht="17.100000000000001" customHeight="1">
      <c r="A10" s="5">
        <v>5</v>
      </c>
      <c r="B10" s="6" t="s">
        <v>90</v>
      </c>
      <c r="C10" s="7" t="e">
        <f>#REF!</f>
        <v>#REF!</v>
      </c>
      <c r="D10" s="8">
        <v>0.13</v>
      </c>
      <c r="E10" s="9" t="e">
        <f>ROUND(C10*D10,0)</f>
        <v>#REF!</v>
      </c>
      <c r="F10" s="8">
        <v>0.46</v>
      </c>
      <c r="G10" s="9" t="e">
        <f>ROUND(C10*F10,0)</f>
        <v>#REF!</v>
      </c>
      <c r="H10" s="8">
        <v>0.92</v>
      </c>
      <c r="I10" s="9" t="e">
        <f>ROUND(C10*H10,0)</f>
        <v>#REF!</v>
      </c>
      <c r="J10" s="10" t="s">
        <v>60</v>
      </c>
      <c r="K10" s="10" t="s">
        <v>60</v>
      </c>
      <c r="L10" s="10" t="s">
        <v>60</v>
      </c>
      <c r="M10" s="10" t="s">
        <v>60</v>
      </c>
      <c r="N10" s="10" t="s">
        <v>60</v>
      </c>
      <c r="O10" s="10" t="s">
        <v>60</v>
      </c>
      <c r="P10" s="10" t="s">
        <v>60</v>
      </c>
      <c r="Q10" s="10" t="s">
        <v>60</v>
      </c>
      <c r="R10" s="10" t="s">
        <v>60</v>
      </c>
      <c r="S10" s="10" t="s">
        <v>60</v>
      </c>
    </row>
    <row r="11" spans="1:19" s="24" customFormat="1" ht="17.100000000000001" customHeight="1">
      <c r="A11" s="5">
        <v>6</v>
      </c>
      <c r="B11" s="20" t="s">
        <v>65</v>
      </c>
      <c r="C11" s="21" t="e">
        <f>#REF!</f>
        <v>#REF!</v>
      </c>
      <c r="D11" s="22" t="s">
        <v>60</v>
      </c>
      <c r="E11" s="22" t="s">
        <v>60</v>
      </c>
      <c r="F11" s="22" t="s">
        <v>60</v>
      </c>
      <c r="G11" s="22" t="s">
        <v>60</v>
      </c>
      <c r="H11" s="22" t="s">
        <v>60</v>
      </c>
      <c r="I11" s="22" t="s">
        <v>60</v>
      </c>
      <c r="J11" s="22" t="s">
        <v>60</v>
      </c>
      <c r="K11" s="22" t="s">
        <v>60</v>
      </c>
      <c r="L11" s="22" t="s">
        <v>60</v>
      </c>
      <c r="M11" s="22" t="s">
        <v>60</v>
      </c>
      <c r="N11" s="22" t="s">
        <v>60</v>
      </c>
      <c r="O11" s="22" t="s">
        <v>60</v>
      </c>
      <c r="P11" s="22" t="s">
        <v>60</v>
      </c>
      <c r="Q11" s="22" t="s">
        <v>60</v>
      </c>
      <c r="R11" s="22"/>
      <c r="S11" s="23" t="e">
        <f>C11</f>
        <v>#REF!</v>
      </c>
    </row>
    <row r="12" spans="1:19" ht="17.100000000000001" customHeight="1">
      <c r="A12" s="5">
        <v>7</v>
      </c>
      <c r="B12" s="6" t="s">
        <v>66</v>
      </c>
      <c r="C12" s="7" t="e">
        <f>#REF!</f>
        <v>#REF!</v>
      </c>
      <c r="D12" s="8">
        <v>5.3E-3</v>
      </c>
      <c r="E12" s="9" t="e">
        <f t="shared" ref="E12:E18" si="0">ROUND(C12*D12,0)</f>
        <v>#REF!</v>
      </c>
      <c r="F12" s="8">
        <v>0.04</v>
      </c>
      <c r="G12" s="9" t="e">
        <f t="shared" ref="G12:G18" si="1">ROUND(C12*F12,0)</f>
        <v>#REF!</v>
      </c>
      <c r="H12" s="10" t="s">
        <v>60</v>
      </c>
      <c r="I12" s="10" t="s">
        <v>60</v>
      </c>
      <c r="J12" s="10" t="s">
        <v>60</v>
      </c>
      <c r="K12" s="10" t="s">
        <v>60</v>
      </c>
      <c r="L12" s="10" t="s">
        <v>60</v>
      </c>
      <c r="M12" s="10" t="s">
        <v>60</v>
      </c>
      <c r="N12" s="10" t="s">
        <v>60</v>
      </c>
      <c r="O12" s="10" t="s">
        <v>60</v>
      </c>
      <c r="P12" s="10" t="s">
        <v>60</v>
      </c>
      <c r="Q12" s="10" t="s">
        <v>60</v>
      </c>
      <c r="R12" s="10" t="s">
        <v>60</v>
      </c>
      <c r="S12" s="10" t="s">
        <v>60</v>
      </c>
    </row>
    <row r="13" spans="1:19" ht="17.100000000000001" customHeight="1">
      <c r="A13" s="5">
        <v>8</v>
      </c>
      <c r="B13" s="6" t="s">
        <v>67</v>
      </c>
      <c r="C13" s="7" t="e">
        <f>C12</f>
        <v>#REF!</v>
      </c>
      <c r="D13" s="8">
        <v>5.7000000000000002E-3</v>
      </c>
      <c r="E13" s="9" t="e">
        <f t="shared" si="0"/>
        <v>#REF!</v>
      </c>
      <c r="F13" s="8">
        <v>0.03</v>
      </c>
      <c r="G13" s="9" t="e">
        <f t="shared" si="1"/>
        <v>#REF!</v>
      </c>
      <c r="H13" s="10" t="s">
        <v>60</v>
      </c>
      <c r="I13" s="10" t="s">
        <v>60</v>
      </c>
      <c r="J13" s="10" t="s">
        <v>60</v>
      </c>
      <c r="K13" s="10" t="s">
        <v>60</v>
      </c>
      <c r="L13" s="10" t="s">
        <v>60</v>
      </c>
      <c r="M13" s="10" t="s">
        <v>60</v>
      </c>
      <c r="N13" s="10" t="s">
        <v>60</v>
      </c>
      <c r="O13" s="10" t="s">
        <v>60</v>
      </c>
      <c r="P13" s="10" t="s">
        <v>60</v>
      </c>
      <c r="Q13" s="10" t="s">
        <v>60</v>
      </c>
      <c r="R13" s="10" t="s">
        <v>60</v>
      </c>
      <c r="S13" s="10" t="s">
        <v>60</v>
      </c>
    </row>
    <row r="14" spans="1:19" ht="17.100000000000001" customHeight="1">
      <c r="A14" s="5">
        <v>9</v>
      </c>
      <c r="B14" s="6" t="s">
        <v>68</v>
      </c>
      <c r="C14" s="7"/>
      <c r="D14" s="8">
        <v>1.14E-2</v>
      </c>
      <c r="E14" s="9">
        <f t="shared" si="0"/>
        <v>0</v>
      </c>
      <c r="F14" s="8">
        <v>0.06</v>
      </c>
      <c r="G14" s="9">
        <f t="shared" si="1"/>
        <v>0</v>
      </c>
      <c r="H14" s="10" t="s">
        <v>60</v>
      </c>
      <c r="I14" s="10" t="s">
        <v>60</v>
      </c>
      <c r="J14" s="10" t="s">
        <v>60</v>
      </c>
      <c r="K14" s="10" t="s">
        <v>60</v>
      </c>
      <c r="L14" s="10" t="s">
        <v>60</v>
      </c>
      <c r="M14" s="10" t="s">
        <v>60</v>
      </c>
      <c r="N14" s="10" t="s">
        <v>60</v>
      </c>
      <c r="O14" s="10" t="s">
        <v>60</v>
      </c>
      <c r="P14" s="10" t="s">
        <v>60</v>
      </c>
      <c r="Q14" s="10" t="s">
        <v>60</v>
      </c>
      <c r="R14" s="10" t="s">
        <v>60</v>
      </c>
      <c r="S14" s="10" t="s">
        <v>60</v>
      </c>
    </row>
    <row r="15" spans="1:19" ht="17.100000000000001" customHeight="1">
      <c r="A15" s="5">
        <v>10</v>
      </c>
      <c r="B15" s="16" t="s">
        <v>91</v>
      </c>
      <c r="C15" s="25" t="e">
        <f>#REF!</f>
        <v>#REF!</v>
      </c>
      <c r="D15" s="13">
        <v>0.03</v>
      </c>
      <c r="E15" s="9" t="e">
        <f t="shared" si="0"/>
        <v>#REF!</v>
      </c>
      <c r="F15" s="12">
        <v>7.3999999999999996E-2</v>
      </c>
      <c r="G15" s="9" t="e">
        <f t="shared" si="1"/>
        <v>#REF!</v>
      </c>
      <c r="H15" s="12">
        <v>0.14699999999999999</v>
      </c>
      <c r="I15" s="25" t="e">
        <f>C15*H15</f>
        <v>#REF!</v>
      </c>
      <c r="J15" s="14"/>
      <c r="K15" s="14"/>
      <c r="L15" s="10"/>
      <c r="M15" s="10"/>
      <c r="N15" s="10"/>
      <c r="O15" s="10"/>
      <c r="P15" s="10"/>
      <c r="Q15" s="10"/>
      <c r="R15" s="10"/>
      <c r="S15" s="10"/>
    </row>
    <row r="16" spans="1:19" ht="17.100000000000001" customHeight="1">
      <c r="A16" s="5">
        <v>11</v>
      </c>
      <c r="B16" s="16" t="s">
        <v>69</v>
      </c>
      <c r="C16" s="26"/>
      <c r="D16" s="12">
        <v>4.3999999999999997E-2</v>
      </c>
      <c r="E16" s="9">
        <f t="shared" si="0"/>
        <v>0</v>
      </c>
      <c r="F16" s="13">
        <v>0.11</v>
      </c>
      <c r="G16" s="9">
        <f t="shared" si="1"/>
        <v>0</v>
      </c>
      <c r="H16" s="13">
        <v>0.22</v>
      </c>
      <c r="I16" s="27">
        <f>ROUND(C16*H16,0)</f>
        <v>0</v>
      </c>
      <c r="J16" s="14"/>
      <c r="K16" s="14"/>
      <c r="L16" s="10"/>
      <c r="M16" s="10"/>
      <c r="N16" s="10"/>
      <c r="O16" s="10"/>
      <c r="P16" s="10"/>
      <c r="Q16" s="10"/>
      <c r="R16" s="10"/>
      <c r="S16" s="10"/>
    </row>
    <row r="17" spans="1:19" ht="17.100000000000001" customHeight="1">
      <c r="A17" s="5"/>
      <c r="B17" s="28" t="s">
        <v>70</v>
      </c>
      <c r="C17" s="7" t="e">
        <f>#REF!</f>
        <v>#REF!</v>
      </c>
      <c r="D17" s="29">
        <v>8.8000000000000005E-3</v>
      </c>
      <c r="E17" s="30" t="e">
        <f>ROUND(C17*D17,0)</f>
        <v>#REF!</v>
      </c>
      <c r="F17" s="29">
        <v>3.4000000000000002E-2</v>
      </c>
      <c r="G17" s="30" t="e">
        <f>ROUND(C17*F17,0)</f>
        <v>#REF!</v>
      </c>
      <c r="H17" s="31" t="s">
        <v>60</v>
      </c>
      <c r="I17" s="31" t="s">
        <v>60</v>
      </c>
      <c r="J17" s="31" t="s">
        <v>60</v>
      </c>
      <c r="K17" s="31" t="s">
        <v>60</v>
      </c>
      <c r="L17" s="31" t="s">
        <v>60</v>
      </c>
      <c r="M17" s="31" t="s">
        <v>60</v>
      </c>
      <c r="N17" s="31" t="s">
        <v>60</v>
      </c>
      <c r="O17" s="31" t="s">
        <v>60</v>
      </c>
      <c r="P17" s="31" t="s">
        <v>60</v>
      </c>
      <c r="Q17" s="30" t="e">
        <f>C17</f>
        <v>#REF!</v>
      </c>
      <c r="R17" s="31" t="s">
        <v>60</v>
      </c>
      <c r="S17" s="31" t="s">
        <v>60</v>
      </c>
    </row>
    <row r="18" spans="1:19" ht="17.100000000000001" customHeight="1">
      <c r="A18" s="5">
        <v>12</v>
      </c>
      <c r="B18" s="32" t="s">
        <v>71</v>
      </c>
      <c r="C18" s="7" t="e">
        <f>#REF!</f>
        <v>#REF!</v>
      </c>
      <c r="D18" s="29">
        <v>1.9199999999999998E-2</v>
      </c>
      <c r="E18" s="30" t="e">
        <f t="shared" si="0"/>
        <v>#REF!</v>
      </c>
      <c r="F18" s="29">
        <v>0.05</v>
      </c>
      <c r="G18" s="30" t="e">
        <f t="shared" si="1"/>
        <v>#REF!</v>
      </c>
      <c r="H18" s="31" t="s">
        <v>60</v>
      </c>
      <c r="I18" s="31" t="s">
        <v>60</v>
      </c>
      <c r="J18" s="31" t="s">
        <v>60</v>
      </c>
      <c r="K18" s="31" t="s">
        <v>60</v>
      </c>
      <c r="L18" s="31" t="s">
        <v>60</v>
      </c>
      <c r="M18" s="31" t="s">
        <v>60</v>
      </c>
      <c r="N18" s="31" t="s">
        <v>60</v>
      </c>
      <c r="O18" s="31" t="s">
        <v>60</v>
      </c>
      <c r="P18" s="31" t="s">
        <v>60</v>
      </c>
      <c r="Q18" s="30" t="e">
        <f>C18</f>
        <v>#REF!</v>
      </c>
      <c r="R18" s="31" t="s">
        <v>60</v>
      </c>
      <c r="S18" s="31" t="s">
        <v>60</v>
      </c>
    </row>
    <row r="19" spans="1:19" ht="21" customHeight="1">
      <c r="A19" s="33"/>
      <c r="B19" s="34" t="s">
        <v>72</v>
      </c>
      <c r="C19" s="35"/>
      <c r="D19" s="36"/>
      <c r="E19" s="37" t="e">
        <f>SUM(E6:E18)</f>
        <v>#REF!</v>
      </c>
      <c r="F19" s="36"/>
      <c r="G19" s="37" t="e">
        <f>SUM(G6:G18)</f>
        <v>#REF!</v>
      </c>
      <c r="H19" s="36"/>
      <c r="I19" s="37" t="e">
        <f>SUM(I6:I18)</f>
        <v>#REF!</v>
      </c>
      <c r="J19" s="36"/>
      <c r="K19" s="37" t="e">
        <f>SUM(K6:K18)</f>
        <v>#REF!</v>
      </c>
      <c r="L19" s="36"/>
      <c r="M19" s="38" t="e">
        <f>SUM(M6:M18)</f>
        <v>#REF!</v>
      </c>
      <c r="N19" s="36"/>
      <c r="O19" s="37" t="e">
        <f>SUM(O6:O18)</f>
        <v>#REF!</v>
      </c>
      <c r="P19" s="36"/>
      <c r="Q19" s="37" t="e">
        <f>SUM(Q6:Q18)</f>
        <v>#REF!</v>
      </c>
      <c r="R19" s="36"/>
      <c r="S19" s="37" t="e">
        <f>SUM(S6:S18)</f>
        <v>#REF!</v>
      </c>
    </row>
    <row r="20" spans="1:19">
      <c r="A20" s="33"/>
      <c r="B20" s="34" t="s">
        <v>73</v>
      </c>
      <c r="C20" s="32" t="s">
        <v>14</v>
      </c>
      <c r="D20" s="122" t="s">
        <v>74</v>
      </c>
      <c r="E20" s="123"/>
      <c r="F20" s="122" t="s">
        <v>15</v>
      </c>
      <c r="G20" s="123"/>
      <c r="H20" s="122" t="s">
        <v>75</v>
      </c>
      <c r="I20" s="123"/>
      <c r="J20" s="122" t="s">
        <v>16</v>
      </c>
      <c r="K20" s="123"/>
      <c r="L20" s="122" t="s">
        <v>74</v>
      </c>
      <c r="M20" s="123"/>
      <c r="N20" s="122" t="s">
        <v>74</v>
      </c>
      <c r="O20" s="123"/>
      <c r="P20" s="122" t="s">
        <v>74</v>
      </c>
      <c r="Q20" s="123"/>
      <c r="R20" s="122"/>
      <c r="S20" s="123"/>
    </row>
    <row r="21" spans="1:19">
      <c r="A21" s="131" t="s">
        <v>76</v>
      </c>
      <c r="B21" s="132"/>
      <c r="C21" s="32" t="s">
        <v>17</v>
      </c>
      <c r="D21" s="6">
        <v>80</v>
      </c>
      <c r="E21" s="39" t="s">
        <v>11</v>
      </c>
      <c r="F21" s="6">
        <v>21</v>
      </c>
      <c r="G21" s="39" t="s">
        <v>11</v>
      </c>
      <c r="H21" s="6">
        <v>44</v>
      </c>
      <c r="I21" s="39" t="s">
        <v>11</v>
      </c>
      <c r="J21" s="6">
        <v>32</v>
      </c>
      <c r="K21" s="39" t="s">
        <v>11</v>
      </c>
      <c r="L21" s="6">
        <v>15</v>
      </c>
      <c r="M21" s="39" t="s">
        <v>11</v>
      </c>
      <c r="N21" s="6">
        <v>10</v>
      </c>
      <c r="O21" s="39" t="s">
        <v>11</v>
      </c>
      <c r="P21" s="6">
        <v>15</v>
      </c>
      <c r="Q21" s="39" t="s">
        <v>11</v>
      </c>
      <c r="R21" s="6">
        <v>6</v>
      </c>
      <c r="S21" s="39" t="s">
        <v>11</v>
      </c>
    </row>
    <row r="22" spans="1:19">
      <c r="A22" s="133"/>
      <c r="B22" s="134"/>
      <c r="C22" s="32" t="s">
        <v>77</v>
      </c>
      <c r="D22" s="135"/>
      <c r="E22" s="136"/>
      <c r="F22" s="135"/>
      <c r="G22" s="136"/>
      <c r="H22" s="135"/>
      <c r="I22" s="136"/>
      <c r="J22" s="135"/>
      <c r="K22" s="136"/>
      <c r="L22" s="135"/>
      <c r="M22" s="136"/>
      <c r="N22" s="135"/>
      <c r="O22" s="136"/>
      <c r="P22" s="135"/>
      <c r="Q22" s="136"/>
      <c r="R22" s="135"/>
      <c r="S22" s="136"/>
    </row>
    <row r="23" spans="1:19">
      <c r="A23" s="126" t="s">
        <v>78</v>
      </c>
      <c r="B23" s="127"/>
      <c r="C23" s="127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2"/>
    </row>
    <row r="24" spans="1:19">
      <c r="A24" s="128" t="s">
        <v>18</v>
      </c>
      <c r="B24" s="128"/>
      <c r="C24" s="5" t="s">
        <v>79</v>
      </c>
      <c r="D24" s="129">
        <v>6.1</v>
      </c>
      <c r="E24" s="130"/>
      <c r="F24" s="129">
        <v>407</v>
      </c>
      <c r="G24" s="130"/>
      <c r="H24" s="129">
        <v>407</v>
      </c>
      <c r="I24" s="130"/>
      <c r="J24" s="129">
        <v>407</v>
      </c>
      <c r="K24" s="130"/>
      <c r="L24" s="129">
        <v>407</v>
      </c>
      <c r="M24" s="130"/>
      <c r="N24" s="129">
        <v>325.60000000000002</v>
      </c>
      <c r="O24" s="130"/>
      <c r="P24" s="129">
        <v>325.60000000000002</v>
      </c>
      <c r="Q24" s="130"/>
      <c r="R24" s="129">
        <v>407</v>
      </c>
      <c r="S24" s="130"/>
    </row>
    <row r="25" spans="1:19">
      <c r="A25" s="128" t="s">
        <v>19</v>
      </c>
      <c r="B25" s="128"/>
      <c r="C25" s="5" t="s">
        <v>79</v>
      </c>
      <c r="D25" s="129">
        <v>1.43</v>
      </c>
      <c r="E25" s="130"/>
      <c r="F25" s="129">
        <v>95.52</v>
      </c>
      <c r="G25" s="130"/>
      <c r="H25" s="129">
        <v>95.52</v>
      </c>
      <c r="I25" s="130"/>
      <c r="J25" s="129">
        <v>95.52</v>
      </c>
      <c r="K25" s="130"/>
      <c r="L25" s="129">
        <v>95.52</v>
      </c>
      <c r="M25" s="130"/>
      <c r="N25" s="129">
        <v>76.400000000000006</v>
      </c>
      <c r="O25" s="130"/>
      <c r="P25" s="129">
        <v>76.400000000000006</v>
      </c>
      <c r="Q25" s="130"/>
      <c r="R25" s="129">
        <v>95.52</v>
      </c>
      <c r="S25" s="130"/>
    </row>
    <row r="26" spans="1:19">
      <c r="A26" s="128" t="s">
        <v>20</v>
      </c>
      <c r="B26" s="128"/>
      <c r="C26" s="5" t="s">
        <v>79</v>
      </c>
      <c r="D26" s="137"/>
      <c r="E26" s="138"/>
      <c r="F26" s="129">
        <v>76.89</v>
      </c>
      <c r="G26" s="130"/>
      <c r="H26" s="129">
        <v>76.89</v>
      </c>
      <c r="I26" s="130"/>
      <c r="J26" s="129">
        <v>76.89</v>
      </c>
      <c r="K26" s="130"/>
      <c r="L26" s="129">
        <v>76.89</v>
      </c>
      <c r="M26" s="130"/>
      <c r="N26" s="129">
        <v>61.51</v>
      </c>
      <c r="O26" s="130"/>
      <c r="P26" s="129">
        <v>61.51</v>
      </c>
      <c r="Q26" s="130"/>
      <c r="R26" s="129">
        <v>76.89</v>
      </c>
      <c r="S26" s="130"/>
    </row>
    <row r="27" spans="1:19">
      <c r="A27" s="128" t="s">
        <v>21</v>
      </c>
      <c r="B27" s="128"/>
      <c r="C27" s="5" t="s">
        <v>79</v>
      </c>
      <c r="D27" s="137"/>
      <c r="E27" s="138"/>
      <c r="F27" s="129">
        <v>70.45</v>
      </c>
      <c r="G27" s="130"/>
      <c r="H27" s="129">
        <v>70.45</v>
      </c>
      <c r="I27" s="130"/>
      <c r="J27" s="129">
        <v>70.45</v>
      </c>
      <c r="K27" s="130"/>
      <c r="L27" s="129">
        <v>70.45</v>
      </c>
      <c r="M27" s="130"/>
      <c r="N27" s="129">
        <v>56.36</v>
      </c>
      <c r="O27" s="130"/>
      <c r="P27" s="129">
        <v>56.36</v>
      </c>
      <c r="Q27" s="130"/>
      <c r="R27" s="129">
        <v>70.45</v>
      </c>
      <c r="S27" s="130"/>
    </row>
    <row r="28" spans="1:19">
      <c r="A28" s="128" t="s">
        <v>22</v>
      </c>
      <c r="B28" s="128"/>
      <c r="C28" s="5" t="s">
        <v>79</v>
      </c>
      <c r="D28" s="137"/>
      <c r="E28" s="138"/>
      <c r="F28" s="129">
        <v>64.430000000000007</v>
      </c>
      <c r="G28" s="130"/>
      <c r="H28" s="129">
        <v>64.430000000000007</v>
      </c>
      <c r="I28" s="130"/>
      <c r="J28" s="129">
        <v>64.430000000000007</v>
      </c>
      <c r="K28" s="130"/>
      <c r="L28" s="129">
        <v>64.430000000000007</v>
      </c>
      <c r="M28" s="130"/>
      <c r="N28" s="129">
        <v>51.54</v>
      </c>
      <c r="O28" s="130"/>
      <c r="P28" s="129">
        <v>51.54</v>
      </c>
      <c r="Q28" s="130"/>
      <c r="R28" s="129">
        <v>64.430000000000007</v>
      </c>
      <c r="S28" s="130"/>
    </row>
    <row r="29" spans="1:19">
      <c r="A29" s="128" t="s">
        <v>80</v>
      </c>
      <c r="B29" s="128"/>
      <c r="C29" s="5" t="s">
        <v>79</v>
      </c>
      <c r="D29" s="137"/>
      <c r="E29" s="138"/>
      <c r="F29" s="129">
        <v>57.67</v>
      </c>
      <c r="G29" s="130"/>
      <c r="H29" s="129">
        <v>57.67</v>
      </c>
      <c r="I29" s="130"/>
      <c r="J29" s="129">
        <v>57.67</v>
      </c>
      <c r="K29" s="130"/>
      <c r="L29" s="129">
        <v>57.67</v>
      </c>
      <c r="M29" s="130"/>
      <c r="N29" s="129">
        <v>46.13</v>
      </c>
      <c r="O29" s="130"/>
      <c r="P29" s="129">
        <v>46.13</v>
      </c>
      <c r="Q29" s="130"/>
      <c r="R29" s="129">
        <v>57.67</v>
      </c>
      <c r="S29" s="130"/>
    </row>
    <row r="30" spans="1:19">
      <c r="A30" s="33"/>
      <c r="B30" s="34" t="s">
        <v>4</v>
      </c>
      <c r="C30" s="4" t="s">
        <v>79</v>
      </c>
      <c r="D30" s="139">
        <f>SUM(D24:E29)</f>
        <v>7.5299999999999994</v>
      </c>
      <c r="E30" s="140"/>
      <c r="F30" s="139">
        <f>SUM(F24:G29)</f>
        <v>771.95999999999992</v>
      </c>
      <c r="G30" s="140"/>
      <c r="H30" s="139">
        <f>SUM(H24:I29)</f>
        <v>771.95999999999992</v>
      </c>
      <c r="I30" s="140"/>
      <c r="J30" s="139">
        <f>SUM(J24:K29)</f>
        <v>771.95999999999992</v>
      </c>
      <c r="K30" s="140"/>
      <c r="L30" s="139">
        <f>SUM(L24:M29)</f>
        <v>771.95999999999992</v>
      </c>
      <c r="M30" s="140"/>
      <c r="N30" s="139">
        <f>SUM(N24:O29)</f>
        <v>617.54</v>
      </c>
      <c r="O30" s="140"/>
      <c r="P30" s="139">
        <f>SUM(P24:Q29)</f>
        <v>617.54</v>
      </c>
      <c r="Q30" s="140"/>
      <c r="R30" s="139">
        <f>SUM(R24:S29)</f>
        <v>771.95999999999992</v>
      </c>
      <c r="S30" s="140"/>
    </row>
    <row r="31" spans="1:19">
      <c r="A31" s="128" t="s">
        <v>81</v>
      </c>
      <c r="B31" s="128"/>
      <c r="C31" s="5" t="s">
        <v>79</v>
      </c>
      <c r="D31" s="43">
        <f>D21-2</f>
        <v>78</v>
      </c>
      <c r="E31" s="44" t="s">
        <v>82</v>
      </c>
      <c r="F31" s="43">
        <f>F21-6</f>
        <v>15</v>
      </c>
      <c r="G31" s="44" t="s">
        <v>83</v>
      </c>
      <c r="H31" s="43">
        <f>H21-6</f>
        <v>38</v>
      </c>
      <c r="I31" s="44" t="s">
        <v>83</v>
      </c>
      <c r="J31" s="43">
        <f>J21-6</f>
        <v>26</v>
      </c>
      <c r="K31" s="44" t="s">
        <v>83</v>
      </c>
      <c r="L31" s="43">
        <f>L21-6</f>
        <v>9</v>
      </c>
      <c r="M31" s="44" t="s">
        <v>83</v>
      </c>
      <c r="N31" s="43">
        <f>N21-6</f>
        <v>4</v>
      </c>
      <c r="O31" s="44" t="s">
        <v>84</v>
      </c>
      <c r="P31" s="43">
        <f>P21-6</f>
        <v>9</v>
      </c>
      <c r="Q31" s="44" t="s">
        <v>84</v>
      </c>
      <c r="R31" s="43">
        <f>R21-6</f>
        <v>0</v>
      </c>
      <c r="S31" s="44" t="s">
        <v>83</v>
      </c>
    </row>
    <row r="32" spans="1:19">
      <c r="A32" s="33"/>
      <c r="B32" s="34" t="s">
        <v>4</v>
      </c>
      <c r="C32" s="4" t="s">
        <v>79</v>
      </c>
      <c r="D32" s="141">
        <f>ROUND((D31*0.6)+D30,2)</f>
        <v>54.33</v>
      </c>
      <c r="E32" s="142"/>
      <c r="F32" s="141">
        <f>ROUND((F31*32.56)+F30,2)</f>
        <v>1260.3599999999999</v>
      </c>
      <c r="G32" s="142"/>
      <c r="H32" s="141">
        <f>ROUND((H31*32.56)+H30,2)</f>
        <v>2009.24</v>
      </c>
      <c r="I32" s="142"/>
      <c r="J32" s="141">
        <f>ROUND((J31*32.56)+J30,2)</f>
        <v>1618.52</v>
      </c>
      <c r="K32" s="142"/>
      <c r="L32" s="141">
        <f>ROUND((L31*32.56)+L30,2)</f>
        <v>1065</v>
      </c>
      <c r="M32" s="142"/>
      <c r="N32" s="141">
        <f>ROUND((N31*26.05)+N30,2)</f>
        <v>721.74</v>
      </c>
      <c r="O32" s="142"/>
      <c r="P32" s="141">
        <f>ROUND((P31*26.05)+P30,2)</f>
        <v>851.99</v>
      </c>
      <c r="Q32" s="142"/>
      <c r="R32" s="141">
        <f>ROUND((R31*32.56)+R30,2)</f>
        <v>771.96</v>
      </c>
      <c r="S32" s="142"/>
    </row>
    <row r="33" spans="1:19">
      <c r="A33" s="149" t="s">
        <v>85</v>
      </c>
      <c r="B33" s="149"/>
      <c r="C33" s="149"/>
      <c r="D33" s="146"/>
      <c r="E33" s="147"/>
      <c r="F33" s="146"/>
      <c r="G33" s="147"/>
      <c r="H33" s="146"/>
      <c r="I33" s="147"/>
      <c r="J33" s="146"/>
      <c r="K33" s="147"/>
      <c r="L33" s="146"/>
      <c r="M33" s="147"/>
      <c r="N33" s="146"/>
      <c r="O33" s="147"/>
      <c r="P33" s="146"/>
      <c r="Q33" s="147"/>
      <c r="R33" s="146"/>
      <c r="S33" s="147"/>
    </row>
    <row r="34" spans="1:19">
      <c r="A34" s="148" t="s">
        <v>86</v>
      </c>
      <c r="B34" s="148"/>
      <c r="C34" s="148"/>
      <c r="D34" s="143" t="e">
        <f>ROUND(E19*D32,0)</f>
        <v>#REF!</v>
      </c>
      <c r="E34" s="144"/>
      <c r="F34" s="143" t="e">
        <f>ROUND(G19*F32/100,0)</f>
        <v>#REF!</v>
      </c>
      <c r="G34" s="144"/>
      <c r="H34" s="143" t="e">
        <f>ROUND(I19*H32/100,0)</f>
        <v>#REF!</v>
      </c>
      <c r="I34" s="144"/>
      <c r="J34" s="143" t="e">
        <f>ROUND(K19*J32/100,0)</f>
        <v>#REF!</v>
      </c>
      <c r="K34" s="144"/>
      <c r="L34" s="143" t="e">
        <f>ROUND(((M19*L32)/5),0)</f>
        <v>#REF!</v>
      </c>
      <c r="M34" s="144"/>
      <c r="N34" s="143" t="e">
        <f>ROUND(O19*N32/1000,0)</f>
        <v>#REF!</v>
      </c>
      <c r="O34" s="144"/>
      <c r="P34" s="143" t="e">
        <f>ROUND(Q19*P32/1000,0)</f>
        <v>#REF!</v>
      </c>
      <c r="Q34" s="144"/>
      <c r="R34" s="143" t="e">
        <f>ROUND(S19*R32/100,0)</f>
        <v>#REF!</v>
      </c>
      <c r="S34" s="144"/>
    </row>
    <row r="35" spans="1:19">
      <c r="O35" s="45" t="s">
        <v>87</v>
      </c>
      <c r="R35" s="145" t="e">
        <f>SUM(D34:S34)</f>
        <v>#REF!</v>
      </c>
      <c r="S35" s="145"/>
    </row>
    <row r="36" spans="1:19">
      <c r="P36" s="45"/>
      <c r="R36" s="46"/>
      <c r="S36" s="47"/>
    </row>
    <row r="37" spans="1:19">
      <c r="P37" s="45"/>
      <c r="R37" s="46"/>
      <c r="S37" s="47"/>
    </row>
    <row r="38" spans="1:19">
      <c r="P38" s="45"/>
      <c r="R38" s="46"/>
      <c r="S38" s="47"/>
    </row>
    <row r="40" spans="1:19" ht="15">
      <c r="C40" s="48" t="s">
        <v>7</v>
      </c>
      <c r="N40" s="49" t="s">
        <v>88</v>
      </c>
      <c r="O40" s="50"/>
    </row>
    <row r="41" spans="1:19" ht="14.25">
      <c r="N41" s="51" t="s">
        <v>24</v>
      </c>
      <c r="O41" s="52"/>
    </row>
    <row r="42" spans="1:19" ht="15">
      <c r="N42" s="49" t="s">
        <v>89</v>
      </c>
      <c r="O42" s="50"/>
    </row>
  </sheetData>
  <mergeCells count="121">
    <mergeCell ref="P34:Q34"/>
    <mergeCell ref="R34:S34"/>
    <mergeCell ref="R35:S35"/>
    <mergeCell ref="N33:O33"/>
    <mergeCell ref="P33:Q33"/>
    <mergeCell ref="R33:S33"/>
    <mergeCell ref="A34:C34"/>
    <mergeCell ref="D34:E34"/>
    <mergeCell ref="F34:G34"/>
    <mergeCell ref="H34:I34"/>
    <mergeCell ref="J34:K34"/>
    <mergeCell ref="L34:M34"/>
    <mergeCell ref="N34:O34"/>
    <mergeCell ref="A33:C33"/>
    <mergeCell ref="D33:E33"/>
    <mergeCell ref="F33:G33"/>
    <mergeCell ref="H33:I33"/>
    <mergeCell ref="J33:K33"/>
    <mergeCell ref="L33:M33"/>
    <mergeCell ref="A31:B31"/>
    <mergeCell ref="D32:E32"/>
    <mergeCell ref="F32:G32"/>
    <mergeCell ref="H32:I32"/>
    <mergeCell ref="J32:K32"/>
    <mergeCell ref="L32:M32"/>
    <mergeCell ref="N32:O32"/>
    <mergeCell ref="P32:Q32"/>
    <mergeCell ref="R32:S32"/>
    <mergeCell ref="R29:S29"/>
    <mergeCell ref="D30:E30"/>
    <mergeCell ref="F30:G30"/>
    <mergeCell ref="H30:I30"/>
    <mergeCell ref="J30:K30"/>
    <mergeCell ref="L30:M30"/>
    <mergeCell ref="N30:O30"/>
    <mergeCell ref="P30:Q30"/>
    <mergeCell ref="R30:S30"/>
    <mergeCell ref="R27:S27"/>
    <mergeCell ref="A28:B28"/>
    <mergeCell ref="D28:E28"/>
    <mergeCell ref="F28:G28"/>
    <mergeCell ref="H28:I28"/>
    <mergeCell ref="J28:K28"/>
    <mergeCell ref="L28:M28"/>
    <mergeCell ref="N28:O28"/>
    <mergeCell ref="P28:Q28"/>
    <mergeCell ref="R28:S28"/>
    <mergeCell ref="A27:B27"/>
    <mergeCell ref="D27:E27"/>
    <mergeCell ref="F27:G27"/>
    <mergeCell ref="H27:I27"/>
    <mergeCell ref="J27:K27"/>
    <mergeCell ref="L27:M27"/>
    <mergeCell ref="N27:O27"/>
    <mergeCell ref="P27:Q27"/>
    <mergeCell ref="A29:B29"/>
    <mergeCell ref="D29:E29"/>
    <mergeCell ref="F29:G29"/>
    <mergeCell ref="H29:I29"/>
    <mergeCell ref="J29:K29"/>
    <mergeCell ref="L29:M29"/>
    <mergeCell ref="N29:O29"/>
    <mergeCell ref="P29:Q29"/>
    <mergeCell ref="A26:B26"/>
    <mergeCell ref="D26:E26"/>
    <mergeCell ref="F26:G26"/>
    <mergeCell ref="H26:I26"/>
    <mergeCell ref="J26:K26"/>
    <mergeCell ref="L26:M26"/>
    <mergeCell ref="N26:O26"/>
    <mergeCell ref="P26:Q26"/>
    <mergeCell ref="R26:S26"/>
    <mergeCell ref="R24:S24"/>
    <mergeCell ref="A25:B25"/>
    <mergeCell ref="D25:E25"/>
    <mergeCell ref="F25:G25"/>
    <mergeCell ref="H25:I25"/>
    <mergeCell ref="J25:K25"/>
    <mergeCell ref="L25:M25"/>
    <mergeCell ref="N25:O25"/>
    <mergeCell ref="P25:Q25"/>
    <mergeCell ref="R25:S25"/>
    <mergeCell ref="R20:S20"/>
    <mergeCell ref="A21:B22"/>
    <mergeCell ref="D22:E22"/>
    <mergeCell ref="F22:G22"/>
    <mergeCell ref="H22:I22"/>
    <mergeCell ref="J22:K22"/>
    <mergeCell ref="L22:M22"/>
    <mergeCell ref="N22:O22"/>
    <mergeCell ref="P22:Q22"/>
    <mergeCell ref="R22:S22"/>
    <mergeCell ref="D20:E20"/>
    <mergeCell ref="F20:G20"/>
    <mergeCell ref="H20:I20"/>
    <mergeCell ref="J20:K20"/>
    <mergeCell ref="L20:M20"/>
    <mergeCell ref="N20:O20"/>
    <mergeCell ref="P20:Q20"/>
    <mergeCell ref="A23:C23"/>
    <mergeCell ref="A24:B24"/>
    <mergeCell ref="D24:E24"/>
    <mergeCell ref="F24:G24"/>
    <mergeCell ref="H24:I24"/>
    <mergeCell ref="J24:K24"/>
    <mergeCell ref="L24:M24"/>
    <mergeCell ref="N24:O24"/>
    <mergeCell ref="P24:Q24"/>
    <mergeCell ref="A1:S1"/>
    <mergeCell ref="C2:S2"/>
    <mergeCell ref="A4:A5"/>
    <mergeCell ref="B4:B5"/>
    <mergeCell ref="C4:C5"/>
    <mergeCell ref="D4:E4"/>
    <mergeCell ref="F4:G4"/>
    <mergeCell ref="H4:I4"/>
    <mergeCell ref="J4:K4"/>
    <mergeCell ref="L4:M4"/>
    <mergeCell ref="N4:O4"/>
    <mergeCell ref="P4:Q4"/>
    <mergeCell ref="R4:S4"/>
  </mergeCells>
  <pageMargins left="0" right="0" top="0.5" bottom="0" header="0.3" footer="0.3"/>
  <pageSetup paperSize="9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78"/>
  <sheetViews>
    <sheetView tabSelected="1" view="pageBreakPreview" topLeftCell="A27" zoomScaleSheetLayoutView="100" workbookViewId="0">
      <selection activeCell="C29" sqref="A5:F30"/>
    </sheetView>
  </sheetViews>
  <sheetFormatPr defaultRowHeight="15.75"/>
  <cols>
    <col min="1" max="1" width="7.125" style="57" customWidth="1"/>
    <col min="2" max="2" width="9.625" style="58" customWidth="1"/>
    <col min="3" max="3" width="45.125" style="56" customWidth="1"/>
    <col min="4" max="4" width="12.375" style="86" bestFit="1" customWidth="1"/>
    <col min="5" max="5" width="9" style="56"/>
    <col min="6" max="6" width="9.125" style="57" customWidth="1"/>
    <col min="7" max="16384" width="9" style="56"/>
  </cols>
  <sheetData>
    <row r="1" spans="1:34">
      <c r="A1" s="155" t="s">
        <v>96</v>
      </c>
      <c r="B1" s="155"/>
      <c r="C1" s="155"/>
      <c r="D1" s="156"/>
      <c r="E1" s="155"/>
      <c r="F1" s="155"/>
    </row>
    <row r="2" spans="1:34">
      <c r="D2" s="59"/>
    </row>
    <row r="3" spans="1:34" s="62" customFormat="1" ht="36.75" customHeight="1" thickBot="1">
      <c r="A3" s="157" t="s">
        <v>97</v>
      </c>
      <c r="B3" s="157"/>
      <c r="C3" s="158" t="s">
        <v>128</v>
      </c>
      <c r="D3" s="158"/>
      <c r="E3" s="158"/>
      <c r="F3" s="158"/>
      <c r="G3" s="60"/>
      <c r="H3" s="60"/>
      <c r="I3" s="60"/>
      <c r="J3" s="60"/>
      <c r="K3" s="60"/>
      <c r="L3" s="60"/>
      <c r="M3" s="60"/>
      <c r="N3" s="60"/>
      <c r="O3" s="60"/>
      <c r="P3" s="60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</row>
    <row r="4" spans="1:34" s="62" customFormat="1" ht="16.5" thickBot="1">
      <c r="A4" s="63"/>
      <c r="B4" s="63"/>
      <c r="C4" s="64"/>
      <c r="D4" s="64"/>
      <c r="E4" s="64"/>
      <c r="F4" s="64"/>
    </row>
    <row r="5" spans="1:34" s="62" customFormat="1">
      <c r="A5" s="65" t="s">
        <v>0</v>
      </c>
      <c r="B5" s="159" t="s">
        <v>98</v>
      </c>
      <c r="C5" s="159"/>
      <c r="D5" s="159"/>
      <c r="E5" s="159"/>
      <c r="F5" s="159"/>
    </row>
    <row r="6" spans="1:34" s="70" customFormat="1" ht="30" customHeight="1">
      <c r="A6" s="66" t="s">
        <v>99</v>
      </c>
      <c r="B6" s="67" t="s">
        <v>100</v>
      </c>
      <c r="C6" s="104" t="s">
        <v>129</v>
      </c>
      <c r="D6" s="68" t="s">
        <v>1</v>
      </c>
      <c r="E6" s="67" t="s">
        <v>101</v>
      </c>
      <c r="F6" s="69" t="s">
        <v>102</v>
      </c>
    </row>
    <row r="7" spans="1:34" s="71" customFormat="1" ht="52.5" customHeight="1">
      <c r="A7" s="73">
        <v>1</v>
      </c>
      <c r="B7" s="99">
        <v>2600</v>
      </c>
      <c r="C7" s="108" t="s">
        <v>29</v>
      </c>
      <c r="D7" s="101">
        <v>3176.25</v>
      </c>
      <c r="E7" s="101" t="s">
        <v>45</v>
      </c>
      <c r="F7" s="106">
        <v>8258</v>
      </c>
    </row>
    <row r="8" spans="1:34" s="71" customFormat="1" ht="27" customHeight="1">
      <c r="A8" s="73">
        <v>2</v>
      </c>
      <c r="B8" s="99">
        <v>950</v>
      </c>
      <c r="C8" s="108" t="s">
        <v>25</v>
      </c>
      <c r="D8" s="101">
        <v>9416.2800000000007</v>
      </c>
      <c r="E8" s="101" t="s">
        <v>103</v>
      </c>
      <c r="F8" s="106">
        <v>89455</v>
      </c>
    </row>
    <row r="9" spans="1:34" s="72" customFormat="1" ht="106.5" customHeight="1">
      <c r="A9" s="73">
        <v>3</v>
      </c>
      <c r="B9" s="99">
        <v>3159</v>
      </c>
      <c r="C9" s="109" t="s">
        <v>26</v>
      </c>
      <c r="D9" s="101">
        <v>337</v>
      </c>
      <c r="E9" s="101" t="s">
        <v>5</v>
      </c>
      <c r="F9" s="106">
        <v>1064583</v>
      </c>
    </row>
    <row r="10" spans="1:34" ht="49.5" customHeight="1">
      <c r="A10" s="110" t="s">
        <v>104</v>
      </c>
      <c r="B10" s="99">
        <v>169.23</v>
      </c>
      <c r="C10" s="109" t="s">
        <v>23</v>
      </c>
      <c r="D10" s="102">
        <v>5001.7</v>
      </c>
      <c r="E10" s="102" t="s">
        <v>6</v>
      </c>
      <c r="F10" s="107">
        <v>846438</v>
      </c>
    </row>
    <row r="11" spans="1:34" ht="25.5">
      <c r="A11" s="110" t="s">
        <v>105</v>
      </c>
      <c r="B11" s="99">
        <v>1442</v>
      </c>
      <c r="C11" s="109" t="s">
        <v>92</v>
      </c>
      <c r="D11" s="102">
        <v>11948</v>
      </c>
      <c r="E11" s="102" t="s">
        <v>3</v>
      </c>
      <c r="F11" s="107">
        <v>172295</v>
      </c>
    </row>
    <row r="12" spans="1:34" ht="38.25">
      <c r="A12" s="110" t="s">
        <v>118</v>
      </c>
      <c r="B12" s="99">
        <v>867</v>
      </c>
      <c r="C12" s="109" t="s">
        <v>27</v>
      </c>
      <c r="D12" s="102">
        <v>1512.5</v>
      </c>
      <c r="E12" s="102" t="s">
        <v>45</v>
      </c>
      <c r="F12" s="107">
        <v>1311</v>
      </c>
    </row>
    <row r="13" spans="1:34" s="62" customFormat="1" ht="24.95" customHeight="1">
      <c r="A13" s="110" t="s">
        <v>119</v>
      </c>
      <c r="B13" s="99">
        <v>2563</v>
      </c>
      <c r="C13" s="109" t="s">
        <v>31</v>
      </c>
      <c r="D13" s="105">
        <v>1141.25</v>
      </c>
      <c r="E13" s="105" t="s">
        <v>3</v>
      </c>
      <c r="F13" s="107">
        <v>29250</v>
      </c>
    </row>
    <row r="14" spans="1:34" s="62" customFormat="1" ht="24.95" customHeight="1">
      <c r="A14" s="110" t="s">
        <v>120</v>
      </c>
      <c r="B14" s="99">
        <v>2186</v>
      </c>
      <c r="C14" s="109" t="s">
        <v>95</v>
      </c>
      <c r="D14" s="102">
        <v>12674.36</v>
      </c>
      <c r="E14" s="102" t="s">
        <v>3</v>
      </c>
      <c r="F14" s="107">
        <v>277062</v>
      </c>
    </row>
    <row r="15" spans="1:34" s="62" customFormat="1" ht="75" customHeight="1">
      <c r="A15" s="110" t="s">
        <v>106</v>
      </c>
      <c r="B15" s="99">
        <v>185</v>
      </c>
      <c r="C15" s="109" t="s">
        <v>116</v>
      </c>
      <c r="D15" s="102">
        <v>228.9</v>
      </c>
      <c r="E15" s="102" t="s">
        <v>9</v>
      </c>
      <c r="F15" s="107">
        <v>42347</v>
      </c>
    </row>
    <row r="16" spans="1:34" ht="75" customHeight="1">
      <c r="A16" s="73">
        <v>10</v>
      </c>
      <c r="B16" s="99">
        <v>400</v>
      </c>
      <c r="C16" s="109" t="s">
        <v>130</v>
      </c>
      <c r="D16" s="102">
        <v>240.5</v>
      </c>
      <c r="E16" s="102" t="s">
        <v>9</v>
      </c>
      <c r="F16" s="107">
        <v>96200</v>
      </c>
    </row>
    <row r="17" spans="1:6" ht="18" customHeight="1">
      <c r="A17" s="110" t="s">
        <v>121</v>
      </c>
      <c r="B17" s="99">
        <v>6899</v>
      </c>
      <c r="C17" s="111" t="s">
        <v>28</v>
      </c>
      <c r="D17" s="101">
        <v>2206.6</v>
      </c>
      <c r="E17" s="101" t="s">
        <v>35</v>
      </c>
      <c r="F17" s="106">
        <v>152233</v>
      </c>
    </row>
    <row r="18" spans="1:6" ht="18" customHeight="1">
      <c r="A18" s="110" t="s">
        <v>122</v>
      </c>
      <c r="B18" s="99">
        <v>6899</v>
      </c>
      <c r="C18" s="112" t="s">
        <v>32</v>
      </c>
      <c r="D18" s="101">
        <v>2197.52</v>
      </c>
      <c r="E18" s="101" t="s">
        <v>35</v>
      </c>
      <c r="F18" s="106">
        <v>151607</v>
      </c>
    </row>
    <row r="19" spans="1:6" ht="39" customHeight="1">
      <c r="A19" s="73">
        <v>13</v>
      </c>
      <c r="B19" s="99">
        <v>206</v>
      </c>
      <c r="C19" s="111" t="s">
        <v>33</v>
      </c>
      <c r="D19" s="103">
        <v>14429.25</v>
      </c>
      <c r="E19" s="103" t="s">
        <v>3</v>
      </c>
      <c r="F19" s="106">
        <v>29724</v>
      </c>
    </row>
    <row r="20" spans="1:6" ht="36.75" customHeight="1">
      <c r="A20" s="73">
        <v>14</v>
      </c>
      <c r="B20" s="99">
        <v>907</v>
      </c>
      <c r="C20" s="112" t="s">
        <v>34</v>
      </c>
      <c r="D20" s="101">
        <v>567.48</v>
      </c>
      <c r="E20" s="101" t="s">
        <v>10</v>
      </c>
      <c r="F20" s="106">
        <v>514704</v>
      </c>
    </row>
    <row r="21" spans="1:6" ht="39.75" customHeight="1">
      <c r="A21" s="110" t="s">
        <v>12</v>
      </c>
      <c r="B21" s="99">
        <v>313</v>
      </c>
      <c r="C21" s="112" t="s">
        <v>93</v>
      </c>
      <c r="D21" s="102">
        <v>27747.06</v>
      </c>
      <c r="E21" s="102" t="s">
        <v>35</v>
      </c>
      <c r="F21" s="107">
        <v>86848</v>
      </c>
    </row>
    <row r="22" spans="1:6" s="71" customFormat="1" ht="24.95" customHeight="1">
      <c r="A22" s="110" t="s">
        <v>123</v>
      </c>
      <c r="B22" s="99">
        <v>755</v>
      </c>
      <c r="C22" s="112" t="s">
        <v>36</v>
      </c>
      <c r="D22" s="102">
        <v>28299.3</v>
      </c>
      <c r="E22" s="102" t="s">
        <v>35</v>
      </c>
      <c r="F22" s="107">
        <v>213660</v>
      </c>
    </row>
    <row r="23" spans="1:6" s="71" customFormat="1" ht="93" customHeight="1">
      <c r="A23" s="73">
        <v>17</v>
      </c>
      <c r="B23" s="99">
        <v>133</v>
      </c>
      <c r="C23" s="109" t="s">
        <v>37</v>
      </c>
      <c r="D23" s="102">
        <v>186.04</v>
      </c>
      <c r="E23" s="102" t="s">
        <v>10</v>
      </c>
      <c r="F23" s="107">
        <v>24743</v>
      </c>
    </row>
    <row r="24" spans="1:6" s="71" customFormat="1" ht="24.95" customHeight="1">
      <c r="A24" s="110" t="s">
        <v>124</v>
      </c>
      <c r="B24" s="99">
        <v>2532</v>
      </c>
      <c r="C24" s="112" t="s">
        <v>38</v>
      </c>
      <c r="D24" s="101">
        <v>3275.5</v>
      </c>
      <c r="E24" s="101" t="s">
        <v>35</v>
      </c>
      <c r="F24" s="106">
        <v>82936</v>
      </c>
    </row>
    <row r="25" spans="1:6" s="71" customFormat="1" ht="64.5" customHeight="1">
      <c r="A25" s="110" t="s">
        <v>125</v>
      </c>
      <c r="B25" s="99">
        <v>474</v>
      </c>
      <c r="C25" s="109" t="s">
        <v>131</v>
      </c>
      <c r="D25" s="101">
        <v>902.93</v>
      </c>
      <c r="E25" s="101" t="s">
        <v>10</v>
      </c>
      <c r="F25" s="106">
        <v>427989</v>
      </c>
    </row>
    <row r="26" spans="1:6" s="71" customFormat="1" ht="68.25" customHeight="1">
      <c r="A26" s="113">
        <v>20</v>
      </c>
      <c r="B26" s="100">
        <v>246</v>
      </c>
      <c r="C26" s="112" t="s">
        <v>40</v>
      </c>
      <c r="D26" s="102">
        <v>194.16</v>
      </c>
      <c r="E26" s="102" t="s">
        <v>10</v>
      </c>
      <c r="F26" s="107">
        <v>47763</v>
      </c>
    </row>
    <row r="27" spans="1:6" ht="63.75" customHeight="1">
      <c r="A27" s="113">
        <v>21</v>
      </c>
      <c r="B27" s="100">
        <v>313</v>
      </c>
      <c r="C27" s="112" t="s">
        <v>41</v>
      </c>
      <c r="D27" s="102">
        <v>562.98</v>
      </c>
      <c r="E27" s="102" t="s">
        <v>10</v>
      </c>
      <c r="F27" s="107">
        <v>175931</v>
      </c>
    </row>
    <row r="28" spans="1:6" ht="90" customHeight="1">
      <c r="A28" s="110" t="s">
        <v>126</v>
      </c>
      <c r="B28" s="99">
        <v>2532</v>
      </c>
      <c r="C28" s="109" t="s">
        <v>117</v>
      </c>
      <c r="D28" s="101">
        <v>54.7</v>
      </c>
      <c r="E28" s="101" t="s">
        <v>10</v>
      </c>
      <c r="F28" s="106">
        <v>138500</v>
      </c>
    </row>
    <row r="29" spans="1:6" ht="76.5" customHeight="1">
      <c r="A29" s="110" t="s">
        <v>127</v>
      </c>
      <c r="B29" s="99">
        <v>4658</v>
      </c>
      <c r="C29" s="112" t="s">
        <v>94</v>
      </c>
      <c r="D29" s="101">
        <v>3444.38</v>
      </c>
      <c r="E29" s="101" t="s">
        <v>35</v>
      </c>
      <c r="F29" s="106">
        <v>160439</v>
      </c>
    </row>
    <row r="30" spans="1:6">
      <c r="A30" s="74"/>
      <c r="B30" s="114"/>
      <c r="C30" s="115"/>
      <c r="D30" s="116" t="s">
        <v>13</v>
      </c>
      <c r="E30" s="117"/>
      <c r="F30" s="75">
        <f>SUM(F7:F29)</f>
        <v>4834276</v>
      </c>
    </row>
    <row r="31" spans="1:6">
      <c r="A31" s="63"/>
      <c r="B31" s="76"/>
      <c r="D31" s="77"/>
      <c r="E31" s="78"/>
      <c r="F31" s="79"/>
    </row>
    <row r="32" spans="1:6">
      <c r="A32" s="79"/>
      <c r="B32" s="76"/>
      <c r="D32" s="80"/>
      <c r="E32" s="80"/>
      <c r="F32" s="80"/>
    </row>
    <row r="33" spans="1:6">
      <c r="A33" s="81" t="s">
        <v>107</v>
      </c>
      <c r="B33" s="82"/>
      <c r="D33" s="160" t="s">
        <v>108</v>
      </c>
      <c r="E33" s="160"/>
      <c r="F33" s="160"/>
    </row>
    <row r="34" spans="1:6">
      <c r="B34" s="82"/>
      <c r="D34" s="83"/>
      <c r="E34" s="84"/>
    </row>
    <row r="35" spans="1:6">
      <c r="A35" s="154" t="s">
        <v>109</v>
      </c>
      <c r="B35" s="154"/>
      <c r="C35" s="154"/>
      <c r="D35" s="154"/>
      <c r="E35" s="154"/>
      <c r="F35" s="154"/>
    </row>
    <row r="36" spans="1:6">
      <c r="A36" s="150" t="s">
        <v>110</v>
      </c>
      <c r="B36" s="150"/>
      <c r="C36" s="150"/>
      <c r="D36" s="150"/>
      <c r="E36" s="150"/>
      <c r="F36" s="150"/>
    </row>
    <row r="37" spans="1:6">
      <c r="B37" s="82"/>
      <c r="D37" s="83"/>
      <c r="E37" s="84"/>
    </row>
    <row r="38" spans="1:6">
      <c r="B38" s="82"/>
      <c r="D38" s="83"/>
      <c r="E38" s="84"/>
    </row>
    <row r="39" spans="1:6">
      <c r="B39" s="82"/>
      <c r="D39" s="83"/>
      <c r="E39" s="84"/>
    </row>
    <row r="40" spans="1:6">
      <c r="B40" s="82"/>
      <c r="D40" s="151" t="s">
        <v>111</v>
      </c>
      <c r="E40" s="151"/>
      <c r="F40" s="151"/>
    </row>
    <row r="41" spans="1:6">
      <c r="B41" s="152" t="s">
        <v>112</v>
      </c>
      <c r="C41" s="152"/>
      <c r="D41" s="153" t="s">
        <v>113</v>
      </c>
      <c r="E41" s="153"/>
      <c r="F41" s="153"/>
    </row>
    <row r="42" spans="1:6">
      <c r="A42" s="81" t="s">
        <v>114</v>
      </c>
      <c r="B42" s="85"/>
      <c r="C42" s="81"/>
      <c r="D42" s="153" t="s">
        <v>115</v>
      </c>
      <c r="E42" s="153"/>
      <c r="F42" s="153"/>
    </row>
    <row r="49" spans="1:31" s="88" customFormat="1">
      <c r="A49" s="87"/>
      <c r="B49" s="58"/>
      <c r="D49" s="86"/>
      <c r="F49" s="87"/>
    </row>
    <row r="50" spans="1:31" s="88" customFormat="1">
      <c r="A50" s="87"/>
      <c r="B50" s="58"/>
      <c r="D50" s="86"/>
      <c r="F50" s="87"/>
    </row>
    <row r="51" spans="1:31" s="88" customFormat="1">
      <c r="A51" s="87"/>
      <c r="B51" s="58"/>
      <c r="D51" s="86"/>
      <c r="F51" s="87"/>
    </row>
    <row r="55" spans="1:31" ht="16.5" thickBot="1"/>
    <row r="56" spans="1:31" ht="15.75" customHeight="1">
      <c r="A56" s="98" t="s">
        <v>2</v>
      </c>
      <c r="B56" s="97" t="s">
        <v>29</v>
      </c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</row>
    <row r="57" spans="1:31" ht="15.75" customHeight="1">
      <c r="A57" s="89" t="s">
        <v>30</v>
      </c>
      <c r="B57" s="53" t="s">
        <v>25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90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</row>
    <row r="58" spans="1:31" ht="25.5" customHeight="1">
      <c r="A58" s="91">
        <v>3</v>
      </c>
      <c r="B58" s="53" t="s">
        <v>26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92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</row>
    <row r="59" spans="1:31" ht="15.75" customHeight="1">
      <c r="A59" s="93">
        <v>4</v>
      </c>
      <c r="B59" s="53" t="s">
        <v>23</v>
      </c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</row>
    <row r="60" spans="1:31" ht="15.75" customHeight="1">
      <c r="A60" s="93">
        <v>5</v>
      </c>
      <c r="B60" s="53" t="s">
        <v>92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</row>
    <row r="61" spans="1:31" ht="15.75" customHeight="1">
      <c r="A61" s="93">
        <v>6</v>
      </c>
      <c r="B61" s="53" t="s">
        <v>27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</row>
    <row r="62" spans="1:31" ht="15.75" customHeight="1">
      <c r="A62" s="93">
        <v>7</v>
      </c>
      <c r="B62" s="53" t="s">
        <v>31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5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</row>
    <row r="63" spans="1:31" ht="15.75" customHeight="1">
      <c r="A63" s="93">
        <v>8</v>
      </c>
      <c r="B63" s="53" t="s">
        <v>95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</row>
    <row r="64" spans="1:31" ht="51" customHeight="1">
      <c r="A64" s="93">
        <v>9</v>
      </c>
      <c r="B64" s="94" t="s">
        <v>43</v>
      </c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</row>
    <row r="65" spans="1:31" ht="51" customHeight="1">
      <c r="A65" s="93">
        <v>10</v>
      </c>
      <c r="B65" s="94" t="s">
        <v>44</v>
      </c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</row>
    <row r="66" spans="1:31" ht="15.75" customHeight="1">
      <c r="A66" s="91">
        <v>11</v>
      </c>
      <c r="B66" s="94" t="s">
        <v>28</v>
      </c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5"/>
      <c r="P66" s="55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</row>
    <row r="67" spans="1:31" ht="15.75" customHeight="1">
      <c r="A67" s="91">
        <v>12</v>
      </c>
      <c r="B67" s="53" t="s">
        <v>32</v>
      </c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95"/>
      <c r="P67" s="55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</row>
    <row r="68" spans="1:31" ht="15.75" customHeight="1">
      <c r="A68" s="93">
        <v>13</v>
      </c>
      <c r="B68" s="94" t="s">
        <v>33</v>
      </c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55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</row>
    <row r="69" spans="1:31" ht="15.75" customHeight="1">
      <c r="A69" s="91">
        <v>14</v>
      </c>
      <c r="B69" s="53" t="s">
        <v>34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92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</row>
    <row r="70" spans="1:31" ht="15.75" customHeight="1">
      <c r="A70" s="91">
        <v>15</v>
      </c>
      <c r="B70" s="53" t="s">
        <v>93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95"/>
      <c r="P70" s="92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</row>
    <row r="71" spans="1:31" ht="15.75" customHeight="1">
      <c r="A71" s="91">
        <v>16</v>
      </c>
      <c r="B71" s="53" t="s">
        <v>36</v>
      </c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92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</row>
    <row r="72" spans="1:31" ht="25.5" customHeight="1">
      <c r="A72" s="91">
        <v>17</v>
      </c>
      <c r="B72" s="53" t="s">
        <v>37</v>
      </c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92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</row>
    <row r="73" spans="1:31" ht="15.75" customHeight="1">
      <c r="A73" s="91">
        <v>18</v>
      </c>
      <c r="B73" s="53" t="s">
        <v>38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92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</row>
    <row r="74" spans="1:31" ht="25.5" customHeight="1">
      <c r="A74" s="91">
        <v>19</v>
      </c>
      <c r="B74" s="53" t="s">
        <v>39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92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</row>
    <row r="75" spans="1:31" ht="25.5" customHeight="1">
      <c r="A75" s="91">
        <v>20</v>
      </c>
      <c r="B75" s="53" t="s">
        <v>40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92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</row>
    <row r="76" spans="1:31" ht="25.5" customHeight="1">
      <c r="A76" s="91">
        <v>21</v>
      </c>
      <c r="B76" s="53" t="s">
        <v>41</v>
      </c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92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</row>
    <row r="77" spans="1:31" ht="38.25" customHeight="1">
      <c r="A77" s="91">
        <v>22</v>
      </c>
      <c r="B77" s="53" t="s">
        <v>42</v>
      </c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92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</row>
    <row r="78" spans="1:31" ht="25.5" customHeight="1">
      <c r="A78" s="91">
        <v>23</v>
      </c>
      <c r="B78" s="53" t="s">
        <v>94</v>
      </c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96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</row>
  </sheetData>
  <mergeCells count="11">
    <mergeCell ref="A35:F35"/>
    <mergeCell ref="A1:F1"/>
    <mergeCell ref="A3:B3"/>
    <mergeCell ref="C3:F3"/>
    <mergeCell ref="B5:F5"/>
    <mergeCell ref="D33:F33"/>
    <mergeCell ref="A36:F36"/>
    <mergeCell ref="D40:F40"/>
    <mergeCell ref="B41:C41"/>
    <mergeCell ref="D41:F41"/>
    <mergeCell ref="D42:F42"/>
  </mergeCells>
  <pageMargins left="0.2" right="0" top="0.25" bottom="0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Carriage Matiari</vt:lpstr>
      <vt:lpstr>B.O.Q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Khizar Ansar</dc:creator>
  <cp:lastModifiedBy>DELl</cp:lastModifiedBy>
  <cp:lastPrinted>2016-03-17T10:35:00Z</cp:lastPrinted>
  <dcterms:created xsi:type="dcterms:W3CDTF">2008-11-23T19:06:37Z</dcterms:created>
  <dcterms:modified xsi:type="dcterms:W3CDTF">2016-03-22T12:48:31Z</dcterms:modified>
</cp:coreProperties>
</file>