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35" windowWidth="19440" windowHeight="763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Sheet1!$A$1:$S$94</definedName>
    <definedName name="_xlnm.Print_Area" localSheetId="1">Sheet2!$A$1:$K$33</definedName>
    <definedName name="_xlnm.Print_Area" localSheetId="2">Sheet3!$A$1:$E$43</definedName>
    <definedName name="_xlnm.Print_Titles" localSheetId="0">Sheet1!$4:$4</definedName>
  </definedNames>
  <calcPr calcId="144525"/>
</workbook>
</file>

<file path=xl/calcChain.xml><?xml version="1.0" encoding="utf-8"?>
<calcChain xmlns="http://schemas.openxmlformats.org/spreadsheetml/2006/main">
  <c r="S81" i="1" l="1"/>
  <c r="O38" i="1" l="1"/>
  <c r="G13" i="2" l="1"/>
  <c r="D13" i="2" l="1"/>
  <c r="F13" i="2"/>
  <c r="S62" i="1" l="1"/>
  <c r="S28" i="1"/>
  <c r="S30" i="1" l="1"/>
  <c r="S18" i="1" l="1"/>
  <c r="S74" i="1" l="1"/>
  <c r="S76" i="1" l="1"/>
  <c r="S68" i="1"/>
  <c r="C12" i="2"/>
  <c r="S40" i="1"/>
  <c r="C16" i="2"/>
  <c r="K16" i="2" s="1"/>
  <c r="K17" i="2" s="1"/>
  <c r="S14" i="1"/>
  <c r="S6" i="1"/>
  <c r="S20" i="1" l="1"/>
  <c r="C5" i="2"/>
  <c r="S42" i="1"/>
  <c r="C10" i="2"/>
  <c r="S53" i="1"/>
  <c r="C15" i="2"/>
  <c r="D12" i="2"/>
  <c r="F12" i="2"/>
  <c r="G12" i="2"/>
  <c r="S47" i="1"/>
  <c r="S58" i="1"/>
  <c r="S72" i="1"/>
  <c r="S70" i="1"/>
  <c r="S60" i="1"/>
  <c r="S66" i="1"/>
  <c r="S26" i="1"/>
  <c r="S44" i="1"/>
  <c r="S12" i="1"/>
  <c r="C6" i="2" l="1"/>
  <c r="G6" i="2" s="1"/>
  <c r="F14" i="2"/>
  <c r="G10" i="2"/>
  <c r="I10" i="2"/>
  <c r="F10" i="2"/>
  <c r="S32" i="1"/>
  <c r="C7" i="2"/>
  <c r="G15" i="2"/>
  <c r="J15" i="2"/>
  <c r="F15" i="2"/>
  <c r="G5" i="2"/>
  <c r="D5" i="2"/>
  <c r="F5" i="2"/>
  <c r="I5" i="2"/>
  <c r="S16" i="1"/>
  <c r="C4" i="2"/>
  <c r="S10" i="1"/>
  <c r="C11" i="2"/>
  <c r="S8" i="1"/>
  <c r="G14" i="2" l="1"/>
  <c r="D14" i="2"/>
  <c r="F6" i="2"/>
  <c r="J6" i="2"/>
  <c r="J17" i="2" s="1"/>
  <c r="F7" i="2"/>
  <c r="D7" i="2"/>
  <c r="I7" i="2"/>
  <c r="I17" i="2" s="1"/>
  <c r="G7" i="2"/>
  <c r="F11" i="2"/>
  <c r="D11" i="2"/>
  <c r="G4" i="2"/>
  <c r="F4" i="2"/>
  <c r="H4" i="2"/>
  <c r="H17" i="2" s="1"/>
  <c r="C8" i="2" l="1"/>
  <c r="A3" i="3"/>
  <c r="F8" i="2" l="1"/>
  <c r="G8" i="2"/>
  <c r="C9" i="2"/>
  <c r="S56" i="1" l="1"/>
  <c r="G9" i="2"/>
  <c r="G17" i="2" s="1"/>
  <c r="F9" i="2"/>
  <c r="F17" i="2" s="1"/>
  <c r="G25" i="2" s="1"/>
  <c r="J25" i="2" s="1"/>
  <c r="S80" i="1" l="1"/>
  <c r="S51" i="1" l="1"/>
  <c r="S49" i="1"/>
  <c r="S64" i="1" l="1"/>
  <c r="S22" i="1" l="1"/>
  <c r="S78" i="1" l="1"/>
  <c r="S36" i="1"/>
  <c r="S38" i="1"/>
  <c r="D9" i="2"/>
  <c r="D10" i="2" l="1"/>
  <c r="D8" i="2" l="1"/>
  <c r="D4" i="2" l="1"/>
  <c r="G26" i="2"/>
  <c r="J26" i="2" s="1"/>
  <c r="G27" i="2"/>
  <c r="J27" i="2" s="1"/>
  <c r="G24" i="2" l="1"/>
  <c r="J24" i="2" s="1"/>
  <c r="G23" i="2"/>
  <c r="J23" i="2" s="1"/>
  <c r="D17" i="2"/>
  <c r="G22" i="2"/>
  <c r="J22" i="2" s="1"/>
  <c r="J28" i="2" l="1"/>
  <c r="E7" i="3" s="1"/>
  <c r="S34" i="1"/>
  <c r="E5" i="3"/>
  <c r="E12" i="3"/>
  <c r="E14" i="3" s="1"/>
  <c r="E16" i="3" s="1"/>
</calcChain>
</file>

<file path=xl/sharedStrings.xml><?xml version="1.0" encoding="utf-8"?>
<sst xmlns="http://schemas.openxmlformats.org/spreadsheetml/2006/main" count="262" uniqueCount="118">
  <si>
    <t>=</t>
  </si>
  <si>
    <t>Rs.</t>
  </si>
  <si>
    <t>S.No</t>
  </si>
  <si>
    <t xml:space="preserve">Name of Items </t>
  </si>
  <si>
    <t xml:space="preserve">Qty </t>
  </si>
  <si>
    <t xml:space="preserve">Rate </t>
  </si>
  <si>
    <t xml:space="preserve">Unit </t>
  </si>
  <si>
    <t xml:space="preserve">Amount </t>
  </si>
  <si>
    <t xml:space="preserve">MATERIAL STATEMENT </t>
  </si>
  <si>
    <t xml:space="preserve">Name of Item </t>
  </si>
  <si>
    <t>Bricks</t>
  </si>
  <si>
    <t>R.C.C 1:2:4</t>
  </si>
  <si>
    <t>C.Plaster 1:6</t>
  </si>
  <si>
    <t>C.Plaster 1:4</t>
  </si>
  <si>
    <t>C.C Plain 1:2:4</t>
  </si>
  <si>
    <t>Applying F- Coat</t>
  </si>
  <si>
    <t>Total</t>
  </si>
  <si>
    <t xml:space="preserve">Qty: </t>
  </si>
  <si>
    <t>***</t>
  </si>
  <si>
    <t>Name of Work</t>
  </si>
  <si>
    <t xml:space="preserve">Stone Metal </t>
  </si>
  <si>
    <t>% Cft</t>
  </si>
  <si>
    <t xml:space="preserve">Sand </t>
  </si>
  <si>
    <t>Cemet</t>
  </si>
  <si>
    <t>P.Bag</t>
  </si>
  <si>
    <t>Bajri</t>
  </si>
  <si>
    <t>Steel</t>
  </si>
  <si>
    <t>P-Tons</t>
  </si>
  <si>
    <t>P/L 3" Thick Top:</t>
  </si>
  <si>
    <t>**</t>
  </si>
  <si>
    <t>Total: -</t>
  </si>
  <si>
    <t xml:space="preserve">SUMMARY OF COST </t>
  </si>
  <si>
    <t>"A"</t>
  </si>
  <si>
    <t>RS.</t>
  </si>
  <si>
    <t xml:space="preserve">Tiles                         </t>
  </si>
  <si>
    <t xml:space="preserve">Fabrication            </t>
  </si>
  <si>
    <t>%Sft</t>
  </si>
  <si>
    <t xml:space="preserve">Rcc work in all labour and material  except the cost of steel r/f and its labour for Bending and binding wire which will be paid separatey.This rate also i/c all kinds of forms moulds lifting shutterinhg curring rendering and finishing the exposed surface(a) R C Work In roof slab beams coloumns rafts lintels and other structure etc complete ratio 1:2:4 (S.I.NO.6-A P- 16 ) </t>
  </si>
  <si>
    <t>P-Cwt</t>
  </si>
  <si>
    <t>%Cft</t>
  </si>
  <si>
    <t>Cement plaster ½” thick  upto  20’height ratio 1:6 (S.I.No.13-b P-51)</t>
  </si>
  <si>
    <t>Supplying fixing Girders (material Sch: item No: 140)</t>
  </si>
  <si>
    <t>P-Sft</t>
  </si>
  <si>
    <t>First class deodar wood  wrought joinery for doors and windows Fixed in position i/c chowkats holds fasts hings iron tower volts chocks cleats Handles  etc complete( Only shutters) (S.I.No.7, b / P-57)</t>
  </si>
  <si>
    <t>SUB-ENGINEER</t>
  </si>
  <si>
    <t>Pacca Brick Work</t>
  </si>
  <si>
    <t>%0Nos</t>
  </si>
  <si>
    <t xml:space="preserve">Bricks                                                   %0 Nos </t>
  </si>
  <si>
    <t>Steel           P-Ton</t>
  </si>
  <si>
    <t>COST OF CARRIAGE OF MATERIAL</t>
  </si>
  <si>
    <t xml:space="preserve">Dismantling brick work in lime or cement mortar. (S.I.No –13 / P-10) </t>
  </si>
  <si>
    <t>%0Cft</t>
  </si>
  <si>
    <t xml:space="preserve">Cement concrete brick or stone ballast 1 1/2" to 2" gauge. (c) Ratio 1 : 5 : 10  (S.I.No –4 / P-05) </t>
  </si>
  <si>
    <t>Pacca brick work in ground floor in:Cement sand mortar.  1:6 (S.I.No.05, P.No.21).</t>
  </si>
  <si>
    <t>Supplying and filling sand under floor and plugging in walls.(S.I.No.29, P.No.26).</t>
  </si>
  <si>
    <t>Making Notice board made with cement.(S.I.No: 1, P.No: 94).</t>
  </si>
  <si>
    <t>Supplying &amp; fixing in position iron/steel grill of 3/4" x 1/4" size flat iron of approved design including painting 3 coats etc. complete (weight not to be less than 3.7 Lbs./Sq . Foot of finished grill). (S.I.No: 26,P- No: 93).</t>
  </si>
  <si>
    <t>Providing and fixing G.I frames /Choukhats of size 7" x 2"  or 4 1/2" x 3" for windows using 20 gauge G.I sheet I/c welded hinges and fixing at site with necessary hold fasts, filling with cement sand slurry of ratio 1:6 and repairing the jambs. The cost also i/c all carriage , tools and plants used in making and fixing.(S.I.No.28, b / P-92)</t>
  </si>
  <si>
    <t>Providing and fixing G.I frames /Choukhats of size 7" x 2"  or 4 1/2" x 3" for door using 20 gauge G.I sheet I/c welded hinges and fixing at site with necessary hold fasts, filling with cement sand slurry of ratio 1:6 and repairing the jambs. The cost also i/c all carriage  , tools  and plants used in making and fixing.(S.I.No.29, P.No.92).</t>
  </si>
  <si>
    <t>RCC Spouts (S.No: 14 P-17)</t>
  </si>
  <si>
    <t>Colour Washing 2 Coats (S.I.No.256/ P-53)</t>
  </si>
  <si>
    <t>Primary coat of Chalk under distembering (S.I.No.23/ P-53)</t>
  </si>
  <si>
    <t>Distempering three coats (S.i.No.24 b P.No.53).</t>
  </si>
  <si>
    <t xml:space="preserve">Excavation in foundation of building  bridges and other structure i/c dag belling dressing refilling around structure with  excavated earth watering and ramming earth lead upto one chain and lift upto five feet  (S.I.No – 18-b / P-4) </t>
  </si>
  <si>
    <t>Pacca brick work in foundation  &amp; plinth in cement S.sand mortor  ratio  1:6 (S.I.NO.4,e / P-20 )</t>
  </si>
  <si>
    <t xml:space="preserve">Extra Lead for 03 Miles </t>
  </si>
  <si>
    <t xml:space="preserve">% Cft </t>
  </si>
  <si>
    <t>Supplying fixing T-Irons (material Sch: item No: 144)</t>
  </si>
  <si>
    <t>Cft</t>
  </si>
  <si>
    <t>H-Sand                                     100 Cft</t>
  </si>
  <si>
    <t>Cement                              P-Bags</t>
  </si>
  <si>
    <t>Stone                                100 Cft</t>
  </si>
  <si>
    <t>Bajri                                                100 Cft</t>
  </si>
  <si>
    <t>C.C 1:5:10</t>
  </si>
  <si>
    <t>Sft</t>
  </si>
  <si>
    <t xml:space="preserve">Cement Pointing </t>
  </si>
  <si>
    <t xml:space="preserve">Marble Floor </t>
  </si>
  <si>
    <t>Tiles Roofing</t>
  </si>
  <si>
    <t>Cwt</t>
  </si>
  <si>
    <t>"B"</t>
  </si>
  <si>
    <t xml:space="preserve">Cost Of Carriage of Material </t>
  </si>
  <si>
    <t>"C"</t>
  </si>
  <si>
    <t>"D"</t>
  </si>
  <si>
    <t>Cost Of Electrification</t>
  </si>
  <si>
    <t xml:space="preserve">1 % Contingency </t>
  </si>
  <si>
    <t xml:space="preserve">Total </t>
  </si>
  <si>
    <t>G-Total</t>
  </si>
  <si>
    <t xml:space="preserve">COST OF MAIN BUILDING </t>
  </si>
  <si>
    <t>Say</t>
  </si>
  <si>
    <t xml:space="preserve">In Millions </t>
  </si>
  <si>
    <t xml:space="preserve">Cost Of W/S &amp; S/F </t>
  </si>
  <si>
    <t>"F"</t>
  </si>
  <si>
    <t xml:space="preserve"> NAME OF WORK : GOVERNMENT BOYS PRIMARY SCHOOL MUHRAM BHANBHRO TALUKA NARA DISTRICT KHAIRPUR. (RENOVATION WORK)</t>
  </si>
  <si>
    <t xml:space="preserve">Dismantling R.C.C Work  (S.I.No –20 / P-10) </t>
  </si>
  <si>
    <t xml:space="preserve">Removing cement or lime plaster.(S.I.No –53 / P-13) </t>
  </si>
  <si>
    <t xml:space="preserve">Dismanlting lime or concrete. Concrete under water Dismantling cement concrete plain 1: 2: 4:                                                                                      (S.I.No: 19 (c) / P-10) </t>
  </si>
  <si>
    <t>Fabrication of  mild steel  r/f for c.,c i/c cutting  bending  dbinding laying in Position i/c removal of rust from bars (S.I.NO.8-B P-16)</t>
  </si>
  <si>
    <t>pacca brick work other than building including striking of joints upto 20 feet height in:(e) Cement sand mortar.1:6                                                                                (S.I.No.07, P.No.22).</t>
  </si>
  <si>
    <t xml:space="preserve">Providing and laying 3" thick topping cement concrete (1:2:4 ) including Surface finishing and dividiing into panels:                                                                        (S.I.No –16 / P-42) </t>
  </si>
  <si>
    <t>Applying floating coat of Cement  1/32" thick. (S.I.No: 14, P.No: 52.</t>
  </si>
  <si>
    <t>Cement plaster 3/8” thick upto 20’ height ratio 1:4 (S.I.No.11-a  P-51)</t>
  </si>
  <si>
    <t>Cement concrete plain including placing compacting, finishing and curing, comlete (including screening and washing at  stone aggregate without shuttering.  (f) Ratio. 1:2 :4                                                                        (S.I.No: 5, P.No: 15).</t>
  </si>
  <si>
    <t>Laying floors of approved coloured glazed tiles 1/4" thick laid in white cement and pigment on a bed of 3/4" thick cement mortar 1:2. (S.I.No: 25, P.No: 42).</t>
  </si>
  <si>
    <t xml:space="preserve"> Cement pointing   struck joints on walls. (a) Ratio 1:2 (S.I.No: 19,P- No:52).</t>
  </si>
  <si>
    <t>Making &amp; fixing steel grated door with 1/16" thick sheeting including angle iron frame  2" x 2" 3/8"and 3/4" square bars 4" centre to centre with locking arrangemtnt. (S.I.No.24,  P-91)</t>
  </si>
  <si>
    <t>White Washing 3 Coats (S.I.No.26/ P-53)</t>
  </si>
  <si>
    <t xml:space="preserve">BILL OF QUANTITES </t>
  </si>
  <si>
    <t>(A) Deseription and rate of items based on composite schedule of rates.</t>
  </si>
  <si>
    <t>Amount Total (a)</t>
  </si>
  <si>
    <t xml:space="preserve">________% above/below on the rates of CSR Rs.______________/-  Amount to be added/deducted on </t>
  </si>
  <si>
    <t xml:space="preserve">the basis of permium qouted                                                                                                                                        </t>
  </si>
  <si>
    <t xml:space="preserve">Total (A) = in words &amp; figures ______________________________________________________________                                                                                                              </t>
  </si>
  <si>
    <t>________________________________________________________________________________________</t>
  </si>
  <si>
    <t>CONTRACTOR</t>
  </si>
  <si>
    <t>Glazed tiles 1/4" thick dado jointed in white cement and laid over 1:2 cement sand mortar 3/4" thick including finishing. (S.I.No: 37, P.No: 44).</t>
  </si>
  <si>
    <t>Second class tile roofing consisting of 4" earth and 1" mud plaster with Gobri leeping over 1/2"thick cement plaster 1:6 with 34 Lbs. Of hot bitumen coating sand blinded, provided over one layer of 12" x 6"x2" tiles laid in 1:6 cement mortar including 1:2 cement pointing under neath of tiles complete including curing etc. (S.I.No: 02, P.No:32).</t>
  </si>
  <si>
    <t>Painting doors &amp; windows new surface  any type i/c edges of 3 coats (S.I.No.5e , P.No.49).</t>
  </si>
  <si>
    <t>Painting Grad Bars three coats   (S.I.No.4d P-68)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</si>
</sst>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_);\(0\)"/>
    <numFmt numFmtId="166" formatCode="0.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5"/>
      <color theme="1"/>
      <name val="Calibri"/>
      <family val="2"/>
      <scheme val="minor"/>
    </font>
    <font>
      <b/>
      <u val="double"/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 val="double"/>
      <sz val="15"/>
      <color theme="1"/>
      <name val="Arial"/>
      <family val="2"/>
    </font>
    <font>
      <b/>
      <sz val="12"/>
      <color theme="1"/>
      <name val="Arial"/>
      <family val="2"/>
    </font>
    <font>
      <b/>
      <u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color theme="1"/>
      <name val="Arial"/>
      <family val="2"/>
    </font>
    <font>
      <b/>
      <u val="double"/>
      <sz val="16"/>
      <color theme="1"/>
      <name val="Calibri"/>
      <family val="2"/>
      <scheme val="minor"/>
    </font>
    <font>
      <b/>
      <u val="double"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0" fillId="0" borderId="0" xfId="0" applyNumberFormat="1"/>
    <xf numFmtId="0" fontId="0" fillId="0" borderId="0" xfId="0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/>
    <xf numFmtId="0" fontId="1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1" fontId="7" fillId="0" borderId="0" xfId="0" applyNumberFormat="1" applyFont="1" applyAlignment="1">
      <alignment horizontal="left" vertical="center"/>
    </xf>
    <xf numFmtId="0" fontId="0" fillId="0" borderId="0" xfId="0"/>
    <xf numFmtId="0" fontId="4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 applyAlignment="1"/>
    <xf numFmtId="165" fontId="4" fillId="0" borderId="0" xfId="0" applyNumberFormat="1" applyFont="1" applyAlignment="1">
      <alignment horizontal="left"/>
    </xf>
    <xf numFmtId="2" fontId="5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166" fontId="5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1" fontId="5" fillId="0" borderId="0" xfId="0" applyNumberFormat="1" applyFont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left" vertical="center"/>
    </xf>
    <xf numFmtId="166" fontId="5" fillId="0" borderId="0" xfId="0" applyNumberFormat="1" applyFont="1" applyAlignment="1">
      <alignment horizontal="center" vertical="center"/>
    </xf>
    <xf numFmtId="165" fontId="4" fillId="0" borderId="0" xfId="0" applyNumberFormat="1" applyFont="1" applyFill="1" applyAlignment="1">
      <alignment horizontal="left" vertical="center"/>
    </xf>
    <xf numFmtId="1" fontId="5" fillId="0" borderId="0" xfId="0" applyNumberFormat="1" applyFont="1" applyAlignment="1">
      <alignment horizontal="left"/>
    </xf>
    <xf numFmtId="165" fontId="4" fillId="0" borderId="0" xfId="0" applyNumberFormat="1" applyFont="1" applyAlignment="1">
      <alignment horizontal="left" vertical="center"/>
    </xf>
    <xf numFmtId="1" fontId="5" fillId="0" borderId="0" xfId="0" applyNumberFormat="1" applyFont="1" applyAlignment="1">
      <alignment horizontal="left"/>
    </xf>
    <xf numFmtId="1" fontId="5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top"/>
    </xf>
    <xf numFmtId="165" fontId="4" fillId="0" borderId="1" xfId="0" applyNumberFormat="1" applyFont="1" applyBorder="1" applyAlignment="1">
      <alignment horizontal="left" vertical="center"/>
    </xf>
    <xf numFmtId="0" fontId="1" fillId="0" borderId="0" xfId="0" applyFont="1"/>
    <xf numFmtId="1" fontId="4" fillId="0" borderId="3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 vertical="top" wrapText="1"/>
    </xf>
    <xf numFmtId="1" fontId="5" fillId="0" borderId="0" xfId="0" applyNumberFormat="1" applyFont="1" applyAlignment="1">
      <alignment horizontal="center"/>
    </xf>
    <xf numFmtId="0" fontId="0" fillId="0" borderId="0" xfId="0"/>
    <xf numFmtId="1" fontId="5" fillId="0" borderId="0" xfId="0" applyNumberFormat="1" applyFont="1" applyAlignment="1">
      <alignment horizontal="center" vertical="top"/>
    </xf>
    <xf numFmtId="166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vertical="top"/>
    </xf>
    <xf numFmtId="165" fontId="4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166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vertical="top" wrapText="1"/>
    </xf>
    <xf numFmtId="2" fontId="5" fillId="0" borderId="0" xfId="0" applyNumberFormat="1" applyFont="1" applyAlignment="1">
      <alignment horizontal="center" vertical="top"/>
    </xf>
    <xf numFmtId="165" fontId="4" fillId="0" borderId="0" xfId="0" applyNumberFormat="1" applyFont="1" applyFill="1" applyAlignment="1">
      <alignment horizontal="left" vertical="top"/>
    </xf>
    <xf numFmtId="0" fontId="5" fillId="0" borderId="0" xfId="0" applyFont="1" applyAlignment="1">
      <alignment horizontal="left" vertical="top" wrapText="1"/>
    </xf>
    <xf numFmtId="2" fontId="5" fillId="0" borderId="0" xfId="0" applyNumberFormat="1" applyFont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0" fillId="0" borderId="0" xfId="0" applyFont="1"/>
    <xf numFmtId="0" fontId="0" fillId="0" borderId="0" xfId="0" applyAlignment="1">
      <alignment horizontal="center"/>
    </xf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4" fillId="0" borderId="6" xfId="0" applyFont="1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left" vertical="center"/>
    </xf>
    <xf numFmtId="0" fontId="1" fillId="0" borderId="0" xfId="0" applyFont="1"/>
    <xf numFmtId="0" fontId="0" fillId="0" borderId="0" xfId="0"/>
    <xf numFmtId="0" fontId="4" fillId="0" borderId="4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164" fontId="4" fillId="0" borderId="3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horizontal="left" vertical="center" wrapText="1"/>
    </xf>
    <xf numFmtId="0" fontId="0" fillId="0" borderId="0" xfId="0"/>
    <xf numFmtId="165" fontId="1" fillId="0" borderId="0" xfId="0" applyNumberFormat="1" applyFont="1" applyAlignment="1">
      <alignment horizontal="left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left" vertic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right" vertical="center"/>
    </xf>
    <xf numFmtId="1" fontId="11" fillId="0" borderId="6" xfId="0" applyNumberFormat="1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/>
    <xf numFmtId="0" fontId="4" fillId="0" borderId="3" xfId="0" applyFont="1" applyBorder="1" applyAlignment="1">
      <alignment horizontal="center" vertical="top"/>
    </xf>
    <xf numFmtId="164" fontId="11" fillId="0" borderId="6" xfId="0" applyNumberFormat="1" applyFont="1" applyBorder="1" applyAlignment="1">
      <alignment horizontal="left" vertical="center"/>
    </xf>
    <xf numFmtId="0" fontId="0" fillId="0" borderId="0" xfId="0"/>
    <xf numFmtId="0" fontId="12" fillId="0" borderId="0" xfId="0" applyFont="1"/>
    <xf numFmtId="0" fontId="0" fillId="0" borderId="0" xfId="0" applyFont="1" applyAlignment="1">
      <alignment horizontal="center" vertical="top"/>
    </xf>
    <xf numFmtId="0" fontId="0" fillId="0" borderId="0" xfId="0"/>
    <xf numFmtId="0" fontId="1" fillId="0" borderId="0" xfId="0" applyFont="1"/>
    <xf numFmtId="0" fontId="5" fillId="0" borderId="0" xfId="0" applyFont="1" applyAlignment="1">
      <alignment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left"/>
    </xf>
    <xf numFmtId="1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7" xfId="0" applyBorder="1"/>
    <xf numFmtId="1" fontId="0" fillId="0" borderId="0" xfId="0" applyNumberFormat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570063</xdr:colOff>
      <xdr:row>93</xdr:row>
      <xdr:rowOff>162582</xdr:rowOff>
    </xdr:from>
    <xdr:to>
      <xdr:col>25</xdr:col>
      <xdr:colOff>386936</xdr:colOff>
      <xdr:row>94</xdr:row>
      <xdr:rowOff>0</xdr:rowOff>
    </xdr:to>
    <xdr:sp macro="" textlink="">
      <xdr:nvSpPr>
        <xdr:cNvPr id="2" name="TextBox 1"/>
        <xdr:cNvSpPr txBox="1"/>
      </xdr:nvSpPr>
      <xdr:spPr>
        <a:xfrm>
          <a:off x="8975876" y="54740832"/>
          <a:ext cx="2245748" cy="587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KOTDIJI</a:t>
          </a:r>
        </a:p>
      </xdr:txBody>
    </xdr:sp>
    <xdr:clientData/>
  </xdr:twoCellAnchor>
  <xdr:twoCellAnchor>
    <xdr:from>
      <xdr:col>14</xdr:col>
      <xdr:colOff>372718</xdr:colOff>
      <xdr:row>90</xdr:row>
      <xdr:rowOff>165653</xdr:rowOff>
    </xdr:from>
    <xdr:to>
      <xdr:col>18</xdr:col>
      <xdr:colOff>480391</xdr:colOff>
      <xdr:row>93</xdr:row>
      <xdr:rowOff>132522</xdr:rowOff>
    </xdr:to>
    <xdr:sp macro="" textlink="">
      <xdr:nvSpPr>
        <xdr:cNvPr id="9" name="TextBox 8"/>
        <xdr:cNvSpPr txBox="1"/>
      </xdr:nvSpPr>
      <xdr:spPr>
        <a:xfrm>
          <a:off x="4316068" y="24016253"/>
          <a:ext cx="2069823" cy="5383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ENGINEER                        EDUCATION WORKS DIVISION                             KHAIRPUR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600808</xdr:colOff>
      <xdr:row>27</xdr:row>
      <xdr:rowOff>349782</xdr:rowOff>
    </xdr:from>
    <xdr:to>
      <xdr:col>15</xdr:col>
      <xdr:colOff>256444</xdr:colOff>
      <xdr:row>30</xdr:row>
      <xdr:rowOff>161193</xdr:rowOff>
    </xdr:to>
    <xdr:sp macro="" textlink="">
      <xdr:nvSpPr>
        <xdr:cNvPr id="2" name="TextBox 1"/>
        <xdr:cNvSpPr txBox="1"/>
      </xdr:nvSpPr>
      <xdr:spPr>
        <a:xfrm>
          <a:off x="6711462" y="8145628"/>
          <a:ext cx="2088174" cy="5734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ENGINEER                        EDUCATION WORKS DIVISION                             KHAIRPUR</a:t>
          </a:r>
        </a:p>
      </xdr:txBody>
    </xdr:sp>
    <xdr:clientData/>
  </xdr:twoCellAnchor>
  <xdr:twoCellAnchor>
    <xdr:from>
      <xdr:col>7</xdr:col>
      <xdr:colOff>117232</xdr:colOff>
      <xdr:row>29</xdr:row>
      <xdr:rowOff>131885</xdr:rowOff>
    </xdr:from>
    <xdr:to>
      <xdr:col>11</xdr:col>
      <xdr:colOff>7326</xdr:colOff>
      <xdr:row>32</xdr:row>
      <xdr:rowOff>168519</xdr:rowOff>
    </xdr:to>
    <xdr:sp macro="" textlink="">
      <xdr:nvSpPr>
        <xdr:cNvPr id="3" name="TextBox 2"/>
        <xdr:cNvSpPr txBox="1"/>
      </xdr:nvSpPr>
      <xdr:spPr>
        <a:xfrm>
          <a:off x="3788020" y="8499231"/>
          <a:ext cx="2329960" cy="6081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KOTDIJI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24</xdr:row>
      <xdr:rowOff>161925</xdr:rowOff>
    </xdr:from>
    <xdr:to>
      <xdr:col>15</xdr:col>
      <xdr:colOff>480548</xdr:colOff>
      <xdr:row>28</xdr:row>
      <xdr:rowOff>133350</xdr:rowOff>
    </xdr:to>
    <xdr:sp macro="" textlink="">
      <xdr:nvSpPr>
        <xdr:cNvPr id="2" name="TextBox 1"/>
        <xdr:cNvSpPr txBox="1"/>
      </xdr:nvSpPr>
      <xdr:spPr>
        <a:xfrm>
          <a:off x="6896100" y="6410325"/>
          <a:ext cx="2309348" cy="733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 ENGINEER                        EDUCATION WORKS DIVISION                             KHAIRPUR</a:t>
          </a:r>
        </a:p>
      </xdr:txBody>
    </xdr:sp>
    <xdr:clientData/>
  </xdr:twoCellAnchor>
  <xdr:twoCellAnchor>
    <xdr:from>
      <xdr:col>2</xdr:col>
      <xdr:colOff>0</xdr:colOff>
      <xdr:row>24</xdr:row>
      <xdr:rowOff>0</xdr:rowOff>
    </xdr:from>
    <xdr:to>
      <xdr:col>4</xdr:col>
      <xdr:colOff>866776</xdr:colOff>
      <xdr:row>26</xdr:row>
      <xdr:rowOff>180975</xdr:rowOff>
    </xdr:to>
    <xdr:sp macro="" textlink="">
      <xdr:nvSpPr>
        <xdr:cNvPr id="3" name="TextBox 2"/>
        <xdr:cNvSpPr txBox="1"/>
      </xdr:nvSpPr>
      <xdr:spPr>
        <a:xfrm>
          <a:off x="3409950" y="6248400"/>
          <a:ext cx="2219326" cy="561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KOTDIJI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4"/>
  <sheetViews>
    <sheetView tabSelected="1" view="pageBreakPreview" topLeftCell="A60" zoomScale="160" zoomScaleNormal="100" zoomScaleSheetLayoutView="160" workbookViewId="0">
      <selection activeCell="O9" sqref="O9"/>
    </sheetView>
  </sheetViews>
  <sheetFormatPr defaultRowHeight="15.75" x14ac:dyDescent="0.25"/>
  <cols>
    <col min="1" max="1" width="4.85546875" style="44" customWidth="1"/>
    <col min="2" max="2" width="13.7109375" style="18" customWidth="1"/>
    <col min="3" max="3" width="4.7109375" style="19" customWidth="1"/>
    <col min="4" max="4" width="1.7109375" style="18" customWidth="1"/>
    <col min="5" max="5" width="8.7109375" style="19" customWidth="1"/>
    <col min="6" max="6" width="1.42578125" style="24" customWidth="1"/>
    <col min="7" max="7" width="8" style="19" customWidth="1"/>
    <col min="8" max="8" width="2" style="19" customWidth="1"/>
    <col min="9" max="9" width="6.140625" style="19" customWidth="1"/>
    <col min="10" max="11" width="1.85546875" style="18" customWidth="1"/>
    <col min="12" max="12" width="5" style="18" customWidth="1"/>
    <col min="13" max="13" width="1.7109375" style="18" customWidth="1"/>
    <col min="14" max="14" width="0.28515625" style="8" customWidth="1"/>
    <col min="15" max="15" width="8.140625" style="18" customWidth="1"/>
    <col min="16" max="16" width="9.5703125" style="18" customWidth="1"/>
    <col min="17" max="17" width="6" style="18" customWidth="1"/>
    <col min="18" max="18" width="3.7109375" style="18" customWidth="1"/>
    <col min="19" max="19" width="8.7109375" style="25" customWidth="1"/>
    <col min="20" max="20" width="0.140625" style="18" customWidth="1"/>
    <col min="21" max="16384" width="9.140625" style="18"/>
  </cols>
  <sheetData>
    <row r="1" spans="1:20" x14ac:dyDescent="0.25">
      <c r="A1" s="112" t="s">
        <v>106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</row>
    <row r="2" spans="1:20" x14ac:dyDescent="0.25">
      <c r="A2" s="112" t="s">
        <v>107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</row>
    <row r="3" spans="1:20" ht="36" customHeight="1" thickBot="1" x14ac:dyDescent="0.3">
      <c r="A3" s="116" t="s">
        <v>92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</row>
    <row r="4" spans="1:20" s="8" customFormat="1" ht="16.5" thickBot="1" x14ac:dyDescent="0.3">
      <c r="A4" s="95" t="s">
        <v>2</v>
      </c>
      <c r="B4" s="119" t="s">
        <v>3</v>
      </c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1"/>
      <c r="O4" s="5" t="s">
        <v>4</v>
      </c>
      <c r="P4" s="5" t="s">
        <v>5</v>
      </c>
      <c r="Q4" s="64" t="s">
        <v>6</v>
      </c>
      <c r="R4" s="117" t="s">
        <v>7</v>
      </c>
      <c r="S4" s="118"/>
    </row>
    <row r="5" spans="1:20" x14ac:dyDescent="0.25">
      <c r="A5" s="44">
        <v>1</v>
      </c>
      <c r="B5" s="18" t="s">
        <v>93</v>
      </c>
    </row>
    <row r="6" spans="1:20" x14ac:dyDescent="0.25">
      <c r="O6" s="27">
        <v>681</v>
      </c>
      <c r="P6" s="28">
        <v>5445</v>
      </c>
      <c r="Q6" s="18" t="s">
        <v>36</v>
      </c>
      <c r="R6" s="18" t="s">
        <v>1</v>
      </c>
      <c r="S6" s="25">
        <f>O6*P6/100</f>
        <v>37080.449999999997</v>
      </c>
    </row>
    <row r="7" spans="1:20" x14ac:dyDescent="0.25">
      <c r="A7" s="44">
        <v>2</v>
      </c>
      <c r="B7" s="18" t="s">
        <v>50</v>
      </c>
      <c r="O7" s="48"/>
      <c r="P7" s="28"/>
    </row>
    <row r="8" spans="1:20" x14ac:dyDescent="0.25">
      <c r="O8" s="48">
        <v>523</v>
      </c>
      <c r="P8" s="26">
        <v>1285.6300000000001</v>
      </c>
      <c r="Q8" s="18" t="s">
        <v>39</v>
      </c>
      <c r="R8" s="18" t="s">
        <v>1</v>
      </c>
      <c r="S8" s="25">
        <f>O8*P8/100</f>
        <v>6723.844900000001</v>
      </c>
    </row>
    <row r="9" spans="1:20" x14ac:dyDescent="0.25">
      <c r="A9" s="44">
        <v>3</v>
      </c>
      <c r="B9" s="18" t="s">
        <v>94</v>
      </c>
      <c r="O9" s="48"/>
      <c r="P9" s="28"/>
    </row>
    <row r="10" spans="1:20" x14ac:dyDescent="0.25">
      <c r="O10" s="50">
        <v>1321</v>
      </c>
      <c r="P10" s="26">
        <v>121.05</v>
      </c>
      <c r="Q10" s="18" t="s">
        <v>36</v>
      </c>
      <c r="R10" s="18" t="s">
        <v>1</v>
      </c>
      <c r="S10" s="25">
        <f>O10*P10/100</f>
        <v>1599.0704999999998</v>
      </c>
    </row>
    <row r="11" spans="1:20" s="56" customFormat="1" ht="49.5" customHeight="1" x14ac:dyDescent="0.25">
      <c r="A11" s="44">
        <v>4</v>
      </c>
      <c r="B11" s="107" t="s">
        <v>95</v>
      </c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57"/>
      <c r="P11" s="58"/>
      <c r="S11" s="55"/>
    </row>
    <row r="12" spans="1:20" s="56" customFormat="1" ht="18" customHeight="1" x14ac:dyDescent="0.25">
      <c r="A12" s="44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50">
        <v>232</v>
      </c>
      <c r="P12" s="26">
        <v>3327.5</v>
      </c>
      <c r="Q12" s="18" t="s">
        <v>39</v>
      </c>
      <c r="R12" s="18" t="s">
        <v>1</v>
      </c>
      <c r="S12" s="25">
        <f>O12*P12/100</f>
        <v>7719.8</v>
      </c>
    </row>
    <row r="13" spans="1:20" s="56" customFormat="1" ht="72.75" customHeight="1" x14ac:dyDescent="0.25">
      <c r="A13" s="44">
        <v>5</v>
      </c>
      <c r="B13" s="107" t="s">
        <v>63</v>
      </c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50"/>
      <c r="P13" s="26"/>
      <c r="Q13" s="18"/>
      <c r="R13" s="18"/>
      <c r="S13" s="25"/>
    </row>
    <row r="14" spans="1:20" s="56" customFormat="1" ht="18" customHeight="1" x14ac:dyDescent="0.25">
      <c r="A14" s="44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50">
        <v>225</v>
      </c>
      <c r="P14" s="26">
        <v>3176.25</v>
      </c>
      <c r="Q14" s="18" t="s">
        <v>51</v>
      </c>
      <c r="R14" s="18" t="s">
        <v>1</v>
      </c>
      <c r="S14" s="25">
        <f>O14*P14/1000</f>
        <v>714.65625</v>
      </c>
    </row>
    <row r="15" spans="1:20" s="56" customFormat="1" ht="32.25" customHeight="1" x14ac:dyDescent="0.25">
      <c r="A15" s="44">
        <v>6</v>
      </c>
      <c r="B15" s="107" t="s">
        <v>52</v>
      </c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49"/>
      <c r="N15" s="49"/>
      <c r="O15" s="50"/>
      <c r="P15" s="26"/>
      <c r="Q15" s="18"/>
      <c r="R15" s="18"/>
      <c r="S15" s="25"/>
    </row>
    <row r="16" spans="1:20" s="56" customFormat="1" ht="18" customHeight="1" x14ac:dyDescent="0.25">
      <c r="A16" s="44"/>
      <c r="B16" s="49"/>
      <c r="C16" s="19"/>
      <c r="D16" s="18"/>
      <c r="E16" s="28"/>
      <c r="F16" s="24"/>
      <c r="G16" s="26"/>
      <c r="H16" s="19"/>
      <c r="I16" s="26"/>
      <c r="J16" s="18"/>
      <c r="K16" s="18"/>
      <c r="L16" s="18"/>
      <c r="M16" s="18"/>
      <c r="N16" s="8"/>
      <c r="O16" s="50">
        <v>215</v>
      </c>
      <c r="P16" s="26">
        <v>8694.9500000000007</v>
      </c>
      <c r="Q16" s="18" t="s">
        <v>39</v>
      </c>
      <c r="R16" s="18" t="s">
        <v>1</v>
      </c>
      <c r="S16" s="25">
        <f>O16*P16/100</f>
        <v>18694.142500000002</v>
      </c>
    </row>
    <row r="17" spans="1:19" s="56" customFormat="1" ht="33.75" customHeight="1" x14ac:dyDescent="0.25">
      <c r="A17" s="44">
        <v>7</v>
      </c>
      <c r="B17" s="107" t="s">
        <v>64</v>
      </c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50"/>
      <c r="P17" s="63"/>
      <c r="Q17" s="18"/>
      <c r="R17" s="18"/>
      <c r="S17" s="25"/>
    </row>
    <row r="18" spans="1:19" s="56" customFormat="1" ht="18" customHeight="1" x14ac:dyDescent="0.25">
      <c r="A18" s="44"/>
      <c r="B18" s="62"/>
      <c r="C18" s="19"/>
      <c r="D18" s="18"/>
      <c r="E18" s="28"/>
      <c r="F18" s="24"/>
      <c r="G18" s="63"/>
      <c r="H18" s="19"/>
      <c r="I18" s="63"/>
      <c r="J18" s="18"/>
      <c r="K18" s="18"/>
      <c r="L18" s="18"/>
      <c r="M18" s="18"/>
      <c r="N18" s="8"/>
      <c r="O18" s="50">
        <v>169</v>
      </c>
      <c r="P18" s="63">
        <v>11948.36</v>
      </c>
      <c r="Q18" s="18" t="s">
        <v>39</v>
      </c>
      <c r="R18" s="18" t="s">
        <v>1</v>
      </c>
      <c r="S18" s="25">
        <f>O18*P18/100</f>
        <v>20192.7284</v>
      </c>
    </row>
    <row r="19" spans="1:19" ht="99.75" customHeight="1" x14ac:dyDescent="0.25">
      <c r="A19" s="44">
        <v>8</v>
      </c>
      <c r="B19" s="110" t="s">
        <v>37</v>
      </c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M19" s="110"/>
      <c r="N19" s="110"/>
      <c r="O19" s="102"/>
      <c r="P19" s="102"/>
      <c r="Q19" s="102"/>
      <c r="R19" s="29"/>
      <c r="S19" s="30"/>
    </row>
    <row r="20" spans="1:19" x14ac:dyDescent="0.25">
      <c r="B20" s="31"/>
      <c r="C20" s="29"/>
      <c r="D20" s="29"/>
      <c r="E20" s="29"/>
      <c r="F20" s="32"/>
      <c r="G20" s="29"/>
      <c r="H20" s="29"/>
      <c r="I20" s="29"/>
      <c r="J20" s="29"/>
      <c r="K20" s="29"/>
      <c r="L20" s="29"/>
      <c r="M20" s="29"/>
      <c r="O20" s="33">
        <v>51</v>
      </c>
      <c r="P20" s="34">
        <v>337</v>
      </c>
      <c r="Q20" s="31" t="s">
        <v>42</v>
      </c>
      <c r="R20" s="31" t="s">
        <v>1</v>
      </c>
      <c r="S20" s="35">
        <f>O20*P20</f>
        <v>17187</v>
      </c>
    </row>
    <row r="21" spans="1:19" ht="50.25" customHeight="1" x14ac:dyDescent="0.25">
      <c r="A21" s="44">
        <v>9</v>
      </c>
      <c r="B21" s="107" t="s">
        <v>96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59"/>
      <c r="P21" s="59"/>
      <c r="Q21" s="59"/>
      <c r="R21" s="31"/>
      <c r="S21" s="35"/>
    </row>
    <row r="22" spans="1:19" x14ac:dyDescent="0.25">
      <c r="C22" s="18"/>
      <c r="E22" s="18"/>
      <c r="F22" s="18"/>
      <c r="G22" s="18"/>
      <c r="H22" s="18"/>
      <c r="I22" s="18"/>
      <c r="M22" s="36"/>
      <c r="O22" s="15">
        <v>2.2799999999999998</v>
      </c>
      <c r="P22" s="15">
        <v>5001.7</v>
      </c>
      <c r="Q22" s="8" t="s">
        <v>38</v>
      </c>
      <c r="R22" s="8" t="s">
        <v>1</v>
      </c>
      <c r="S22" s="37">
        <f>O22*P22</f>
        <v>11403.875999999998</v>
      </c>
    </row>
    <row r="23" spans="1:19" ht="46.5" customHeight="1" x14ac:dyDescent="0.25">
      <c r="A23" s="44">
        <v>10</v>
      </c>
      <c r="B23" s="111" t="s">
        <v>97</v>
      </c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03"/>
    </row>
    <row r="24" spans="1:19" x14ac:dyDescent="0.25">
      <c r="O24" s="9">
        <v>246</v>
      </c>
      <c r="P24" s="15">
        <v>12346.65</v>
      </c>
      <c r="Q24" s="8" t="s">
        <v>39</v>
      </c>
      <c r="R24" s="8" t="s">
        <v>1</v>
      </c>
      <c r="S24" s="37">
        <v>30372</v>
      </c>
    </row>
    <row r="25" spans="1:19" s="54" customFormat="1" ht="33" customHeight="1" x14ac:dyDescent="0.25">
      <c r="A25" s="44">
        <v>11</v>
      </c>
      <c r="B25" s="107" t="s">
        <v>53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N25" s="44"/>
      <c r="O25" s="52"/>
      <c r="P25" s="60"/>
      <c r="Q25" s="44"/>
      <c r="R25" s="44"/>
      <c r="S25" s="61"/>
    </row>
    <row r="26" spans="1:19" x14ac:dyDescent="0.25">
      <c r="E26" s="26"/>
      <c r="G26" s="26"/>
      <c r="I26" s="26"/>
      <c r="O26" s="43">
        <v>537</v>
      </c>
      <c r="P26" s="15">
        <v>12674.36</v>
      </c>
      <c r="Q26" s="8" t="s">
        <v>36</v>
      </c>
      <c r="R26" s="8" t="s">
        <v>1</v>
      </c>
      <c r="S26" s="37">
        <f>O26*P26/100</f>
        <v>68061.313200000004</v>
      </c>
    </row>
    <row r="27" spans="1:19" s="54" customFormat="1" ht="32.25" customHeight="1" x14ac:dyDescent="0.25">
      <c r="A27" s="44">
        <v>12</v>
      </c>
      <c r="B27" s="107" t="s">
        <v>54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52"/>
      <c r="P27" s="60"/>
      <c r="Q27" s="44"/>
      <c r="R27" s="44"/>
      <c r="S27" s="61"/>
    </row>
    <row r="28" spans="1:19" s="54" customFormat="1" ht="18.75" customHeight="1" x14ac:dyDescent="0.25">
      <c r="A28" s="44"/>
      <c r="B28" s="49"/>
      <c r="C28" s="19"/>
      <c r="D28" s="18"/>
      <c r="E28" s="26"/>
      <c r="F28" s="24"/>
      <c r="G28" s="26"/>
      <c r="H28" s="19"/>
      <c r="I28" s="26"/>
      <c r="J28" s="18"/>
      <c r="K28" s="18"/>
      <c r="L28" s="18"/>
      <c r="M28" s="18"/>
      <c r="N28" s="8"/>
      <c r="O28" s="43">
        <v>425</v>
      </c>
      <c r="P28" s="15">
        <v>1141.25</v>
      </c>
      <c r="Q28" s="8" t="s">
        <v>39</v>
      </c>
      <c r="R28" s="8" t="s">
        <v>1</v>
      </c>
      <c r="S28" s="37">
        <f>O28*P28/100</f>
        <v>4850.3125</v>
      </c>
    </row>
    <row r="29" spans="1:19" s="54" customFormat="1" ht="18.75" customHeight="1" x14ac:dyDescent="0.25">
      <c r="A29" s="44">
        <v>13</v>
      </c>
      <c r="B29" s="107" t="s">
        <v>65</v>
      </c>
      <c r="C29" s="107"/>
      <c r="D29" s="107"/>
      <c r="E29" s="107"/>
      <c r="F29" s="107"/>
      <c r="G29" s="107"/>
      <c r="H29" s="62"/>
      <c r="I29" s="62"/>
      <c r="J29" s="62"/>
      <c r="K29" s="62"/>
      <c r="L29" s="62"/>
      <c r="M29" s="62"/>
      <c r="N29" s="62"/>
      <c r="O29" s="62"/>
      <c r="S29" s="55"/>
    </row>
    <row r="30" spans="1:19" s="54" customFormat="1" ht="18.75" customHeight="1" x14ac:dyDescent="0.25">
      <c r="A30" s="44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43">
        <v>425</v>
      </c>
      <c r="P30" s="15">
        <v>579.41</v>
      </c>
      <c r="Q30" s="8" t="s">
        <v>66</v>
      </c>
      <c r="R30" s="8" t="s">
        <v>1</v>
      </c>
      <c r="S30" s="39">
        <f>O30*P30/100</f>
        <v>2462.4924999999998</v>
      </c>
    </row>
    <row r="31" spans="1:19" s="54" customFormat="1" ht="48" customHeight="1" x14ac:dyDescent="0.25">
      <c r="A31" s="44">
        <v>14</v>
      </c>
      <c r="B31" s="107" t="s">
        <v>98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S31" s="55"/>
    </row>
    <row r="32" spans="1:19" x14ac:dyDescent="0.25">
      <c r="O32" s="41">
        <v>1428</v>
      </c>
      <c r="P32" s="15">
        <v>4411.82</v>
      </c>
      <c r="Q32" s="8" t="s">
        <v>36</v>
      </c>
      <c r="R32" s="8" t="s">
        <v>1</v>
      </c>
      <c r="S32" s="37">
        <f>O32*P32/100</f>
        <v>63000.789599999996</v>
      </c>
    </row>
    <row r="33" spans="1:19" x14ac:dyDescent="0.25">
      <c r="A33" s="44">
        <v>15</v>
      </c>
      <c r="B33" s="110" t="s">
        <v>99</v>
      </c>
      <c r="C33" s="110"/>
      <c r="D33" s="110"/>
      <c r="E33" s="110"/>
      <c r="F33" s="110"/>
      <c r="G33" s="110"/>
      <c r="H33" s="110"/>
      <c r="I33" s="110"/>
      <c r="J33" s="110"/>
      <c r="K33" s="110"/>
      <c r="L33" s="110"/>
      <c r="M33" s="110"/>
      <c r="N33" s="110"/>
      <c r="O33" s="110"/>
    </row>
    <row r="34" spans="1:19" x14ac:dyDescent="0.25">
      <c r="O34" s="9">
        <v>1321</v>
      </c>
      <c r="P34" s="15">
        <v>660</v>
      </c>
      <c r="Q34" s="8" t="s">
        <v>39</v>
      </c>
      <c r="R34" s="8" t="s">
        <v>1</v>
      </c>
      <c r="S34" s="39">
        <f>O34*P34/100</f>
        <v>8718.6</v>
      </c>
    </row>
    <row r="35" spans="1:19" x14ac:dyDescent="0.25">
      <c r="A35" s="44">
        <v>16</v>
      </c>
      <c r="B35" s="18" t="s">
        <v>40</v>
      </c>
    </row>
    <row r="36" spans="1:19" x14ac:dyDescent="0.25">
      <c r="O36" s="9">
        <v>2033</v>
      </c>
      <c r="P36" s="15">
        <v>2206.6</v>
      </c>
      <c r="Q36" s="8" t="s">
        <v>36</v>
      </c>
      <c r="R36" s="8" t="s">
        <v>1</v>
      </c>
      <c r="S36" s="39">
        <f>O36*P36/100</f>
        <v>44860.178</v>
      </c>
    </row>
    <row r="37" spans="1:19" x14ac:dyDescent="0.25">
      <c r="A37" s="44">
        <v>17</v>
      </c>
      <c r="B37" s="18" t="s">
        <v>100</v>
      </c>
    </row>
    <row r="38" spans="1:19" x14ac:dyDescent="0.25">
      <c r="O38" s="9">
        <f>O36</f>
        <v>2033</v>
      </c>
      <c r="P38" s="15">
        <v>2197.52</v>
      </c>
      <c r="Q38" s="8" t="s">
        <v>36</v>
      </c>
      <c r="R38" s="8" t="s">
        <v>1</v>
      </c>
      <c r="S38" s="39">
        <f>O38*P38/100</f>
        <v>44675.581600000005</v>
      </c>
    </row>
    <row r="39" spans="1:19" x14ac:dyDescent="0.25">
      <c r="A39" s="44">
        <v>18</v>
      </c>
      <c r="B39" s="18" t="s">
        <v>55</v>
      </c>
      <c r="O39" s="43"/>
      <c r="P39" s="15"/>
      <c r="Q39" s="8"/>
      <c r="R39" s="8"/>
      <c r="S39" s="39"/>
    </row>
    <row r="40" spans="1:19" x14ac:dyDescent="0.25">
      <c r="O40" s="43">
        <v>64</v>
      </c>
      <c r="P40" s="15">
        <v>58.11</v>
      </c>
      <c r="Q40" s="8" t="s">
        <v>42</v>
      </c>
      <c r="R40" s="8" t="s">
        <v>1</v>
      </c>
      <c r="S40" s="39">
        <f>O40*P40</f>
        <v>3719.04</v>
      </c>
    </row>
    <row r="41" spans="1:19" s="54" customFormat="1" ht="62.25" customHeight="1" x14ac:dyDescent="0.25">
      <c r="A41" s="44">
        <v>19</v>
      </c>
      <c r="B41" s="107" t="s">
        <v>101</v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59"/>
      <c r="P41" s="60"/>
      <c r="Q41" s="44"/>
      <c r="R41" s="44"/>
      <c r="S41" s="55"/>
    </row>
    <row r="42" spans="1:19" s="54" customFormat="1" ht="18" customHeight="1" x14ac:dyDescent="0.25">
      <c r="A42" s="44"/>
      <c r="B42" s="49"/>
      <c r="C42" s="44"/>
      <c r="E42" s="53"/>
      <c r="G42" s="60"/>
      <c r="H42" s="44"/>
      <c r="I42" s="60"/>
      <c r="N42" s="44"/>
      <c r="O42" s="43">
        <v>7</v>
      </c>
      <c r="P42" s="15">
        <v>14429.25</v>
      </c>
      <c r="Q42" s="8" t="s">
        <v>39</v>
      </c>
      <c r="R42" s="8" t="s">
        <v>1</v>
      </c>
      <c r="S42" s="39">
        <f>O42*P42/100</f>
        <v>1010.0475</v>
      </c>
    </row>
    <row r="43" spans="1:19" s="54" customFormat="1" ht="48" customHeight="1" x14ac:dyDescent="0.25">
      <c r="A43" s="44">
        <v>20</v>
      </c>
      <c r="B43" s="107" t="s">
        <v>114</v>
      </c>
      <c r="C43" s="107"/>
      <c r="D43" s="107"/>
      <c r="E43" s="107"/>
      <c r="F43" s="107"/>
      <c r="G43" s="107"/>
      <c r="H43" s="107"/>
      <c r="I43" s="107"/>
      <c r="J43" s="107"/>
      <c r="K43" s="107"/>
      <c r="L43" s="107"/>
      <c r="M43" s="107"/>
      <c r="N43" s="107"/>
      <c r="O43" s="59"/>
      <c r="P43" s="15"/>
      <c r="Q43" s="8"/>
      <c r="R43" s="8"/>
      <c r="S43" s="39"/>
    </row>
    <row r="44" spans="1:19" s="54" customFormat="1" ht="15.75" customHeight="1" x14ac:dyDescent="0.25">
      <c r="A44" s="44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3">
        <v>180</v>
      </c>
      <c r="P44" s="15">
        <v>28299.3</v>
      </c>
      <c r="Q44" s="8" t="s">
        <v>36</v>
      </c>
      <c r="R44" s="8" t="s">
        <v>1</v>
      </c>
      <c r="S44" s="39">
        <f>O44*P44/100</f>
        <v>50938.74</v>
      </c>
    </row>
    <row r="45" spans="1:19" s="54" customFormat="1" ht="9" customHeight="1" x14ac:dyDescent="0.25">
      <c r="A45" s="44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3"/>
      <c r="P45" s="15"/>
      <c r="Q45" s="8"/>
      <c r="R45" s="8"/>
      <c r="S45" s="39"/>
    </row>
    <row r="46" spans="1:19" s="54" customFormat="1" ht="49.5" customHeight="1" x14ac:dyDescent="0.25">
      <c r="A46" s="44">
        <v>21</v>
      </c>
      <c r="B46" s="107" t="s">
        <v>102</v>
      </c>
      <c r="C46" s="107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59"/>
      <c r="P46" s="15"/>
      <c r="Q46" s="8"/>
      <c r="R46" s="8"/>
      <c r="S46" s="39"/>
    </row>
    <row r="47" spans="1:19" s="54" customFormat="1" ht="17.25" customHeight="1" x14ac:dyDescent="0.25">
      <c r="A47" s="44"/>
      <c r="B47" s="49"/>
      <c r="C47" s="44"/>
      <c r="E47" s="53"/>
      <c r="G47" s="60"/>
      <c r="H47" s="44"/>
      <c r="I47" s="60"/>
      <c r="N47" s="44"/>
      <c r="O47" s="43">
        <v>40</v>
      </c>
      <c r="P47" s="15">
        <v>27747.06</v>
      </c>
      <c r="Q47" s="8" t="s">
        <v>36</v>
      </c>
      <c r="R47" s="8" t="s">
        <v>1</v>
      </c>
      <c r="S47" s="39">
        <f>O47*P47/100</f>
        <v>11098.824000000001</v>
      </c>
    </row>
    <row r="48" spans="1:19" x14ac:dyDescent="0.25">
      <c r="A48" s="44">
        <v>22</v>
      </c>
      <c r="B48" s="18" t="s">
        <v>41</v>
      </c>
    </row>
    <row r="49" spans="1:19" x14ac:dyDescent="0.25">
      <c r="O49" s="9">
        <v>24</v>
      </c>
      <c r="P49" s="36">
        <v>3850</v>
      </c>
      <c r="Q49" s="8" t="s">
        <v>38</v>
      </c>
      <c r="R49" s="8" t="s">
        <v>1</v>
      </c>
      <c r="S49" s="39">
        <f>O49*P49</f>
        <v>92400</v>
      </c>
    </row>
    <row r="50" spans="1:19" x14ac:dyDescent="0.25">
      <c r="A50" s="44">
        <v>23</v>
      </c>
      <c r="B50" s="18" t="s">
        <v>67</v>
      </c>
    </row>
    <row r="51" spans="1:19" x14ac:dyDescent="0.25">
      <c r="O51" s="9">
        <v>19</v>
      </c>
      <c r="P51" s="34">
        <v>3575</v>
      </c>
      <c r="Q51" s="31" t="s">
        <v>38</v>
      </c>
      <c r="R51" s="8" t="s">
        <v>1</v>
      </c>
      <c r="S51" s="39">
        <f>O51*P51</f>
        <v>67925</v>
      </c>
    </row>
    <row r="52" spans="1:19" ht="76.5" customHeight="1" x14ac:dyDescent="0.25">
      <c r="A52" s="44">
        <v>24</v>
      </c>
      <c r="B52" s="111" t="s">
        <v>115</v>
      </c>
      <c r="C52" s="111"/>
      <c r="D52" s="111"/>
      <c r="E52" s="111"/>
      <c r="F52" s="111"/>
      <c r="G52" s="111"/>
      <c r="H52" s="111"/>
      <c r="I52" s="111"/>
      <c r="J52" s="111"/>
      <c r="K52" s="111"/>
      <c r="L52" s="111"/>
      <c r="M52" s="111"/>
      <c r="N52" s="111"/>
      <c r="O52" s="111"/>
      <c r="P52" s="15"/>
      <c r="Q52" s="8"/>
      <c r="R52" s="8"/>
      <c r="S52" s="39"/>
    </row>
    <row r="53" spans="1:19" x14ac:dyDescent="0.25">
      <c r="B53" s="49"/>
      <c r="C53" s="44"/>
      <c r="D53" s="54"/>
      <c r="E53" s="53"/>
      <c r="F53" s="54"/>
      <c r="G53" s="60"/>
      <c r="H53" s="44"/>
      <c r="I53" s="60"/>
      <c r="J53" s="54"/>
      <c r="K53" s="54"/>
      <c r="L53" s="54"/>
      <c r="M53" s="54"/>
      <c r="N53" s="44"/>
      <c r="O53" s="43">
        <v>1144</v>
      </c>
      <c r="P53" s="15">
        <v>7607.25</v>
      </c>
      <c r="Q53" s="8" t="s">
        <v>36</v>
      </c>
      <c r="R53" s="8" t="s">
        <v>1</v>
      </c>
      <c r="S53" s="39">
        <f>O53*P53/100</f>
        <v>87026.94</v>
      </c>
    </row>
    <row r="54" spans="1:19" x14ac:dyDescent="0.25">
      <c r="O54" s="43"/>
      <c r="P54" s="34"/>
      <c r="Q54" s="31"/>
      <c r="R54" s="8"/>
      <c r="S54" s="39"/>
    </row>
    <row r="55" spans="1:19" s="54" customFormat="1" ht="48.75" customHeight="1" x14ac:dyDescent="0.25">
      <c r="A55" s="44">
        <v>25</v>
      </c>
      <c r="B55" s="107" t="s">
        <v>56</v>
      </c>
      <c r="C55" s="107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60"/>
      <c r="Q55" s="44"/>
      <c r="R55" s="44"/>
      <c r="S55" s="55"/>
    </row>
    <row r="56" spans="1:19" x14ac:dyDescent="0.25">
      <c r="O56" s="41">
        <v>90</v>
      </c>
      <c r="P56" s="15">
        <v>180.5</v>
      </c>
      <c r="Q56" s="8" t="s">
        <v>42</v>
      </c>
      <c r="R56" s="8" t="s">
        <v>1</v>
      </c>
      <c r="S56" s="39">
        <f>O56*P56</f>
        <v>16245</v>
      </c>
    </row>
    <row r="57" spans="1:19" x14ac:dyDescent="0.25">
      <c r="A57" s="44">
        <v>26</v>
      </c>
      <c r="B57" s="18" t="s">
        <v>103</v>
      </c>
      <c r="O57" s="43"/>
      <c r="P57" s="15"/>
      <c r="Q57" s="8"/>
      <c r="R57" s="8"/>
      <c r="S57" s="39"/>
    </row>
    <row r="58" spans="1:19" x14ac:dyDescent="0.25">
      <c r="O58" s="43">
        <v>300</v>
      </c>
      <c r="P58" s="15">
        <v>1287.4000000000001</v>
      </c>
      <c r="Q58" s="8" t="s">
        <v>36</v>
      </c>
      <c r="R58" s="8" t="s">
        <v>1</v>
      </c>
      <c r="S58" s="39">
        <f>O58*P58/100</f>
        <v>3862.2</v>
      </c>
    </row>
    <row r="59" spans="1:19" s="54" customFormat="1" ht="49.5" customHeight="1" x14ac:dyDescent="0.25">
      <c r="A59" s="44">
        <v>27</v>
      </c>
      <c r="B59" s="107" t="s">
        <v>43</v>
      </c>
      <c r="C59" s="107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S59" s="55"/>
    </row>
    <row r="60" spans="1:19" s="54" customFormat="1" ht="18.75" customHeight="1" x14ac:dyDescent="0.25">
      <c r="A60" s="44"/>
      <c r="B60" s="18"/>
      <c r="C60" s="19"/>
      <c r="D60" s="18"/>
      <c r="E60" s="19"/>
      <c r="F60" s="24"/>
      <c r="G60" s="19"/>
      <c r="H60" s="19"/>
      <c r="I60" s="19"/>
      <c r="J60" s="18"/>
      <c r="K60" s="18"/>
      <c r="L60" s="18"/>
      <c r="M60" s="18"/>
      <c r="N60" s="8"/>
      <c r="O60" s="43">
        <v>60</v>
      </c>
      <c r="P60" s="15">
        <v>902.93</v>
      </c>
      <c r="Q60" s="8" t="s">
        <v>42</v>
      </c>
      <c r="R60" s="8" t="s">
        <v>1</v>
      </c>
      <c r="S60" s="39">
        <f>O60*P60</f>
        <v>54175.799999999996</v>
      </c>
    </row>
    <row r="61" spans="1:19" s="54" customFormat="1" ht="50.25" customHeight="1" x14ac:dyDescent="0.25">
      <c r="A61" s="44">
        <v>28</v>
      </c>
      <c r="B61" s="107" t="s">
        <v>104</v>
      </c>
      <c r="C61" s="107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59"/>
      <c r="P61" s="15"/>
      <c r="Q61" s="8"/>
      <c r="R61" s="8"/>
      <c r="S61" s="39"/>
    </row>
    <row r="62" spans="1:19" s="54" customFormat="1" ht="15" customHeight="1" x14ac:dyDescent="0.25">
      <c r="A62" s="44"/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43">
        <v>48</v>
      </c>
      <c r="P62" s="15">
        <v>726.72</v>
      </c>
      <c r="Q62" s="8" t="s">
        <v>42</v>
      </c>
      <c r="R62" s="8" t="s">
        <v>1</v>
      </c>
      <c r="S62" s="39">
        <f>O62*P62</f>
        <v>34882.559999999998</v>
      </c>
    </row>
    <row r="63" spans="1:19" s="54" customFormat="1" ht="83.25" customHeight="1" x14ac:dyDescent="0.25">
      <c r="A63" s="44">
        <v>29</v>
      </c>
      <c r="B63" s="107" t="s">
        <v>57</v>
      </c>
      <c r="C63" s="107"/>
      <c r="D63" s="107"/>
      <c r="E63" s="107"/>
      <c r="F63" s="107"/>
      <c r="G63" s="107"/>
      <c r="H63" s="107"/>
      <c r="I63" s="107"/>
      <c r="J63" s="107"/>
      <c r="K63" s="107"/>
      <c r="L63" s="107"/>
      <c r="M63" s="107"/>
      <c r="N63" s="107"/>
      <c r="O63" s="107"/>
      <c r="S63" s="55"/>
    </row>
    <row r="64" spans="1:19" x14ac:dyDescent="0.25">
      <c r="O64" s="9">
        <v>66</v>
      </c>
      <c r="P64" s="15">
        <v>240.5</v>
      </c>
      <c r="Q64" s="8" t="s">
        <v>42</v>
      </c>
      <c r="R64" s="8" t="s">
        <v>1</v>
      </c>
      <c r="S64" s="39">
        <f>O64*P64</f>
        <v>15873</v>
      </c>
    </row>
    <row r="65" spans="1:19" ht="81.75" customHeight="1" x14ac:dyDescent="0.25">
      <c r="A65" s="44">
        <v>30</v>
      </c>
      <c r="B65" s="108" t="s">
        <v>58</v>
      </c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</row>
    <row r="66" spans="1:19" ht="15" customHeight="1" x14ac:dyDescent="0.25">
      <c r="O66" s="43">
        <v>18</v>
      </c>
      <c r="P66" s="15">
        <v>228.9</v>
      </c>
      <c r="Q66" s="8" t="s">
        <v>42</v>
      </c>
      <c r="R66" s="8" t="s">
        <v>1</v>
      </c>
      <c r="S66" s="39">
        <f>O66*P66</f>
        <v>4120.2</v>
      </c>
    </row>
    <row r="67" spans="1:19" x14ac:dyDescent="0.25">
      <c r="A67" s="44">
        <v>31</v>
      </c>
      <c r="B67" s="18" t="s">
        <v>59</v>
      </c>
      <c r="C67" s="27"/>
      <c r="D67" s="24"/>
      <c r="E67" s="38"/>
      <c r="F67" s="38"/>
      <c r="G67" s="38"/>
      <c r="H67" s="38"/>
      <c r="I67" s="38"/>
      <c r="J67" s="24"/>
      <c r="K67" s="24"/>
      <c r="L67" s="24"/>
      <c r="M67" s="8"/>
      <c r="O67" s="33"/>
    </row>
    <row r="68" spans="1:19" x14ac:dyDescent="0.25">
      <c r="C68" s="42"/>
      <c r="D68" s="24"/>
      <c r="E68" s="40"/>
      <c r="F68" s="40"/>
      <c r="G68" s="40"/>
      <c r="H68" s="40"/>
      <c r="I68" s="40"/>
      <c r="J68" s="24"/>
      <c r="K68" s="24"/>
      <c r="L68" s="24"/>
      <c r="M68" s="8"/>
      <c r="N68" s="8" t="s">
        <v>0</v>
      </c>
      <c r="O68" s="15">
        <v>4</v>
      </c>
      <c r="P68" s="15">
        <v>261.25</v>
      </c>
      <c r="Q68" s="8" t="s">
        <v>42</v>
      </c>
      <c r="R68" s="8" t="s">
        <v>1</v>
      </c>
      <c r="S68" s="39">
        <f>O68*P68</f>
        <v>1045</v>
      </c>
    </row>
    <row r="69" spans="1:19" x14ac:dyDescent="0.25">
      <c r="A69" s="44">
        <v>32</v>
      </c>
      <c r="B69" s="109" t="s">
        <v>105</v>
      </c>
      <c r="C69" s="109"/>
      <c r="D69" s="109"/>
      <c r="E69" s="109"/>
      <c r="F69" s="109"/>
      <c r="G69" s="109"/>
      <c r="H69" s="109"/>
      <c r="I69" s="109"/>
      <c r="J69" s="24"/>
      <c r="K69" s="24"/>
      <c r="L69" s="24"/>
      <c r="M69" s="8"/>
      <c r="O69" s="33"/>
    </row>
    <row r="70" spans="1:19" x14ac:dyDescent="0.25">
      <c r="C70" s="27"/>
      <c r="D70" s="24"/>
      <c r="E70" s="106"/>
      <c r="F70" s="106"/>
      <c r="G70" s="106"/>
      <c r="H70" s="106"/>
      <c r="I70" s="106"/>
      <c r="J70" s="24"/>
      <c r="K70" s="24"/>
      <c r="L70" s="24"/>
      <c r="M70" s="8"/>
      <c r="O70" s="43">
        <v>928</v>
      </c>
      <c r="P70" s="15">
        <v>829.95</v>
      </c>
      <c r="Q70" s="8" t="s">
        <v>36</v>
      </c>
      <c r="R70" s="8" t="s">
        <v>1</v>
      </c>
      <c r="S70" s="39">
        <f>O70*P70/100</f>
        <v>7701.9360000000006</v>
      </c>
    </row>
    <row r="71" spans="1:19" x14ac:dyDescent="0.25">
      <c r="A71" s="44">
        <v>33</v>
      </c>
      <c r="B71" s="65" t="s">
        <v>60</v>
      </c>
      <c r="C71" s="66"/>
      <c r="D71" s="51"/>
      <c r="E71" s="66"/>
      <c r="F71" s="67"/>
      <c r="G71" s="66"/>
      <c r="H71" s="66"/>
      <c r="I71" s="66"/>
      <c r="J71" s="51"/>
      <c r="K71" s="24"/>
      <c r="L71" s="24"/>
      <c r="M71" s="8"/>
      <c r="O71" s="33"/>
    </row>
    <row r="72" spans="1:19" x14ac:dyDescent="0.25">
      <c r="C72" s="50"/>
      <c r="D72" s="24"/>
      <c r="E72" s="106"/>
      <c r="F72" s="106"/>
      <c r="G72" s="106"/>
      <c r="H72" s="106"/>
      <c r="I72" s="106"/>
      <c r="J72" s="24"/>
      <c r="K72" s="24"/>
      <c r="L72" s="24"/>
      <c r="M72" s="8"/>
      <c r="O72" s="43">
        <v>1453</v>
      </c>
      <c r="P72" s="15">
        <v>859.9</v>
      </c>
      <c r="Q72" s="8" t="s">
        <v>36</v>
      </c>
      <c r="R72" s="8" t="s">
        <v>1</v>
      </c>
      <c r="S72" s="39">
        <f>O72*P72/100</f>
        <v>12494.347</v>
      </c>
    </row>
    <row r="73" spans="1:19" x14ac:dyDescent="0.25">
      <c r="A73" s="44">
        <v>34</v>
      </c>
      <c r="B73" s="65" t="s">
        <v>61</v>
      </c>
      <c r="C73" s="66"/>
      <c r="D73" s="51"/>
      <c r="E73" s="66"/>
      <c r="F73" s="67"/>
      <c r="G73" s="66"/>
      <c r="H73" s="66"/>
      <c r="I73" s="66"/>
      <c r="J73" s="51"/>
      <c r="K73" s="51"/>
      <c r="L73" s="51"/>
      <c r="M73" s="51"/>
      <c r="N73" s="51"/>
      <c r="O73" s="43"/>
      <c r="P73" s="15"/>
      <c r="Q73" s="8"/>
      <c r="R73" s="8"/>
      <c r="S73" s="39"/>
    </row>
    <row r="74" spans="1:19" ht="20.25" customHeight="1" x14ac:dyDescent="0.25">
      <c r="B74" s="68"/>
      <c r="C74" s="52"/>
      <c r="D74" s="54"/>
      <c r="E74" s="57"/>
      <c r="F74" s="57"/>
      <c r="G74" s="57"/>
      <c r="H74" s="57"/>
      <c r="I74" s="57"/>
      <c r="J74" s="54"/>
      <c r="K74" s="54"/>
      <c r="L74" s="54"/>
      <c r="M74" s="44"/>
      <c r="N74" s="44"/>
      <c r="O74" s="43">
        <v>3677</v>
      </c>
      <c r="P74" s="15">
        <v>442.75</v>
      </c>
      <c r="Q74" s="8" t="s">
        <v>36</v>
      </c>
      <c r="R74" s="8" t="s">
        <v>1</v>
      </c>
      <c r="S74" s="39">
        <f>O74*P74/100</f>
        <v>16279.9175</v>
      </c>
    </row>
    <row r="75" spans="1:19" s="54" customFormat="1" ht="15" customHeight="1" x14ac:dyDescent="0.25">
      <c r="A75" s="44">
        <v>35</v>
      </c>
      <c r="B75" s="115" t="s">
        <v>62</v>
      </c>
      <c r="C75" s="115"/>
      <c r="D75" s="115"/>
      <c r="E75" s="115"/>
      <c r="F75" s="115"/>
      <c r="G75" s="115"/>
      <c r="H75" s="115"/>
      <c r="I75" s="60"/>
      <c r="N75" s="44"/>
      <c r="O75" s="52"/>
      <c r="Q75" s="44"/>
      <c r="R75" s="44"/>
      <c r="S75" s="55"/>
    </row>
    <row r="76" spans="1:19" x14ac:dyDescent="0.25">
      <c r="O76" s="43">
        <v>3677</v>
      </c>
      <c r="P76" s="15">
        <v>1079.6500000000001</v>
      </c>
      <c r="Q76" s="8" t="s">
        <v>36</v>
      </c>
      <c r="R76" s="8" t="s">
        <v>1</v>
      </c>
      <c r="S76" s="39">
        <f>O76*P76/100</f>
        <v>39698.730500000005</v>
      </c>
    </row>
    <row r="77" spans="1:19" s="54" customFormat="1" ht="32.25" customHeight="1" x14ac:dyDescent="0.25">
      <c r="A77" s="44">
        <v>36</v>
      </c>
      <c r="B77" s="107" t="s">
        <v>116</v>
      </c>
      <c r="C77" s="107"/>
      <c r="D77" s="107"/>
      <c r="E77" s="107"/>
      <c r="F77" s="107"/>
      <c r="G77" s="107"/>
      <c r="H77" s="107"/>
      <c r="I77" s="107"/>
      <c r="J77" s="107"/>
      <c r="K77" s="107"/>
      <c r="L77" s="107"/>
      <c r="M77" s="107"/>
      <c r="N77" s="107"/>
      <c r="O77" s="52"/>
      <c r="P77" s="60"/>
      <c r="Q77" s="44"/>
      <c r="R77" s="44"/>
      <c r="S77" s="55"/>
    </row>
    <row r="78" spans="1:19" x14ac:dyDescent="0.25">
      <c r="O78" s="41">
        <v>360</v>
      </c>
      <c r="P78" s="15">
        <v>2116.41</v>
      </c>
      <c r="Q78" s="8" t="s">
        <v>36</v>
      </c>
      <c r="R78" s="8" t="s">
        <v>1</v>
      </c>
      <c r="S78" s="39">
        <f>O78*P78/100</f>
        <v>7619.076</v>
      </c>
    </row>
    <row r="79" spans="1:19" x14ac:dyDescent="0.25">
      <c r="A79" s="44">
        <v>37</v>
      </c>
      <c r="B79" s="18" t="s">
        <v>117</v>
      </c>
    </row>
    <row r="80" spans="1:19" x14ac:dyDescent="0.25">
      <c r="O80" s="9">
        <v>1333</v>
      </c>
      <c r="P80" s="15">
        <v>977.4</v>
      </c>
      <c r="Q80" s="8" t="s">
        <v>36</v>
      </c>
      <c r="R80" s="8" t="s">
        <v>1</v>
      </c>
      <c r="S80" s="45">
        <f>O80*P80/100</f>
        <v>13028.742</v>
      </c>
    </row>
    <row r="81" spans="1:19" x14ac:dyDescent="0.25">
      <c r="P81" s="18" t="s">
        <v>16</v>
      </c>
      <c r="R81" s="8" t="s">
        <v>1</v>
      </c>
      <c r="S81" s="39">
        <f>SUM(S6:S80)</f>
        <v>929461.93644999969</v>
      </c>
    </row>
    <row r="82" spans="1:19" x14ac:dyDescent="0.25">
      <c r="R82" s="8"/>
      <c r="S82" s="39"/>
    </row>
    <row r="83" spans="1:19" x14ac:dyDescent="0.25">
      <c r="A83" s="114" t="s">
        <v>108</v>
      </c>
      <c r="B83" s="114"/>
      <c r="C83" s="114"/>
      <c r="D83" s="114"/>
      <c r="E83" s="114"/>
      <c r="F83" s="114"/>
      <c r="G83" s="114"/>
      <c r="H83" s="114"/>
      <c r="I83" s="114"/>
      <c r="J83" s="114"/>
      <c r="K83" s="114"/>
      <c r="L83" s="114"/>
      <c r="M83" s="114"/>
      <c r="N83" s="114"/>
      <c r="O83" s="114"/>
      <c r="P83" s="114"/>
      <c r="Q83" s="114"/>
      <c r="R83" s="114"/>
      <c r="S83" s="114"/>
    </row>
    <row r="84" spans="1:19" x14ac:dyDescent="0.25">
      <c r="A84" s="113" t="s">
        <v>109</v>
      </c>
      <c r="B84" s="113"/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</row>
    <row r="85" spans="1:19" x14ac:dyDescent="0.25">
      <c r="A85" s="113" t="s">
        <v>110</v>
      </c>
      <c r="B85" s="113"/>
      <c r="C85" s="113"/>
      <c r="D85" s="113"/>
      <c r="E85" s="113"/>
      <c r="F85" s="113"/>
      <c r="G85" s="113"/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</row>
    <row r="86" spans="1:19" x14ac:dyDescent="0.25">
      <c r="A86" s="113" t="s">
        <v>111</v>
      </c>
      <c r="B86" s="113"/>
      <c r="C86" s="113"/>
      <c r="D86" s="113"/>
      <c r="E86" s="113"/>
      <c r="F86" s="113"/>
      <c r="G86" s="113"/>
      <c r="H86" s="113"/>
      <c r="I86" s="113"/>
      <c r="J86" s="113"/>
      <c r="K86" s="113"/>
      <c r="L86" s="113"/>
      <c r="M86" s="113"/>
      <c r="N86" s="113"/>
      <c r="O86" s="113"/>
      <c r="P86" s="113"/>
      <c r="Q86" s="113"/>
      <c r="R86" s="113"/>
      <c r="S86" s="113"/>
    </row>
    <row r="87" spans="1:19" x14ac:dyDescent="0.25">
      <c r="A87" s="113" t="s">
        <v>112</v>
      </c>
      <c r="B87" s="113"/>
      <c r="C87" s="113"/>
      <c r="D87" s="113"/>
      <c r="E87" s="113"/>
      <c r="F87" s="113"/>
      <c r="G87" s="113"/>
      <c r="H87" s="113"/>
      <c r="I87" s="113"/>
      <c r="J87" s="113"/>
      <c r="K87" s="113"/>
      <c r="L87" s="113"/>
      <c r="M87" s="113"/>
      <c r="N87" s="113"/>
      <c r="O87" s="113"/>
      <c r="P87" s="113"/>
      <c r="Q87" s="113"/>
      <c r="R87" s="113"/>
      <c r="S87" s="113"/>
    </row>
    <row r="88" spans="1:19" x14ac:dyDescent="0.25">
      <c r="A88" s="100"/>
      <c r="B88" s="100"/>
      <c r="C88" s="100"/>
      <c r="D88" s="100"/>
      <c r="E88" s="100"/>
      <c r="F88" s="100"/>
      <c r="G88" s="100"/>
      <c r="H88" s="100"/>
      <c r="I88" s="100"/>
      <c r="J88" s="100"/>
      <c r="K88" s="100"/>
      <c r="L88" s="100"/>
      <c r="M88" s="100"/>
      <c r="N88" s="100"/>
      <c r="O88" s="100"/>
      <c r="P88" s="100"/>
      <c r="Q88" s="100"/>
      <c r="R88" s="100"/>
      <c r="S88" s="104"/>
    </row>
    <row r="89" spans="1:19" x14ac:dyDescent="0.25">
      <c r="A89" s="100"/>
      <c r="B89" s="100"/>
      <c r="C89" s="100"/>
      <c r="D89" s="100"/>
      <c r="E89" s="100"/>
      <c r="F89" s="100"/>
      <c r="G89" s="100"/>
      <c r="H89" s="100"/>
      <c r="I89" s="100"/>
      <c r="J89" s="100"/>
      <c r="K89" s="100"/>
      <c r="L89" s="100"/>
      <c r="M89" s="100"/>
      <c r="N89" s="100"/>
      <c r="O89" s="100"/>
      <c r="P89" s="100"/>
      <c r="Q89" s="100"/>
      <c r="R89" s="100"/>
      <c r="S89" s="105"/>
    </row>
    <row r="90" spans="1:19" x14ac:dyDescent="0.25">
      <c r="A90" s="100"/>
      <c r="B90" s="65"/>
      <c r="C90" s="100"/>
      <c r="D90" s="100"/>
      <c r="E90" s="100"/>
      <c r="F90" s="100"/>
      <c r="G90" s="100"/>
      <c r="H90" s="100"/>
      <c r="I90" s="100"/>
      <c r="J90" s="100"/>
      <c r="K90" s="100"/>
      <c r="L90" s="100"/>
      <c r="M90" s="100"/>
      <c r="N90" s="100"/>
      <c r="O90" s="100"/>
      <c r="P90" s="100"/>
      <c r="Q90" s="100"/>
      <c r="R90" s="100"/>
      <c r="S90" s="104"/>
    </row>
    <row r="91" spans="1:19" x14ac:dyDescent="0.25">
      <c r="A91" s="100"/>
      <c r="B91" s="100"/>
      <c r="C91" s="100"/>
      <c r="D91" s="100"/>
      <c r="E91" s="100"/>
      <c r="F91" s="100"/>
      <c r="G91" s="100"/>
      <c r="H91" s="100"/>
      <c r="I91" s="100"/>
      <c r="J91" s="100"/>
      <c r="K91" s="100"/>
      <c r="L91" s="100"/>
      <c r="M91" s="100"/>
      <c r="N91" s="100"/>
      <c r="O91" s="100"/>
      <c r="P91" s="100"/>
      <c r="Q91" s="100"/>
      <c r="R91" s="100"/>
      <c r="S91" s="104"/>
    </row>
    <row r="92" spans="1:19" x14ac:dyDescent="0.25">
      <c r="A92" s="99"/>
      <c r="B92" s="101" t="s">
        <v>113</v>
      </c>
      <c r="C92" s="66"/>
      <c r="D92" s="100"/>
      <c r="E92" s="66"/>
      <c r="F92" s="67"/>
      <c r="G92" s="66"/>
      <c r="H92" s="66"/>
      <c r="I92" s="66"/>
      <c r="J92" s="100"/>
      <c r="K92" s="100"/>
      <c r="L92" s="100"/>
      <c r="M92" s="100"/>
      <c r="N92" s="66"/>
      <c r="O92" s="66"/>
      <c r="P92" s="66"/>
      <c r="Q92" s="100"/>
      <c r="R92" s="100"/>
      <c r="S92" s="80"/>
    </row>
    <row r="93" spans="1:19" x14ac:dyDescent="0.25">
      <c r="A93" s="99"/>
      <c r="B93" s="65"/>
      <c r="C93" s="66"/>
      <c r="D93" s="100"/>
      <c r="E93" s="66"/>
      <c r="F93" s="67"/>
      <c r="G93" s="66"/>
      <c r="H93" s="66"/>
      <c r="I93" s="66"/>
      <c r="J93" s="100"/>
      <c r="K93" s="100"/>
      <c r="L93" s="100"/>
      <c r="M93" s="100"/>
      <c r="N93" s="66"/>
      <c r="O93" s="66"/>
      <c r="P93" s="66"/>
      <c r="Q93" s="100"/>
      <c r="R93" s="100"/>
      <c r="S93" s="80"/>
    </row>
    <row r="94" spans="1:19" x14ac:dyDescent="0.25">
      <c r="A94" s="99"/>
      <c r="B94" s="65"/>
      <c r="C94" s="66"/>
      <c r="D94" s="100"/>
      <c r="E94" s="66"/>
      <c r="F94" s="67"/>
      <c r="G94" s="66"/>
      <c r="H94" s="66"/>
      <c r="I94" s="66"/>
      <c r="J94" s="100"/>
      <c r="K94" s="100"/>
      <c r="L94" s="100"/>
      <c r="M94" s="100"/>
      <c r="N94" s="66"/>
      <c r="O94" s="66"/>
      <c r="P94" s="66"/>
      <c r="Q94" s="100"/>
      <c r="R94" s="100"/>
      <c r="S94" s="80"/>
    </row>
  </sheetData>
  <mergeCells count="36">
    <mergeCell ref="A1:T1"/>
    <mergeCell ref="A2:T2"/>
    <mergeCell ref="A85:S85"/>
    <mergeCell ref="A86:S86"/>
    <mergeCell ref="A87:S87"/>
    <mergeCell ref="A83:S83"/>
    <mergeCell ref="A84:S84"/>
    <mergeCell ref="B17:N17"/>
    <mergeCell ref="B15:L15"/>
    <mergeCell ref="B19:N19"/>
    <mergeCell ref="B75:H75"/>
    <mergeCell ref="B77:N77"/>
    <mergeCell ref="A3:S3"/>
    <mergeCell ref="R4:S4"/>
    <mergeCell ref="B4:N4"/>
    <mergeCell ref="B11:N11"/>
    <mergeCell ref="B13:N13"/>
    <mergeCell ref="B55:O55"/>
    <mergeCell ref="B21:N21"/>
    <mergeCell ref="B27:N27"/>
    <mergeCell ref="B31:N31"/>
    <mergeCell ref="B33:O33"/>
    <mergeCell ref="B52:O52"/>
    <mergeCell ref="B23:N23"/>
    <mergeCell ref="B25:L25"/>
    <mergeCell ref="B41:N41"/>
    <mergeCell ref="B43:N43"/>
    <mergeCell ref="B46:N46"/>
    <mergeCell ref="E72:I72"/>
    <mergeCell ref="E70:I70"/>
    <mergeCell ref="B59:O59"/>
    <mergeCell ref="B63:O63"/>
    <mergeCell ref="B29:G29"/>
    <mergeCell ref="B65:O65"/>
    <mergeCell ref="B69:I69"/>
    <mergeCell ref="B61:N61"/>
  </mergeCells>
  <pageMargins left="0.41" right="0.15" top="0.33" bottom="0.18" header="0.3" footer="0.3"/>
  <pageSetup paperSize="9" orientation="portrait" horizontalDpi="200" verticalDpi="200" r:id="rId1"/>
  <rowBreaks count="2" manualBreakCount="2">
    <brk id="30" max="18" man="1"/>
    <brk id="62" max="1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view="pageBreakPreview" zoomScale="130" zoomScaleNormal="100" zoomScaleSheetLayoutView="130" workbookViewId="0">
      <selection activeCell="J28" sqref="J28:K28"/>
    </sheetView>
  </sheetViews>
  <sheetFormatPr defaultRowHeight="15" x14ac:dyDescent="0.25"/>
  <cols>
    <col min="1" max="1" width="5" customWidth="1"/>
    <col min="2" max="2" width="17.5703125" customWidth="1"/>
    <col min="3" max="3" width="6.85546875" customWidth="1"/>
    <col min="4" max="4" width="6" hidden="1" customWidth="1"/>
    <col min="5" max="5" width="3.85546875" style="70" customWidth="1"/>
    <col min="6" max="6" width="10.85546875" style="21" customWidth="1"/>
    <col min="7" max="7" width="10.85546875" customWidth="1"/>
    <col min="8" max="8" width="9.85546875" customWidth="1"/>
    <col min="9" max="9" width="9" customWidth="1"/>
    <col min="10" max="10" width="9.7109375" customWidth="1"/>
    <col min="11" max="11" width="8" customWidth="1"/>
  </cols>
  <sheetData>
    <row r="1" spans="1:11" ht="35.25" customHeight="1" thickBot="1" x14ac:dyDescent="0.3">
      <c r="A1" s="123" t="s">
        <v>8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32.25" customHeight="1" thickBot="1" x14ac:dyDescent="0.3">
      <c r="A2" s="5" t="s">
        <v>2</v>
      </c>
      <c r="B2" s="5" t="s">
        <v>9</v>
      </c>
      <c r="C2" s="117" t="s">
        <v>17</v>
      </c>
      <c r="D2" s="124"/>
      <c r="E2" s="118"/>
      <c r="F2" s="74" t="s">
        <v>70</v>
      </c>
      <c r="G2" s="74" t="s">
        <v>69</v>
      </c>
      <c r="H2" s="74" t="s">
        <v>71</v>
      </c>
      <c r="I2" s="74" t="s">
        <v>72</v>
      </c>
      <c r="J2" s="74" t="s">
        <v>47</v>
      </c>
      <c r="K2" s="6" t="s">
        <v>48</v>
      </c>
    </row>
    <row r="3" spans="1:11" x14ac:dyDescent="0.25">
      <c r="A3" s="1"/>
    </row>
    <row r="4" spans="1:11" s="75" customFormat="1" ht="17.25" customHeight="1" x14ac:dyDescent="0.25">
      <c r="A4" s="44">
        <v>1</v>
      </c>
      <c r="B4" s="54" t="s">
        <v>73</v>
      </c>
      <c r="C4" s="52">
        <f>Sheet1!O16</f>
        <v>215</v>
      </c>
      <c r="D4" s="52">
        <f>C4*17.6/100</f>
        <v>37.840000000000003</v>
      </c>
      <c r="E4" s="52" t="s">
        <v>68</v>
      </c>
      <c r="F4" s="52">
        <f>C4*7.8/100</f>
        <v>16.77</v>
      </c>
      <c r="G4" s="52">
        <f>C4*49/100</f>
        <v>105.35</v>
      </c>
      <c r="H4" s="52">
        <f>C4*98/100</f>
        <v>210.7</v>
      </c>
      <c r="I4" s="44" t="s">
        <v>18</v>
      </c>
      <c r="J4" s="44" t="s">
        <v>18</v>
      </c>
      <c r="K4" s="44" t="s">
        <v>18</v>
      </c>
    </row>
    <row r="5" spans="1:11" s="75" customFormat="1" ht="16.5" customHeight="1" x14ac:dyDescent="0.25">
      <c r="A5" s="44">
        <v>2</v>
      </c>
      <c r="B5" s="54" t="s">
        <v>11</v>
      </c>
      <c r="C5" s="52" t="e">
        <f>Sheet1!#REF!</f>
        <v>#REF!</v>
      </c>
      <c r="D5" s="52" t="e">
        <f>C5*17.6/100</f>
        <v>#REF!</v>
      </c>
      <c r="E5" s="52" t="s">
        <v>68</v>
      </c>
      <c r="F5" s="52" t="e">
        <f>C5*17.6/100</f>
        <v>#REF!</v>
      </c>
      <c r="G5" s="52" t="e">
        <f>C5*44/100</f>
        <v>#REF!</v>
      </c>
      <c r="H5" s="44" t="s">
        <v>18</v>
      </c>
      <c r="I5" s="52" t="e">
        <f>C5*88/100</f>
        <v>#REF!</v>
      </c>
      <c r="J5" s="44" t="s">
        <v>18</v>
      </c>
      <c r="K5" s="44" t="s">
        <v>18</v>
      </c>
    </row>
    <row r="6" spans="1:11" s="75" customFormat="1" ht="18.75" customHeight="1" x14ac:dyDescent="0.25">
      <c r="A6" s="44">
        <v>3</v>
      </c>
      <c r="B6" s="54" t="s">
        <v>45</v>
      </c>
      <c r="C6" s="52" t="e">
        <f>Sheet1!#REF!+Sheet1!#REF!+Sheet1!#REF!</f>
        <v>#REF!</v>
      </c>
      <c r="D6" s="52"/>
      <c r="E6" s="52" t="s">
        <v>68</v>
      </c>
      <c r="F6" s="52" t="e">
        <f>C6*3.44/100</f>
        <v>#REF!</v>
      </c>
      <c r="G6" s="52" t="e">
        <f>C6*25.7/100</f>
        <v>#REF!</v>
      </c>
      <c r="H6" s="44" t="s">
        <v>18</v>
      </c>
      <c r="I6" s="44" t="s">
        <v>18</v>
      </c>
      <c r="J6" s="52" t="e">
        <f>C6*1350/100</f>
        <v>#REF!</v>
      </c>
      <c r="K6" s="44" t="s">
        <v>18</v>
      </c>
    </row>
    <row r="7" spans="1:11" ht="20.25" customHeight="1" x14ac:dyDescent="0.25">
      <c r="A7" s="44">
        <v>4</v>
      </c>
      <c r="B7" s="54" t="s">
        <v>28</v>
      </c>
      <c r="C7" s="52" t="e">
        <f>Sheet1!#REF!</f>
        <v>#REF!</v>
      </c>
      <c r="D7" s="52" t="e">
        <f>C7*17.6/100</f>
        <v>#REF!</v>
      </c>
      <c r="E7" s="52" t="s">
        <v>74</v>
      </c>
      <c r="F7" s="52" t="e">
        <f>C7*4.4/100</f>
        <v>#REF!</v>
      </c>
      <c r="G7" s="52" t="e">
        <f>C7*11/100</f>
        <v>#REF!</v>
      </c>
      <c r="H7" s="44" t="s">
        <v>18</v>
      </c>
      <c r="I7" s="52" t="e">
        <f>C7*22/100</f>
        <v>#REF!</v>
      </c>
      <c r="J7" s="44" t="s">
        <v>18</v>
      </c>
      <c r="K7" s="44" t="s">
        <v>18</v>
      </c>
    </row>
    <row r="8" spans="1:11" ht="18.75" customHeight="1" x14ac:dyDescent="0.25">
      <c r="A8" s="44">
        <v>5</v>
      </c>
      <c r="B8" s="54" t="s">
        <v>12</v>
      </c>
      <c r="C8" s="52" t="e">
        <f>Sheet1!#REF!</f>
        <v>#REF!</v>
      </c>
      <c r="D8" s="52" t="e">
        <f>C8*0.53/100</f>
        <v>#REF!</v>
      </c>
      <c r="E8" s="52" t="s">
        <v>74</v>
      </c>
      <c r="F8" s="52" t="e">
        <f>C8*0.53/100</f>
        <v>#REF!</v>
      </c>
      <c r="G8" s="52" t="e">
        <f>C8*4/100</f>
        <v>#REF!</v>
      </c>
      <c r="H8" s="44" t="s">
        <v>18</v>
      </c>
      <c r="I8" s="44" t="s">
        <v>18</v>
      </c>
      <c r="J8" s="44" t="s">
        <v>18</v>
      </c>
      <c r="K8" s="44" t="s">
        <v>18</v>
      </c>
    </row>
    <row r="9" spans="1:11" ht="25.5" customHeight="1" x14ac:dyDescent="0.25">
      <c r="A9" s="44">
        <v>6</v>
      </c>
      <c r="B9" s="54" t="s">
        <v>13</v>
      </c>
      <c r="C9" s="52" t="e">
        <f>C8</f>
        <v>#REF!</v>
      </c>
      <c r="D9" s="52" t="e">
        <f>C9*0.57/100</f>
        <v>#REF!</v>
      </c>
      <c r="E9" s="52" t="s">
        <v>74</v>
      </c>
      <c r="F9" s="52" t="e">
        <f>C9*0.57/100</f>
        <v>#REF!</v>
      </c>
      <c r="G9" s="52" t="e">
        <f>C9*3/100</f>
        <v>#REF!</v>
      </c>
      <c r="H9" s="44" t="s">
        <v>18</v>
      </c>
      <c r="I9" s="44" t="s">
        <v>18</v>
      </c>
      <c r="J9" s="44" t="s">
        <v>18</v>
      </c>
      <c r="K9" s="44" t="s">
        <v>18</v>
      </c>
    </row>
    <row r="10" spans="1:11" ht="20.25" customHeight="1" x14ac:dyDescent="0.25">
      <c r="A10" s="44">
        <v>7</v>
      </c>
      <c r="B10" s="54" t="s">
        <v>14</v>
      </c>
      <c r="C10" s="52" t="e">
        <f>Sheet1!#REF!</f>
        <v>#REF!</v>
      </c>
      <c r="D10" s="52" t="e">
        <f>C10*3/100</f>
        <v>#REF!</v>
      </c>
      <c r="E10" s="52" t="s">
        <v>68</v>
      </c>
      <c r="F10" s="52" t="e">
        <f>C10*17.6/100</f>
        <v>#REF!</v>
      </c>
      <c r="G10" s="52" t="e">
        <f>C10*44/100</f>
        <v>#REF!</v>
      </c>
      <c r="H10" s="52" t="s">
        <v>29</v>
      </c>
      <c r="I10" s="52" t="e">
        <f>C10*88/100</f>
        <v>#REF!</v>
      </c>
      <c r="J10" s="44" t="s">
        <v>18</v>
      </c>
      <c r="K10" s="44" t="s">
        <v>18</v>
      </c>
    </row>
    <row r="11" spans="1:11" ht="23.25" customHeight="1" x14ac:dyDescent="0.25">
      <c r="A11" s="44">
        <v>8</v>
      </c>
      <c r="B11" s="54" t="s">
        <v>15</v>
      </c>
      <c r="C11" s="52" t="e">
        <f>Sheet1!#REF!</f>
        <v>#REF!</v>
      </c>
      <c r="D11" s="52" t="e">
        <f>C11*3/100</f>
        <v>#REF!</v>
      </c>
      <c r="E11" s="52" t="s">
        <v>74</v>
      </c>
      <c r="F11" s="52" t="e">
        <f>C11*0.4/100</f>
        <v>#REF!</v>
      </c>
      <c r="G11" s="44" t="s">
        <v>18</v>
      </c>
      <c r="H11" s="44" t="s">
        <v>18</v>
      </c>
      <c r="I11" s="44" t="s">
        <v>18</v>
      </c>
      <c r="J11" s="44" t="s">
        <v>18</v>
      </c>
      <c r="K11" s="44" t="s">
        <v>18</v>
      </c>
    </row>
    <row r="12" spans="1:11" s="70" customFormat="1" ht="24" customHeight="1" x14ac:dyDescent="0.25">
      <c r="A12" s="44">
        <v>9</v>
      </c>
      <c r="B12" s="54" t="s">
        <v>75</v>
      </c>
      <c r="C12" s="52" t="e">
        <f>Sheet1!#REF!</f>
        <v>#REF!</v>
      </c>
      <c r="D12" s="52" t="e">
        <f>C12*0.57/100</f>
        <v>#REF!</v>
      </c>
      <c r="E12" s="52" t="s">
        <v>74</v>
      </c>
      <c r="F12" s="52" t="e">
        <f>C12*0.72/100</f>
        <v>#REF!</v>
      </c>
      <c r="G12" s="52" t="e">
        <f>C12*1.8/100</f>
        <v>#REF!</v>
      </c>
      <c r="H12" s="44" t="s">
        <v>18</v>
      </c>
      <c r="I12" s="44" t="s">
        <v>18</v>
      </c>
      <c r="J12" s="44" t="s">
        <v>18</v>
      </c>
      <c r="K12" s="44" t="s">
        <v>18</v>
      </c>
    </row>
    <row r="13" spans="1:11" s="70" customFormat="1" ht="21.75" customHeight="1" x14ac:dyDescent="0.25">
      <c r="A13" s="44">
        <v>10</v>
      </c>
      <c r="B13" s="54" t="s">
        <v>76</v>
      </c>
      <c r="C13" s="52"/>
      <c r="D13" s="52">
        <f>C13*0.57/100</f>
        <v>0</v>
      </c>
      <c r="E13" s="52" t="s">
        <v>74</v>
      </c>
      <c r="F13" s="52">
        <f>C13*0.72/100</f>
        <v>0</v>
      </c>
      <c r="G13" s="52">
        <f>C13*1.8/100</f>
        <v>0</v>
      </c>
      <c r="H13" s="44" t="s">
        <v>18</v>
      </c>
      <c r="I13" s="44" t="s">
        <v>18</v>
      </c>
      <c r="J13" s="44" t="s">
        <v>18</v>
      </c>
      <c r="K13" s="44" t="s">
        <v>18</v>
      </c>
    </row>
    <row r="14" spans="1:11" ht="18" customHeight="1" x14ac:dyDescent="0.25">
      <c r="A14" s="44">
        <v>11</v>
      </c>
      <c r="B14" s="59" t="s">
        <v>34</v>
      </c>
      <c r="C14" s="52">
        <v>0</v>
      </c>
      <c r="D14" s="52">
        <f>C14*0.57/100</f>
        <v>0</v>
      </c>
      <c r="E14" s="52" t="s">
        <v>74</v>
      </c>
      <c r="F14" s="52">
        <f>C14*1.14/100</f>
        <v>0</v>
      </c>
      <c r="G14" s="52">
        <f>C14*6/100</f>
        <v>0</v>
      </c>
      <c r="H14" s="44" t="s">
        <v>18</v>
      </c>
      <c r="I14" s="44" t="s">
        <v>18</v>
      </c>
      <c r="J14" s="44" t="s">
        <v>18</v>
      </c>
      <c r="K14" s="44" t="s">
        <v>18</v>
      </c>
    </row>
    <row r="15" spans="1:11" s="73" customFormat="1" ht="18" customHeight="1" x14ac:dyDescent="0.25">
      <c r="A15" s="44">
        <v>12</v>
      </c>
      <c r="B15" s="59" t="s">
        <v>77</v>
      </c>
      <c r="C15" s="52">
        <f>Sheet1!O53</f>
        <v>1144</v>
      </c>
      <c r="D15" s="52"/>
      <c r="E15" s="52" t="s">
        <v>74</v>
      </c>
      <c r="F15" s="52">
        <f>C15*0.51/100</f>
        <v>5.8344000000000005</v>
      </c>
      <c r="G15" s="52">
        <f>C15*4.26/100</f>
        <v>48.734399999999994</v>
      </c>
      <c r="H15" s="44" t="s">
        <v>18</v>
      </c>
      <c r="I15" s="44" t="s">
        <v>18</v>
      </c>
      <c r="J15" s="52">
        <f>C15*200/100</f>
        <v>2288</v>
      </c>
      <c r="K15" s="44" t="s">
        <v>18</v>
      </c>
    </row>
    <row r="16" spans="1:11" ht="17.25" customHeight="1" thickBot="1" x14ac:dyDescent="0.3">
      <c r="A16" s="44">
        <v>13</v>
      </c>
      <c r="B16" s="59" t="s">
        <v>35</v>
      </c>
      <c r="C16" s="60" t="e">
        <f>Sheet1!#REF!</f>
        <v>#REF!</v>
      </c>
      <c r="D16" s="44" t="s">
        <v>18</v>
      </c>
      <c r="E16" s="44" t="s">
        <v>78</v>
      </c>
      <c r="F16" s="44" t="s">
        <v>18</v>
      </c>
      <c r="G16" s="44" t="s">
        <v>18</v>
      </c>
      <c r="H16" s="44" t="s">
        <v>18</v>
      </c>
      <c r="I16" s="44" t="s">
        <v>18</v>
      </c>
      <c r="J16" s="44" t="s">
        <v>18</v>
      </c>
      <c r="K16" s="77" t="e">
        <f>C16/20</f>
        <v>#REF!</v>
      </c>
    </row>
    <row r="17" spans="1:11" ht="18.75" customHeight="1" thickBot="1" x14ac:dyDescent="0.3">
      <c r="A17" s="117" t="s">
        <v>16</v>
      </c>
      <c r="B17" s="124"/>
      <c r="C17" s="118"/>
      <c r="D17" s="10" t="e">
        <f>SUM(D4:D14)</f>
        <v>#REF!</v>
      </c>
      <c r="E17" s="10"/>
      <c r="F17" s="47" t="e">
        <f>SUM(F4:F16)</f>
        <v>#REF!</v>
      </c>
      <c r="G17" s="47" t="e">
        <f>SUM(G4:G16)</f>
        <v>#REF!</v>
      </c>
      <c r="H17" s="47">
        <f>SUM(H4:H16)</f>
        <v>210.7</v>
      </c>
      <c r="I17" s="47" t="e">
        <f>SUM(I4:I16)</f>
        <v>#REF!</v>
      </c>
      <c r="J17" s="47" t="e">
        <f>SUM(J4:J16)</f>
        <v>#REF!</v>
      </c>
      <c r="K17" s="76" t="e">
        <f>K16</f>
        <v>#REF!</v>
      </c>
    </row>
    <row r="19" spans="1:11" ht="25.5" customHeight="1" thickBot="1" x14ac:dyDescent="0.3">
      <c r="A19" s="123" t="s">
        <v>49</v>
      </c>
      <c r="B19" s="123"/>
      <c r="C19" s="123"/>
      <c r="D19" s="123"/>
      <c r="E19" s="123"/>
      <c r="F19" s="123"/>
      <c r="G19" s="123"/>
      <c r="H19" s="123"/>
      <c r="I19" s="123"/>
      <c r="J19" s="123"/>
      <c r="K19" s="123"/>
    </row>
    <row r="20" spans="1:11" ht="16.5" thickBot="1" x14ac:dyDescent="0.3">
      <c r="A20" s="5" t="s">
        <v>2</v>
      </c>
      <c r="B20" s="117" t="s">
        <v>19</v>
      </c>
      <c r="C20" s="124"/>
      <c r="D20" s="118"/>
      <c r="E20" s="69"/>
      <c r="F20" s="22"/>
      <c r="G20" s="5" t="s">
        <v>17</v>
      </c>
      <c r="H20" s="5" t="s">
        <v>5</v>
      </c>
      <c r="I20" s="6" t="s">
        <v>6</v>
      </c>
      <c r="J20" s="117" t="s">
        <v>7</v>
      </c>
      <c r="K20" s="118"/>
    </row>
    <row r="21" spans="1:11" ht="15" customHeight="1" x14ac:dyDescent="0.25">
      <c r="B21" s="122"/>
      <c r="C21" s="122"/>
      <c r="D21" s="122"/>
      <c r="J21" s="127"/>
      <c r="K21" s="127"/>
    </row>
    <row r="22" spans="1:11" ht="30" customHeight="1" x14ac:dyDescent="0.25">
      <c r="A22" s="1">
        <v>1</v>
      </c>
      <c r="B22" s="126" t="s">
        <v>20</v>
      </c>
      <c r="C22" s="126"/>
      <c r="D22" s="126"/>
      <c r="E22" s="71"/>
      <c r="F22" s="23"/>
      <c r="G22" s="11">
        <f>H17</f>
        <v>210.7</v>
      </c>
      <c r="H22" s="2">
        <v>1325.08</v>
      </c>
      <c r="I22" s="1" t="s">
        <v>21</v>
      </c>
      <c r="J22" s="128">
        <f>G22*H22/100</f>
        <v>2791.9435599999997</v>
      </c>
      <c r="K22" s="128"/>
    </row>
    <row r="23" spans="1:11" ht="30" customHeight="1" x14ac:dyDescent="0.25">
      <c r="A23" s="1">
        <v>2</v>
      </c>
      <c r="B23" s="126" t="s">
        <v>22</v>
      </c>
      <c r="C23" s="126"/>
      <c r="D23" s="126"/>
      <c r="E23" s="71"/>
      <c r="F23" s="23"/>
      <c r="G23" s="11" t="e">
        <f>G17</f>
        <v>#REF!</v>
      </c>
      <c r="H23" s="1">
        <v>6763</v>
      </c>
      <c r="I23" s="1" t="s">
        <v>21</v>
      </c>
      <c r="J23" s="128" t="e">
        <f>G23*H23/100</f>
        <v>#REF!</v>
      </c>
      <c r="K23" s="128"/>
    </row>
    <row r="24" spans="1:11" ht="30" customHeight="1" x14ac:dyDescent="0.25">
      <c r="A24" s="1">
        <v>3</v>
      </c>
      <c r="B24" s="4" t="s">
        <v>25</v>
      </c>
      <c r="C24" s="4"/>
      <c r="D24" s="4"/>
      <c r="E24" s="71"/>
      <c r="F24" s="23"/>
      <c r="G24" s="11" t="e">
        <f>I17</f>
        <v>#REF!</v>
      </c>
      <c r="H24" s="2">
        <v>1260.3599999999999</v>
      </c>
      <c r="I24" s="1" t="s">
        <v>21</v>
      </c>
      <c r="J24" s="128" t="e">
        <f>G24*H24/100</f>
        <v>#REF!</v>
      </c>
      <c r="K24" s="128"/>
    </row>
    <row r="25" spans="1:11" ht="30" customHeight="1" x14ac:dyDescent="0.25">
      <c r="A25" s="1">
        <v>4</v>
      </c>
      <c r="B25" s="126" t="s">
        <v>23</v>
      </c>
      <c r="C25" s="126"/>
      <c r="D25" s="126"/>
      <c r="E25" s="71"/>
      <c r="F25" s="23"/>
      <c r="G25" s="11" t="e">
        <f>F17</f>
        <v>#REF!</v>
      </c>
      <c r="H25" s="1">
        <v>134.53</v>
      </c>
      <c r="I25" s="1" t="s">
        <v>24</v>
      </c>
      <c r="J25" s="128" t="e">
        <f>G25*H25</f>
        <v>#REF!</v>
      </c>
      <c r="K25" s="128"/>
    </row>
    <row r="26" spans="1:11" ht="30" customHeight="1" x14ac:dyDescent="0.25">
      <c r="A26" s="1">
        <v>5</v>
      </c>
      <c r="B26" s="126" t="s">
        <v>10</v>
      </c>
      <c r="C26" s="126"/>
      <c r="D26" s="126"/>
      <c r="E26" s="71"/>
      <c r="F26" s="23"/>
      <c r="G26" s="11" t="e">
        <f>J17</f>
        <v>#REF!</v>
      </c>
      <c r="H26" s="2">
        <v>617.5</v>
      </c>
      <c r="I26" s="1" t="s">
        <v>46</v>
      </c>
      <c r="J26" s="128" t="e">
        <f>G26*H26/1000</f>
        <v>#REF!</v>
      </c>
      <c r="K26" s="128"/>
    </row>
    <row r="27" spans="1:11" ht="30" customHeight="1" x14ac:dyDescent="0.25">
      <c r="A27" s="1">
        <v>6</v>
      </c>
      <c r="B27" s="126" t="s">
        <v>26</v>
      </c>
      <c r="C27" s="126"/>
      <c r="D27" s="126"/>
      <c r="E27" s="71"/>
      <c r="F27" s="23"/>
      <c r="G27" s="16" t="e">
        <f>K17</f>
        <v>#REF!</v>
      </c>
      <c r="H27" s="1">
        <v>212.92</v>
      </c>
      <c r="I27" s="1" t="s">
        <v>27</v>
      </c>
      <c r="J27" s="129" t="e">
        <f>G27*H27</f>
        <v>#REF!</v>
      </c>
      <c r="K27" s="129"/>
    </row>
    <row r="28" spans="1:11" ht="30" customHeight="1" x14ac:dyDescent="0.25">
      <c r="B28" s="125" t="s">
        <v>30</v>
      </c>
      <c r="C28" s="125"/>
      <c r="D28" s="125"/>
      <c r="E28" s="125"/>
      <c r="F28" s="125"/>
      <c r="G28" s="125"/>
      <c r="H28" s="125"/>
      <c r="I28" s="14" t="s">
        <v>0</v>
      </c>
      <c r="J28" s="130" t="e">
        <f>SUM(J22:K27)</f>
        <v>#REF!</v>
      </c>
      <c r="K28" s="131"/>
    </row>
    <row r="29" spans="1:11" ht="15" customHeight="1" x14ac:dyDescent="0.25">
      <c r="B29" s="122"/>
      <c r="C29" s="122"/>
      <c r="D29" s="122"/>
      <c r="J29" s="122"/>
      <c r="K29" s="122"/>
    </row>
    <row r="30" spans="1:11" ht="15" customHeight="1" x14ac:dyDescent="0.25">
      <c r="B30" s="122"/>
      <c r="C30" s="122"/>
      <c r="D30" s="122"/>
      <c r="J30" s="122"/>
      <c r="K30" s="122"/>
    </row>
    <row r="31" spans="1:11" ht="15" customHeight="1" x14ac:dyDescent="0.25">
      <c r="B31" s="132" t="s">
        <v>44</v>
      </c>
      <c r="C31" s="132"/>
      <c r="D31" s="132"/>
      <c r="E31" s="72"/>
      <c r="J31" s="122"/>
      <c r="K31" s="122"/>
    </row>
    <row r="32" spans="1:11" ht="15" customHeight="1" x14ac:dyDescent="0.25">
      <c r="B32" s="122"/>
      <c r="C32" s="122"/>
      <c r="D32" s="122"/>
      <c r="J32" s="122"/>
      <c r="K32" s="122"/>
    </row>
    <row r="33" spans="2:11" ht="15" customHeight="1" x14ac:dyDescent="0.25">
      <c r="B33" s="122"/>
      <c r="C33" s="122"/>
      <c r="D33" s="122"/>
      <c r="J33" s="122"/>
      <c r="K33" s="122"/>
    </row>
    <row r="34" spans="2:11" x14ac:dyDescent="0.25">
      <c r="J34" s="122"/>
      <c r="K34" s="122"/>
    </row>
    <row r="35" spans="2:11" x14ac:dyDescent="0.25">
      <c r="J35" s="122"/>
      <c r="K35" s="122"/>
    </row>
    <row r="36" spans="2:11" x14ac:dyDescent="0.25">
      <c r="J36" s="122"/>
      <c r="K36" s="122"/>
    </row>
    <row r="37" spans="2:11" x14ac:dyDescent="0.25">
      <c r="J37" s="122"/>
      <c r="K37" s="122"/>
    </row>
    <row r="38" spans="2:11" x14ac:dyDescent="0.25">
      <c r="J38" s="122"/>
      <c r="K38" s="122"/>
    </row>
  </sheetData>
  <mergeCells count="36">
    <mergeCell ref="J37:K37"/>
    <mergeCell ref="J38:K38"/>
    <mergeCell ref="J24:K24"/>
    <mergeCell ref="J34:K34"/>
    <mergeCell ref="J35:K35"/>
    <mergeCell ref="J36:K36"/>
    <mergeCell ref="B33:D33"/>
    <mergeCell ref="J20:K20"/>
    <mergeCell ref="J21:K21"/>
    <mergeCell ref="J22:K22"/>
    <mergeCell ref="J23:K23"/>
    <mergeCell ref="J25:K25"/>
    <mergeCell ref="J26:K26"/>
    <mergeCell ref="J27:K27"/>
    <mergeCell ref="J28:K28"/>
    <mergeCell ref="J29:K29"/>
    <mergeCell ref="J30:K30"/>
    <mergeCell ref="J31:K31"/>
    <mergeCell ref="J32:K32"/>
    <mergeCell ref="J33:K33"/>
    <mergeCell ref="B30:D30"/>
    <mergeCell ref="B31:D31"/>
    <mergeCell ref="B32:D32"/>
    <mergeCell ref="A1:K1"/>
    <mergeCell ref="A17:C17"/>
    <mergeCell ref="A19:K19"/>
    <mergeCell ref="B28:H28"/>
    <mergeCell ref="B26:D26"/>
    <mergeCell ref="B27:D27"/>
    <mergeCell ref="B29:D29"/>
    <mergeCell ref="B20:D20"/>
    <mergeCell ref="B21:D21"/>
    <mergeCell ref="B22:D22"/>
    <mergeCell ref="B23:D23"/>
    <mergeCell ref="B25:D25"/>
    <mergeCell ref="C2:E2"/>
  </mergeCells>
  <pageMargins left="0.7" right="0.36" top="0.33" bottom="0.44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"/>
  <sheetViews>
    <sheetView view="pageBreakPreview" zoomScaleNormal="100" zoomScaleSheetLayoutView="100" workbookViewId="0">
      <selection activeCell="B8" sqref="B8"/>
    </sheetView>
  </sheetViews>
  <sheetFormatPr defaultRowHeight="15" x14ac:dyDescent="0.25"/>
  <cols>
    <col min="1" max="1" width="4.42578125" customWidth="1"/>
    <col min="2" max="2" width="47.28515625" customWidth="1"/>
    <col min="3" max="3" width="15.28515625" style="13" customWidth="1"/>
    <col min="4" max="4" width="5" customWidth="1"/>
    <col min="5" max="5" width="13.28515625" customWidth="1"/>
    <col min="6" max="10" width="9.140625" hidden="1" customWidth="1"/>
    <col min="11" max="11" width="9.5703125" bestFit="1" customWidth="1"/>
  </cols>
  <sheetData>
    <row r="1" spans="1:19" ht="19.5" x14ac:dyDescent="0.25">
      <c r="A1" s="133" t="s">
        <v>31</v>
      </c>
      <c r="B1" s="133"/>
      <c r="C1" s="133"/>
      <c r="D1" s="133"/>
      <c r="E1" s="133"/>
      <c r="F1" s="133"/>
      <c r="G1" s="133"/>
      <c r="H1" s="133"/>
      <c r="I1" s="133"/>
      <c r="J1" s="133"/>
    </row>
    <row r="3" spans="1:19" ht="54" customHeight="1" x14ac:dyDescent="0.25">
      <c r="A3" s="134" t="str">
        <f>Sheet1!A3</f>
        <v xml:space="preserve"> NAME OF WORK : GOVERNMENT BOYS PRIMARY SCHOOL MUHRAM BHANBHRO TALUKA NARA DISTRICT KHAIRPUR. (RENOVATION WORK)</v>
      </c>
      <c r="B3" s="134"/>
      <c r="C3" s="134"/>
      <c r="D3" s="134"/>
      <c r="E3" s="134"/>
      <c r="F3" s="134"/>
      <c r="G3" s="134"/>
      <c r="H3" s="134"/>
      <c r="I3" s="134"/>
      <c r="J3" s="134"/>
      <c r="K3" s="17"/>
      <c r="L3" s="17"/>
      <c r="M3" s="17"/>
      <c r="N3" s="17"/>
      <c r="O3" s="17"/>
      <c r="P3" s="17"/>
      <c r="Q3" s="17"/>
      <c r="R3" s="17"/>
      <c r="S3" s="17"/>
    </row>
    <row r="4" spans="1:19" ht="21" x14ac:dyDescent="0.35">
      <c r="B4" s="98"/>
    </row>
    <row r="5" spans="1:19" ht="24" customHeight="1" x14ac:dyDescent="0.25">
      <c r="A5" s="81" t="s">
        <v>32</v>
      </c>
      <c r="B5" s="82" t="s">
        <v>87</v>
      </c>
      <c r="C5" s="82"/>
      <c r="D5" s="83" t="s">
        <v>33</v>
      </c>
      <c r="E5" s="84">
        <f>Sheet1!S81</f>
        <v>929461.93644999969</v>
      </c>
    </row>
    <row r="6" spans="1:19" ht="17.25" x14ac:dyDescent="0.3">
      <c r="A6" s="85"/>
      <c r="B6" s="81"/>
      <c r="C6" s="81"/>
      <c r="D6" s="86"/>
      <c r="E6" s="87"/>
    </row>
    <row r="7" spans="1:19" ht="33" customHeight="1" x14ac:dyDescent="0.25">
      <c r="A7" s="81" t="s">
        <v>79</v>
      </c>
      <c r="B7" s="82" t="s">
        <v>80</v>
      </c>
      <c r="C7" s="82"/>
      <c r="D7" s="83" t="s">
        <v>33</v>
      </c>
      <c r="E7" s="84" t="e">
        <f>Sheet2!J28</f>
        <v>#REF!</v>
      </c>
      <c r="K7" s="12"/>
      <c r="L7" s="3"/>
    </row>
    <row r="8" spans="1:19" ht="15" customHeight="1" x14ac:dyDescent="0.3">
      <c r="A8" s="85"/>
      <c r="B8" s="83"/>
      <c r="C8" s="86"/>
      <c r="D8" s="83"/>
      <c r="E8" s="84"/>
    </row>
    <row r="9" spans="1:19" s="97" customFormat="1" ht="15" customHeight="1" x14ac:dyDescent="0.25">
      <c r="A9" s="81" t="s">
        <v>81</v>
      </c>
      <c r="B9" s="82" t="s">
        <v>90</v>
      </c>
      <c r="C9" s="82"/>
      <c r="D9" s="83" t="s">
        <v>33</v>
      </c>
      <c r="E9" s="84">
        <v>25000</v>
      </c>
    </row>
    <row r="10" spans="1:19" s="97" customFormat="1" ht="15" customHeight="1" x14ac:dyDescent="0.3">
      <c r="A10" s="85"/>
      <c r="B10" s="83"/>
      <c r="C10" s="86"/>
      <c r="D10" s="83"/>
      <c r="E10" s="84"/>
    </row>
    <row r="11" spans="1:19" ht="32.25" customHeight="1" thickBot="1" x14ac:dyDescent="0.3">
      <c r="A11" s="81" t="s">
        <v>82</v>
      </c>
      <c r="B11" s="82" t="s">
        <v>83</v>
      </c>
      <c r="C11" s="82"/>
      <c r="D11" s="83" t="s">
        <v>33</v>
      </c>
      <c r="E11" s="84">
        <v>50000</v>
      </c>
    </row>
    <row r="12" spans="1:19" s="79" customFormat="1" ht="18" customHeight="1" thickBot="1" x14ac:dyDescent="0.3">
      <c r="A12" s="81"/>
      <c r="B12" s="82"/>
      <c r="C12" s="92" t="s">
        <v>85</v>
      </c>
      <c r="D12" s="91" t="s">
        <v>33</v>
      </c>
      <c r="E12" s="89" t="e">
        <f>SUM(E5:E11)</f>
        <v>#REF!</v>
      </c>
    </row>
    <row r="13" spans="1:19" ht="11.25" customHeight="1" x14ac:dyDescent="0.3">
      <c r="A13" s="85"/>
      <c r="B13" s="88"/>
      <c r="C13" s="83"/>
      <c r="D13" s="83"/>
      <c r="E13" s="84"/>
    </row>
    <row r="14" spans="1:19" ht="23.25" customHeight="1" x14ac:dyDescent="0.25">
      <c r="A14" s="81" t="s">
        <v>91</v>
      </c>
      <c r="B14" s="82" t="s">
        <v>84</v>
      </c>
      <c r="C14" s="82"/>
      <c r="D14" s="83" t="s">
        <v>33</v>
      </c>
      <c r="E14" s="84" t="e">
        <f>E12*1%</f>
        <v>#REF!</v>
      </c>
    </row>
    <row r="15" spans="1:19" s="79" customFormat="1" ht="18" thickBot="1" x14ac:dyDescent="0.3">
      <c r="A15" s="81"/>
      <c r="B15" s="82"/>
      <c r="C15" s="82"/>
      <c r="D15" s="83"/>
      <c r="E15" s="84"/>
    </row>
    <row r="16" spans="1:19" s="79" customFormat="1" ht="18" thickBot="1" x14ac:dyDescent="0.3">
      <c r="A16" s="81"/>
      <c r="B16" s="82"/>
      <c r="C16" s="90" t="s">
        <v>86</v>
      </c>
      <c r="D16" s="91" t="s">
        <v>33</v>
      </c>
      <c r="E16" s="89" t="e">
        <f>E14+E12</f>
        <v>#REF!</v>
      </c>
    </row>
    <row r="17" spans="1:5" s="79" customFormat="1" ht="16.5" thickBot="1" x14ac:dyDescent="0.3">
      <c r="A17" s="7"/>
      <c r="B17" s="78"/>
      <c r="C17" s="78"/>
      <c r="D17" s="8"/>
      <c r="E17" s="20"/>
    </row>
    <row r="18" spans="1:5" s="94" customFormat="1" ht="18" thickBot="1" x14ac:dyDescent="0.3">
      <c r="A18" s="7"/>
      <c r="B18" s="93"/>
      <c r="C18" s="90" t="s">
        <v>88</v>
      </c>
      <c r="D18" s="91" t="s">
        <v>33</v>
      </c>
      <c r="E18" s="89">
        <v>1100000</v>
      </c>
    </row>
    <row r="19" spans="1:5" s="94" customFormat="1" ht="16.5" thickBot="1" x14ac:dyDescent="0.3">
      <c r="A19" s="7"/>
      <c r="B19" s="93"/>
      <c r="C19" s="93"/>
      <c r="D19" s="8"/>
      <c r="E19" s="20"/>
    </row>
    <row r="20" spans="1:5" s="79" customFormat="1" ht="21" customHeight="1" thickBot="1" x14ac:dyDescent="0.3">
      <c r="A20" s="7"/>
      <c r="B20" s="78"/>
      <c r="C20" s="90" t="s">
        <v>89</v>
      </c>
      <c r="D20" s="91" t="s">
        <v>33</v>
      </c>
      <c r="E20" s="96">
        <v>1.1000000000000001</v>
      </c>
    </row>
    <row r="22" spans="1:5" s="94" customFormat="1" x14ac:dyDescent="0.25"/>
    <row r="23" spans="1:5" s="94" customFormat="1" x14ac:dyDescent="0.25"/>
    <row r="25" spans="1:5" x14ac:dyDescent="0.25">
      <c r="B25" s="46" t="s">
        <v>44</v>
      </c>
    </row>
  </sheetData>
  <mergeCells count="2">
    <mergeCell ref="A1:J1"/>
    <mergeCell ref="A3:J3"/>
  </mergeCells>
  <pageMargins left="1.17" right="0.36" top="0.35" bottom="0.2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Sheet1!Print_Area</vt:lpstr>
      <vt:lpstr>Sheet2!Print_Area</vt:lpstr>
      <vt:lpstr>Sheet3!Print_Area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fazal</dc:creator>
  <cp:lastModifiedBy>Fazal</cp:lastModifiedBy>
  <cp:lastPrinted>2016-02-28T04:22:51Z</cp:lastPrinted>
  <dcterms:created xsi:type="dcterms:W3CDTF">2014-03-04T07:22:02Z</dcterms:created>
  <dcterms:modified xsi:type="dcterms:W3CDTF">2016-02-28T04:23:20Z</dcterms:modified>
</cp:coreProperties>
</file>