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Sheet1!$A$1:$S$56</definedName>
    <definedName name="_xlnm.Print_Area" localSheetId="1">Sheet2!$A$1:$K$33</definedName>
    <definedName name="_xlnm.Print_Area" localSheetId="2">Sheet3!$A$1:$E$43</definedName>
  </definedNames>
  <calcPr calcId="144525"/>
</workbook>
</file>

<file path=xl/calcChain.xml><?xml version="1.0" encoding="utf-8"?>
<calcChain xmlns="http://schemas.openxmlformats.org/spreadsheetml/2006/main">
  <c r="O39" i="1" l="1"/>
  <c r="G38" i="1" l="1"/>
  <c r="G37" i="1"/>
  <c r="G36" i="1"/>
  <c r="S32" i="1"/>
  <c r="S33" i="1" s="1"/>
  <c r="O38" i="1" s="1"/>
  <c r="S29" i="1"/>
  <c r="S27" i="1" l="1"/>
  <c r="S30" i="1" s="1"/>
  <c r="O37" i="1" s="1"/>
  <c r="S24" i="1" l="1"/>
  <c r="S22" i="1"/>
  <c r="Q20" i="1"/>
  <c r="S18" i="1"/>
  <c r="S16" i="1"/>
  <c r="S14" i="1"/>
  <c r="S12" i="1"/>
  <c r="S11" i="1"/>
  <c r="S10" i="1"/>
  <c r="S8" i="1"/>
  <c r="S6" i="1"/>
  <c r="S25" i="1" l="1"/>
  <c r="O36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F14" i="2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C8" i="2" l="1"/>
  <c r="A3" i="3"/>
  <c r="F8" i="2" l="1"/>
  <c r="G8" i="2"/>
  <c r="C9" i="2"/>
  <c r="G9" i="2" l="1"/>
  <c r="G17" i="2" s="1"/>
  <c r="F9" i="2"/>
  <c r="F17" i="2" s="1"/>
  <c r="G25" i="2" s="1"/>
  <c r="J25" i="2" s="1"/>
  <c r="D9" i="2" l="1"/>
  <c r="D10" i="2" l="1"/>
  <c r="D8" i="2" l="1"/>
  <c r="D4" i="2" l="1"/>
  <c r="G26" i="2"/>
  <c r="J26" i="2" s="1"/>
  <c r="G27" i="2"/>
  <c r="J27" i="2" s="1"/>
  <c r="G24" i="2" l="1"/>
  <c r="J24" i="2" s="1"/>
  <c r="G23" i="2"/>
  <c r="J23" i="2" s="1"/>
  <c r="D17" i="2"/>
  <c r="G22" i="2"/>
  <c r="J22" i="2" s="1"/>
  <c r="J28" i="2" l="1"/>
  <c r="E7" i="3" s="1"/>
  <c r="E5" i="3"/>
  <c r="E12" i="3" l="1"/>
  <c r="E14" i="3" s="1"/>
  <c r="E16" i="3" s="1"/>
</calcChain>
</file>

<file path=xl/sharedStrings.xml><?xml version="1.0" encoding="utf-8"?>
<sst xmlns="http://schemas.openxmlformats.org/spreadsheetml/2006/main" count="200" uniqueCount="103">
  <si>
    <t>=</t>
  </si>
  <si>
    <t>Rs.</t>
  </si>
  <si>
    <t>S.No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</si>
  <si>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</si>
  <si>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</si>
  <si>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</si>
  <si>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</si>
  <si>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</si>
  <si>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</si>
  <si>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</si>
  <si>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</si>
  <si>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</si>
  <si>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</si>
  <si>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</si>
  <si>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</si>
  <si>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</si>
  <si>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</si>
  <si>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</si>
  <si>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</si>
  <si>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</si>
  <si>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</si>
  <si>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</si>
  <si>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</si>
  <si>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</si>
  <si>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</si>
  <si>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</si>
  <si>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</si>
  <si>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</si>
  <si>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</si>
  <si>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</si>
  <si>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</si>
  <si>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</si>
  <si>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</si>
  <si>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</si>
  <si>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</si>
  <si>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</si>
  <si>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</si>
  <si>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</si>
  <si>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</si>
  <si>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</si>
  <si>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</si>
  <si>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</si>
  <si>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</si>
  <si>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</si>
  <si>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</si>
  <si>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</si>
  <si>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</si>
  <si>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</si>
  <si>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</si>
  <si>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</si>
  <si>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</si>
  <si>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</si>
  <si>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</si>
  <si>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</si>
  <si>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 xml:space="preserve">1/2" Dia </t>
  </si>
  <si>
    <t>P-Rft</t>
  </si>
  <si>
    <t xml:space="preserve">3/4" Dia </t>
  </si>
  <si>
    <t xml:space="preserve">1" Dia </t>
  </si>
  <si>
    <t xml:space="preserve">         </t>
  </si>
  <si>
    <t>P-No</t>
  </si>
  <si>
    <t>Construction of manhole or inspection chamber for the required diamter of circular sewer with walls of B.B  in cement sand mortor 1:3 cement plastered 1:3 1/2" thick, inside of walls and 1" (25mm) thick over benching and channel i/c fixing C.I manhole cover with frame of clear opeining 1/2" x 1 x 1/2" (457 x 457mm) of 1.75 cwt (88.9kg) embedded in plain C.C 1:2:4  and fixing 1" (25mm) dia M.S steps 6" (150mm)  wide projecting 4" (102 mm) from the face of wall at 12" (305 mm) C/C duly painted etc complete as per standard specification and drawing (S.I.No: 1, (a) P-46)</t>
  </si>
  <si>
    <t>"B"</t>
  </si>
  <si>
    <t xml:space="preserve">Cost Of Carriage of Material </t>
  </si>
  <si>
    <t>"C"</t>
  </si>
  <si>
    <t>"D"</t>
  </si>
  <si>
    <t>Cost Of Electrification</t>
  </si>
  <si>
    <t xml:space="preserve">1 % Contingency </t>
  </si>
  <si>
    <t xml:space="preserve">Total </t>
  </si>
  <si>
    <t>G-Total</t>
  </si>
  <si>
    <t xml:space="preserve">COST OF MAIN BUILDING </t>
  </si>
  <si>
    <t>Say</t>
  </si>
  <si>
    <t xml:space="preserve">In Millions </t>
  </si>
  <si>
    <t xml:space="preserve">Cost Of W/S &amp; S/F </t>
  </si>
  <si>
    <t>"F"</t>
  </si>
  <si>
    <t xml:space="preserve">BILL OF QUANTITES </t>
  </si>
  <si>
    <t>(A) Deseription and rate of items based on composite schedule of rates.</t>
  </si>
  <si>
    <t xml:space="preserve">Name of Items </t>
  </si>
  <si>
    <t xml:space="preserve">Qty </t>
  </si>
  <si>
    <t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 (S.I.NO: 1 b P-1)</t>
  </si>
  <si>
    <t xml:space="preserve">P/F 22” x 16” lavatory basin in white glazed ware complete with and i.c the cost of w.i  or cantilever brackets 6” buil to into walls paited etc complete (SI No: 12 /P-4)
</t>
  </si>
  <si>
    <t>Providing G.I pipe special and clamps etc fixing cutting and fitting complete with all nuts and bolts cutting trench upto 24” feet deep raffling watering ramming  (S.I.No: 1 P-12)</t>
  </si>
  <si>
    <t>P/F 6’x2” or 6”x3” C I Floor trap of the approved self cleaning design  With A c etc .(SI No: 20 /P-6)</t>
  </si>
  <si>
    <t>Nyloon connection (S.I.No: 23 P-6)</t>
  </si>
  <si>
    <t>S/F long bib cock 1/2" dia of superior quality (S.I.NO: 13 a P-19)</t>
  </si>
  <si>
    <t>S/F C.P  cock 1/2" dia of superior quality (S.I.No: 12 b P-18)</t>
  </si>
  <si>
    <t xml:space="preserve">P/F 4” dia C.I  Soil Vent pipe i/c cutting and fitting and extra painting to match the colour of the building (S.I.NO: 1 P-09)
</t>
  </si>
  <si>
    <t>S/F fiber glass tank of approved quality and design and wall thickness specified i/c nuts and bolts and fixing sin plate from Pf C.C  1:6 and making connection for inlete out let and over flow pipe etc complete (S.I.NO: 3A P-21)</t>
  </si>
  <si>
    <t xml:space="preserve">PART-B PHE SCHEDULE 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</si>
  <si>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</si>
  <si>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</si>
  <si>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</si>
  <si>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>Part-C</t>
  </si>
  <si>
    <t xml:space="preserve">Abstract </t>
  </si>
  <si>
    <t xml:space="preserve">W/S &amp; S/F </t>
  </si>
  <si>
    <t xml:space="preserve">PH Engineering </t>
  </si>
  <si>
    <t xml:space="preserve">Electric </t>
  </si>
  <si>
    <t>Amount Total (b)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</si>
  <si>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</si>
  <si>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</si>
  <si>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</si>
  <si>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</si>
  <si>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</si>
  <si>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Boring for tube well in all water bearing soils from ground level upto 100 ft or 30.5 meter depth i/c sinking and with drawing of caseing 80mm  (3: Dia)(PHE-S.I.No: 1 (a) P-41)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</si>
</sst>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6"/>
      <color theme="1"/>
      <name val="Calibri"/>
      <family val="2"/>
      <scheme val="minor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top" wrapText="1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justify" vertical="center"/>
    </xf>
    <xf numFmtId="165" fontId="1" fillId="0" borderId="0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1" fontId="11" fillId="0" borderId="6" xfId="0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1" fillId="0" borderId="6" xfId="0" applyNumberFormat="1" applyFont="1" applyBorder="1" applyAlignment="1">
      <alignment horizontal="left" vertical="center"/>
    </xf>
    <xf numFmtId="0" fontId="0" fillId="0" borderId="0" xfId="0"/>
    <xf numFmtId="0" fontId="12" fillId="0" borderId="0" xfId="0" applyFont="1"/>
    <xf numFmtId="0" fontId="4" fillId="0" borderId="4" xfId="0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165" fontId="1" fillId="0" borderId="11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14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top" wrapText="1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570063</xdr:colOff>
      <xdr:row>2</xdr:row>
      <xdr:rowOff>0</xdr:rowOff>
    </xdr:from>
    <xdr:to>
      <xdr:col>25</xdr:col>
      <xdr:colOff>386936</xdr:colOff>
      <xdr:row>4</xdr:row>
      <xdr:rowOff>261937</xdr:rowOff>
    </xdr:to>
    <xdr:sp macro="" textlink="">
      <xdr:nvSpPr>
        <xdr:cNvPr id="2" name="TextBox 1"/>
        <xdr:cNvSpPr txBox="1"/>
      </xdr:nvSpPr>
      <xdr:spPr>
        <a:xfrm>
          <a:off x="8975876" y="54740832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KOTDIJI</a:t>
          </a:r>
        </a:p>
      </xdr:txBody>
    </xdr:sp>
    <xdr:clientData/>
  </xdr:twoCellAnchor>
  <xdr:twoCellAnchor>
    <xdr:from>
      <xdr:col>14</xdr:col>
      <xdr:colOff>187831</xdr:colOff>
      <xdr:row>49</xdr:row>
      <xdr:rowOff>107772</xdr:rowOff>
    </xdr:from>
    <xdr:to>
      <xdr:col>18</xdr:col>
      <xdr:colOff>457187</xdr:colOff>
      <xdr:row>52</xdr:row>
      <xdr:rowOff>101203</xdr:rowOff>
    </xdr:to>
    <xdr:sp macro="" textlink="">
      <xdr:nvSpPr>
        <xdr:cNvPr id="6" name="TextBox 5"/>
        <xdr:cNvSpPr txBox="1"/>
      </xdr:nvSpPr>
      <xdr:spPr>
        <a:xfrm>
          <a:off x="4550281" y="12899847"/>
          <a:ext cx="2355331" cy="5935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600808</xdr:colOff>
      <xdr:row>27</xdr:row>
      <xdr:rowOff>349782</xdr:rowOff>
    </xdr:from>
    <xdr:to>
      <xdr:col>15</xdr:col>
      <xdr:colOff>256444</xdr:colOff>
      <xdr:row>30</xdr:row>
      <xdr:rowOff>161193</xdr:rowOff>
    </xdr:to>
    <xdr:sp macro="" textlink="">
      <xdr:nvSpPr>
        <xdr:cNvPr id="2" name="TextBox 1"/>
        <xdr:cNvSpPr txBox="1"/>
      </xdr:nvSpPr>
      <xdr:spPr>
        <a:xfrm>
          <a:off x="6711462" y="8145628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117232</xdr:colOff>
      <xdr:row>29</xdr:row>
      <xdr:rowOff>131885</xdr:rowOff>
    </xdr:from>
    <xdr:to>
      <xdr:col>11</xdr:col>
      <xdr:colOff>7326</xdr:colOff>
      <xdr:row>32</xdr:row>
      <xdr:rowOff>168519</xdr:rowOff>
    </xdr:to>
    <xdr:sp macro="" textlink="">
      <xdr:nvSpPr>
        <xdr:cNvPr id="3" name="TextBox 2"/>
        <xdr:cNvSpPr txBox="1"/>
      </xdr:nvSpPr>
      <xdr:spPr>
        <a:xfrm>
          <a:off x="3788020" y="8499231"/>
          <a:ext cx="2329960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KOTDIJI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24</xdr:row>
      <xdr:rowOff>161925</xdr:rowOff>
    </xdr:from>
    <xdr:to>
      <xdr:col>15</xdr:col>
      <xdr:colOff>480548</xdr:colOff>
      <xdr:row>28</xdr:row>
      <xdr:rowOff>133350</xdr:rowOff>
    </xdr:to>
    <xdr:sp macro="" textlink="">
      <xdr:nvSpPr>
        <xdr:cNvPr id="2" name="TextBox 1"/>
        <xdr:cNvSpPr txBox="1"/>
      </xdr:nvSpPr>
      <xdr:spPr>
        <a:xfrm>
          <a:off x="6896100" y="6410325"/>
          <a:ext cx="23093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4</xdr:col>
      <xdr:colOff>866776</xdr:colOff>
      <xdr:row>26</xdr:row>
      <xdr:rowOff>180975</xdr:rowOff>
    </xdr:to>
    <xdr:sp macro="" textlink="">
      <xdr:nvSpPr>
        <xdr:cNvPr id="3" name="TextBox 2"/>
        <xdr:cNvSpPr txBox="1"/>
      </xdr:nvSpPr>
      <xdr:spPr>
        <a:xfrm>
          <a:off x="3409950" y="6248400"/>
          <a:ext cx="2219326" cy="561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KOTDIJI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view="pageBreakPreview" topLeftCell="A31" zoomScale="160" zoomScaleNormal="100" zoomScaleSheetLayoutView="160" workbookViewId="0">
      <selection activeCell="O40" sqref="O40"/>
    </sheetView>
  </sheetViews>
  <sheetFormatPr defaultRowHeight="15.75" x14ac:dyDescent="0.25"/>
  <cols>
    <col min="1" max="1" width="4.85546875" style="24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2.5703125" style="8" customWidth="1"/>
    <col min="15" max="15" width="7.28515625" style="16" customWidth="1"/>
    <col min="16" max="16" width="9.7109375" style="16" customWidth="1"/>
    <col min="17" max="17" width="5.7109375" style="16" customWidth="1"/>
    <col min="18" max="18" width="3.7109375" style="16" customWidth="1"/>
    <col min="19" max="19" width="7.42578125" style="23" customWidth="1"/>
    <col min="20" max="16384" width="9.140625" style="16"/>
  </cols>
  <sheetData>
    <row r="1" spans="1:20" ht="15" customHeight="1" x14ac:dyDescent="0.25">
      <c r="A1" s="94" t="s">
        <v>74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</row>
    <row r="2" spans="1:20" x14ac:dyDescent="0.25">
      <c r="A2" s="94" t="s">
        <v>75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spans="1:20" ht="16.5" customHeight="1" thickBot="1" x14ac:dyDescent="0.3">
      <c r="A3" s="100" t="s">
        <v>51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</row>
    <row r="4" spans="1:20" ht="15" customHeight="1" thickBot="1" x14ac:dyDescent="0.3">
      <c r="A4" s="5" t="s">
        <v>2</v>
      </c>
      <c r="B4" s="95" t="s">
        <v>76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7"/>
      <c r="O4" s="5" t="s">
        <v>77</v>
      </c>
      <c r="P4" s="5" t="s">
        <v>3</v>
      </c>
      <c r="Q4" s="76" t="s">
        <v>4</v>
      </c>
      <c r="R4" s="98" t="s">
        <v>5</v>
      </c>
      <c r="S4" s="99"/>
    </row>
    <row r="5" spans="1:20" ht="74.25" customHeight="1" x14ac:dyDescent="0.25">
      <c r="A5" s="71">
        <v>1</v>
      </c>
      <c r="B5" s="91" t="s">
        <v>78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53"/>
      <c r="N5" s="53"/>
      <c r="O5" s="41"/>
      <c r="P5" s="41"/>
      <c r="Q5" s="44"/>
    </row>
    <row r="6" spans="1:20" ht="12.75" customHeight="1" x14ac:dyDescent="0.25">
      <c r="A6" s="72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O6" s="45">
        <v>2</v>
      </c>
      <c r="P6" s="2">
        <v>4846.6000000000004</v>
      </c>
      <c r="Q6" s="1" t="s">
        <v>52</v>
      </c>
      <c r="R6" s="1" t="s">
        <v>1</v>
      </c>
      <c r="S6" s="44">
        <f>P6*O6</f>
        <v>9693.2000000000007</v>
      </c>
    </row>
    <row r="7" spans="1:20" ht="46.5" customHeight="1" x14ac:dyDescent="0.25">
      <c r="A7" s="71">
        <v>2</v>
      </c>
      <c r="B7" s="91" t="s">
        <v>79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53"/>
      <c r="N7" s="53"/>
      <c r="O7" s="1"/>
      <c r="P7" s="1"/>
      <c r="Q7" s="44"/>
    </row>
    <row r="8" spans="1:20" ht="11.25" customHeight="1" x14ac:dyDescent="0.25">
      <c r="A8" s="72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O8" s="45">
        <v>1</v>
      </c>
      <c r="P8" s="2">
        <v>4694.8</v>
      </c>
      <c r="Q8" s="1" t="s">
        <v>53</v>
      </c>
      <c r="R8" s="1" t="s">
        <v>1</v>
      </c>
      <c r="S8" s="44">
        <f>O8*P8</f>
        <v>4694.8</v>
      </c>
    </row>
    <row r="9" spans="1:20" ht="45" customHeight="1" x14ac:dyDescent="0.25">
      <c r="A9" s="71">
        <v>3</v>
      </c>
      <c r="B9" s="101" t="s">
        <v>80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54"/>
      <c r="N9" s="54"/>
      <c r="O9" s="41"/>
      <c r="P9" s="41"/>
      <c r="Q9" s="44"/>
    </row>
    <row r="10" spans="1:20" s="7" customFormat="1" ht="15" customHeight="1" x14ac:dyDescent="0.25">
      <c r="A10" s="72"/>
      <c r="B10" s="55" t="s">
        <v>54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N10" s="8"/>
      <c r="O10" s="45">
        <v>25</v>
      </c>
      <c r="P10" s="2">
        <v>73.209999999999994</v>
      </c>
      <c r="Q10" s="1" t="s">
        <v>55</v>
      </c>
      <c r="R10" s="1" t="s">
        <v>1</v>
      </c>
      <c r="S10" s="56">
        <f>O10*P10</f>
        <v>1830.2499999999998</v>
      </c>
    </row>
    <row r="11" spans="1:20" s="7" customFormat="1" ht="15" customHeight="1" x14ac:dyDescent="0.25">
      <c r="A11" s="72"/>
      <c r="B11" s="55" t="s">
        <v>56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N11" s="8"/>
      <c r="O11" s="45">
        <v>33</v>
      </c>
      <c r="P11" s="2">
        <v>95.79</v>
      </c>
      <c r="Q11" s="1" t="s">
        <v>55</v>
      </c>
      <c r="R11" s="1" t="s">
        <v>1</v>
      </c>
      <c r="S11" s="56">
        <f>O11*P11</f>
        <v>3161.07</v>
      </c>
    </row>
    <row r="12" spans="1:20" s="7" customFormat="1" ht="15" customHeight="1" x14ac:dyDescent="0.25">
      <c r="A12" s="72"/>
      <c r="B12" s="55" t="s">
        <v>57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N12" s="8"/>
      <c r="O12" s="45">
        <v>15</v>
      </c>
      <c r="P12" s="2">
        <v>128.55000000000001</v>
      </c>
      <c r="Q12" s="1" t="s">
        <v>55</v>
      </c>
      <c r="R12" s="1" t="s">
        <v>1</v>
      </c>
      <c r="S12" s="56">
        <f>O12*P12</f>
        <v>1928.2500000000002</v>
      </c>
    </row>
    <row r="13" spans="1:20" ht="30" customHeight="1" x14ac:dyDescent="0.25">
      <c r="A13" s="71">
        <v>4</v>
      </c>
      <c r="B13" s="102" t="s">
        <v>81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47"/>
      <c r="O13" s="48"/>
      <c r="P13" s="48"/>
      <c r="Q13" s="49"/>
    </row>
    <row r="14" spans="1:20" x14ac:dyDescent="0.25">
      <c r="A14" s="71"/>
      <c r="B14" s="50" t="s">
        <v>58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N14" s="16"/>
      <c r="O14" s="45">
        <v>2</v>
      </c>
      <c r="P14" s="2">
        <v>2024.43</v>
      </c>
      <c r="Q14" s="1" t="s">
        <v>53</v>
      </c>
      <c r="R14" s="1" t="s">
        <v>1</v>
      </c>
      <c r="S14" s="44">
        <f>O14*P14</f>
        <v>4048.86</v>
      </c>
    </row>
    <row r="15" spans="1:20" x14ac:dyDescent="0.25">
      <c r="A15" s="71">
        <v>5</v>
      </c>
      <c r="B15" s="41" t="s">
        <v>82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N15" s="16"/>
      <c r="O15" s="45"/>
      <c r="P15" s="2"/>
      <c r="Q15" s="1"/>
      <c r="R15" s="1"/>
      <c r="S15" s="44"/>
    </row>
    <row r="16" spans="1:20" x14ac:dyDescent="0.25">
      <c r="A16" s="7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N16" s="16"/>
      <c r="O16" s="45">
        <v>3</v>
      </c>
      <c r="P16" s="2">
        <v>447.15</v>
      </c>
      <c r="Q16" s="1" t="s">
        <v>53</v>
      </c>
      <c r="R16" s="1" t="s">
        <v>1</v>
      </c>
      <c r="S16" s="44">
        <f>O16*P16</f>
        <v>1341.4499999999998</v>
      </c>
    </row>
    <row r="17" spans="1:19" ht="14.25" customHeight="1" x14ac:dyDescent="0.25">
      <c r="A17" s="71">
        <v>6</v>
      </c>
      <c r="B17" s="41" t="s">
        <v>83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N17" s="16"/>
      <c r="O17" s="41"/>
      <c r="P17" s="41"/>
      <c r="Q17" s="41"/>
      <c r="R17" s="41"/>
      <c r="S17" s="44"/>
    </row>
    <row r="18" spans="1:19" x14ac:dyDescent="0.25">
      <c r="A18" s="72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N18" s="16"/>
      <c r="O18" s="45">
        <v>2</v>
      </c>
      <c r="P18" s="45">
        <v>1109.46</v>
      </c>
      <c r="Q18" s="1" t="s">
        <v>53</v>
      </c>
      <c r="R18" s="1" t="s">
        <v>1</v>
      </c>
      <c r="S18" s="44">
        <f>O18*P18</f>
        <v>2218.92</v>
      </c>
    </row>
    <row r="19" spans="1:19" x14ac:dyDescent="0.25">
      <c r="A19" s="71">
        <v>7</v>
      </c>
      <c r="B19" s="41" t="s">
        <v>84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16"/>
      <c r="O19" s="41"/>
      <c r="P19" s="41"/>
      <c r="Q19" s="41"/>
      <c r="R19" s="41"/>
      <c r="S19" s="44"/>
    </row>
    <row r="20" spans="1:19" x14ac:dyDescent="0.25">
      <c r="A20" s="72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16"/>
      <c r="O20" s="45">
        <v>2</v>
      </c>
      <c r="P20" s="2">
        <v>889.46</v>
      </c>
      <c r="Q20" s="1" t="str">
        <f>Q18</f>
        <v xml:space="preserve">Each </v>
      </c>
      <c r="R20" s="1" t="s">
        <v>1</v>
      </c>
      <c r="S20" s="44">
        <v>1729</v>
      </c>
    </row>
    <row r="21" spans="1:19" ht="30" customHeight="1" x14ac:dyDescent="0.25">
      <c r="A21" s="71">
        <v>8</v>
      </c>
      <c r="B21" s="91" t="s">
        <v>85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2"/>
      <c r="O21" s="1"/>
      <c r="P21" s="1"/>
      <c r="Q21" s="44"/>
    </row>
    <row r="22" spans="1:19" x14ac:dyDescent="0.25">
      <c r="A22" s="71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O22" s="45">
        <v>36</v>
      </c>
      <c r="P22" s="2">
        <v>333.29</v>
      </c>
      <c r="Q22" s="1" t="s">
        <v>55</v>
      </c>
      <c r="R22" s="1" t="s">
        <v>1</v>
      </c>
      <c r="S22" s="44">
        <f>O22*P22</f>
        <v>11998.44</v>
      </c>
    </row>
    <row r="23" spans="1:19" ht="57.75" customHeight="1" x14ac:dyDescent="0.25">
      <c r="A23" s="71">
        <v>9</v>
      </c>
      <c r="B23" s="91" t="s">
        <v>86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41"/>
      <c r="P23" s="41"/>
      <c r="Q23" s="44"/>
    </row>
    <row r="24" spans="1:19" x14ac:dyDescent="0.25">
      <c r="A24" s="72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O24" s="45">
        <v>1</v>
      </c>
      <c r="P24" s="2">
        <v>21989.61</v>
      </c>
      <c r="Q24" s="1" t="s">
        <v>59</v>
      </c>
      <c r="R24" s="1" t="s">
        <v>1</v>
      </c>
      <c r="S24" s="52">
        <f>O24*P24</f>
        <v>21989.61</v>
      </c>
    </row>
    <row r="25" spans="1:19" ht="15" customHeight="1" x14ac:dyDescent="0.25">
      <c r="A25" s="72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16"/>
      <c r="O25" s="31"/>
      <c r="P25" s="31" t="s">
        <v>14</v>
      </c>
      <c r="S25" s="44">
        <f>SUM(S6:S24)</f>
        <v>64633.850000000006</v>
      </c>
    </row>
    <row r="26" spans="1:19" x14ac:dyDescent="0.25">
      <c r="A26" s="72"/>
      <c r="B26" s="90" t="s">
        <v>87</v>
      </c>
      <c r="C26" s="90"/>
      <c r="D26" s="90"/>
      <c r="E26" s="90"/>
      <c r="F26" s="90"/>
      <c r="G26" s="90"/>
      <c r="H26" s="90"/>
      <c r="I26" s="90"/>
      <c r="J26" s="38"/>
      <c r="K26" s="38"/>
      <c r="L26" s="38"/>
      <c r="M26" s="79"/>
      <c r="N26" s="47"/>
      <c r="O26" s="79"/>
      <c r="P26" s="47"/>
      <c r="Q26" s="48"/>
      <c r="R26" s="48"/>
      <c r="S26" s="49"/>
    </row>
    <row r="27" spans="1:19" ht="46.5" customHeight="1" x14ac:dyDescent="0.25">
      <c r="A27" s="72"/>
      <c r="B27" s="91" t="s">
        <v>102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79">
        <v>40</v>
      </c>
      <c r="P27" s="47">
        <v>160</v>
      </c>
      <c r="Q27" s="48" t="s">
        <v>59</v>
      </c>
      <c r="R27" s="48" t="s">
        <v>1</v>
      </c>
      <c r="S27" s="51">
        <f>O27*P27</f>
        <v>6400</v>
      </c>
    </row>
    <row r="28" spans="1:19" ht="155.25" customHeight="1" x14ac:dyDescent="0.25">
      <c r="B28" s="92" t="s">
        <v>60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</row>
    <row r="29" spans="1:19" x14ac:dyDescent="0.25">
      <c r="O29" s="79">
        <v>1</v>
      </c>
      <c r="P29" s="47">
        <v>14748</v>
      </c>
      <c r="Q29" s="48" t="s">
        <v>59</v>
      </c>
      <c r="R29" s="48" t="s">
        <v>1</v>
      </c>
      <c r="S29" s="51">
        <f>O29*P29</f>
        <v>14748</v>
      </c>
    </row>
    <row r="30" spans="1:19" x14ac:dyDescent="0.25">
      <c r="Q30" s="48" t="s">
        <v>88</v>
      </c>
      <c r="S30" s="80">
        <f>SUM(S27:S29)</f>
        <v>21148</v>
      </c>
    </row>
    <row r="31" spans="1:19" x14ac:dyDescent="0.25">
      <c r="A31" s="81"/>
      <c r="B31" s="93" t="s">
        <v>89</v>
      </c>
      <c r="C31" s="93"/>
      <c r="D31" s="93"/>
      <c r="E31" s="93"/>
      <c r="F31" s="93"/>
      <c r="G31" s="93"/>
      <c r="H31" s="93"/>
      <c r="I31" s="93"/>
      <c r="J31" s="77"/>
      <c r="K31" s="77"/>
      <c r="L31" s="77"/>
      <c r="M31" s="77"/>
      <c r="N31" s="16"/>
      <c r="O31" s="31"/>
      <c r="P31" s="31"/>
      <c r="Q31" s="48"/>
      <c r="S31" s="44"/>
    </row>
    <row r="32" spans="1:19" ht="67.5" customHeight="1" x14ac:dyDescent="0.25">
      <c r="A32" s="72">
        <v>1</v>
      </c>
      <c r="B32" s="91" t="s">
        <v>90</v>
      </c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79">
        <v>1</v>
      </c>
      <c r="P32" s="47">
        <v>5494.59</v>
      </c>
      <c r="Q32" s="48" t="s">
        <v>53</v>
      </c>
      <c r="R32" s="48" t="s">
        <v>1</v>
      </c>
      <c r="S32" s="51">
        <f>O32*P32</f>
        <v>5494.59</v>
      </c>
    </row>
    <row r="33" spans="1:19" x14ac:dyDescent="0.25">
      <c r="A33" s="81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16"/>
      <c r="O33" s="31"/>
      <c r="P33" s="31"/>
      <c r="Q33" s="48" t="s">
        <v>91</v>
      </c>
      <c r="S33" s="82">
        <f>S32</f>
        <v>5494.59</v>
      </c>
    </row>
    <row r="34" spans="1:19" x14ac:dyDescent="0.25">
      <c r="A34" s="81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16"/>
      <c r="O34" s="31"/>
      <c r="P34" s="31"/>
      <c r="Q34" s="48"/>
      <c r="S34" s="51"/>
    </row>
    <row r="35" spans="1:19" x14ac:dyDescent="0.25">
      <c r="A35" s="81"/>
      <c r="B35" s="77"/>
      <c r="C35" s="77"/>
      <c r="D35" s="77"/>
      <c r="E35" s="89" t="s">
        <v>92</v>
      </c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31"/>
      <c r="Q35" s="48"/>
      <c r="S35" s="51"/>
    </row>
    <row r="36" spans="1:19" x14ac:dyDescent="0.25">
      <c r="A36" s="81"/>
      <c r="B36" s="77"/>
      <c r="C36" s="77"/>
      <c r="D36" s="77"/>
      <c r="E36" s="81">
        <v>1</v>
      </c>
      <c r="F36" s="78"/>
      <c r="G36" s="78" t="str">
        <f>Q27</f>
        <v>P-No</v>
      </c>
      <c r="H36" s="78"/>
      <c r="I36" s="78" t="s">
        <v>93</v>
      </c>
      <c r="J36" s="78"/>
      <c r="K36" s="78"/>
      <c r="L36" s="78"/>
      <c r="M36" s="78"/>
      <c r="N36" s="83"/>
      <c r="O36" s="84">
        <f>S25</f>
        <v>64633.850000000006</v>
      </c>
      <c r="P36" s="31"/>
      <c r="Q36" s="48"/>
      <c r="S36" s="51"/>
    </row>
    <row r="37" spans="1:19" x14ac:dyDescent="0.25">
      <c r="A37" s="81"/>
      <c r="B37" s="77"/>
      <c r="C37" s="77"/>
      <c r="D37" s="77"/>
      <c r="E37" s="81">
        <v>2</v>
      </c>
      <c r="F37" s="78"/>
      <c r="G37" s="78" t="str">
        <f>Q30</f>
        <v>Part-B</v>
      </c>
      <c r="H37" s="78"/>
      <c r="I37" s="78" t="s">
        <v>94</v>
      </c>
      <c r="J37" s="78"/>
      <c r="K37" s="78"/>
      <c r="L37" s="78"/>
      <c r="M37" s="78"/>
      <c r="N37" s="83"/>
      <c r="O37" s="84">
        <f>S30</f>
        <v>21148</v>
      </c>
      <c r="P37" s="31"/>
      <c r="Q37" s="48"/>
      <c r="S37" s="51"/>
    </row>
    <row r="38" spans="1:19" x14ac:dyDescent="0.25">
      <c r="A38" s="81"/>
      <c r="B38" s="77"/>
      <c r="C38" s="77"/>
      <c r="D38" s="77"/>
      <c r="E38" s="81">
        <v>3</v>
      </c>
      <c r="F38" s="78"/>
      <c r="G38" s="78" t="str">
        <f>Q33</f>
        <v>Part-C</v>
      </c>
      <c r="H38" s="78"/>
      <c r="I38" s="78" t="s">
        <v>95</v>
      </c>
      <c r="J38" s="78"/>
      <c r="K38" s="78"/>
      <c r="L38" s="78"/>
      <c r="M38" s="78"/>
      <c r="N38" s="83"/>
      <c r="O38" s="85">
        <f>S33</f>
        <v>5494.59</v>
      </c>
      <c r="P38" s="31"/>
      <c r="Q38" s="48"/>
      <c r="S38" s="51"/>
    </row>
    <row r="39" spans="1:19" x14ac:dyDescent="0.25">
      <c r="A39" s="81"/>
      <c r="B39" s="77"/>
      <c r="C39" s="77"/>
      <c r="D39" s="77"/>
      <c r="E39" s="78"/>
      <c r="F39" s="78"/>
      <c r="G39" s="78"/>
      <c r="H39" s="78"/>
      <c r="I39" s="78"/>
      <c r="J39" s="78"/>
      <c r="K39" s="78"/>
      <c r="L39" s="78"/>
      <c r="M39" s="78"/>
      <c r="N39" s="83"/>
      <c r="O39" s="84">
        <f>SUM(O36:O38)</f>
        <v>91276.44</v>
      </c>
      <c r="P39" s="31"/>
      <c r="Q39" s="48"/>
      <c r="S39" s="51"/>
    </row>
    <row r="40" spans="1:19" x14ac:dyDescent="0.25">
      <c r="A40" s="81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16"/>
      <c r="O40" s="31"/>
      <c r="P40" s="31"/>
      <c r="Q40" s="48"/>
      <c r="S40" s="51"/>
    </row>
    <row r="41" spans="1:19" x14ac:dyDescent="0.25">
      <c r="A41" s="81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16"/>
      <c r="O41" s="31"/>
      <c r="P41" s="31"/>
      <c r="Q41" s="48"/>
      <c r="S41" s="51"/>
    </row>
    <row r="42" spans="1:19" x14ac:dyDescent="0.25">
      <c r="A42" s="89" t="s">
        <v>96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</row>
    <row r="43" spans="1:19" x14ac:dyDescent="0.25">
      <c r="A43" s="88" t="s">
        <v>97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</row>
    <row r="44" spans="1:19" x14ac:dyDescent="0.25">
      <c r="A44" s="88" t="s">
        <v>98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1:19" x14ac:dyDescent="0.25">
      <c r="A45" s="88" t="s">
        <v>99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</row>
    <row r="46" spans="1:19" x14ac:dyDescent="0.25">
      <c r="A46" s="88" t="s">
        <v>100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</row>
    <row r="47" spans="1:19" x14ac:dyDescent="0.25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</row>
    <row r="48" spans="1:19" x14ac:dyDescent="0.2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</row>
    <row r="49" spans="1:19" x14ac:dyDescent="0.25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</row>
    <row r="50" spans="1:19" x14ac:dyDescent="0.25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</row>
    <row r="51" spans="1:19" x14ac:dyDescent="0.25">
      <c r="A51" s="71"/>
      <c r="B51" s="78" t="s">
        <v>101</v>
      </c>
      <c r="C51" s="86"/>
      <c r="D51" s="77"/>
      <c r="E51" s="86"/>
      <c r="F51" s="31"/>
      <c r="G51" s="86"/>
      <c r="H51" s="86"/>
      <c r="I51" s="86"/>
      <c r="J51" s="77"/>
      <c r="K51" s="77"/>
      <c r="L51" s="77"/>
      <c r="M51" s="77"/>
      <c r="N51" s="86"/>
      <c r="O51" s="86"/>
      <c r="P51" s="86"/>
      <c r="Q51" s="77"/>
      <c r="R51" s="77"/>
      <c r="S51" s="44"/>
    </row>
    <row r="52" spans="1:19" x14ac:dyDescent="0.25">
      <c r="A52" s="71"/>
      <c r="B52" s="87"/>
      <c r="C52" s="86"/>
      <c r="D52" s="77"/>
      <c r="E52" s="86"/>
      <c r="F52" s="31"/>
      <c r="G52" s="86"/>
      <c r="H52" s="86"/>
      <c r="I52" s="86"/>
      <c r="J52" s="77"/>
      <c r="K52" s="77"/>
      <c r="L52" s="77"/>
      <c r="M52" s="77"/>
      <c r="N52" s="86"/>
      <c r="O52" s="86"/>
      <c r="P52" s="86"/>
      <c r="Q52" s="77"/>
      <c r="R52" s="77"/>
      <c r="S52" s="44"/>
    </row>
    <row r="53" spans="1:19" x14ac:dyDescent="0.25">
      <c r="A53" s="71"/>
      <c r="B53" s="87"/>
      <c r="C53" s="86"/>
      <c r="D53" s="77"/>
      <c r="E53" s="86"/>
      <c r="F53" s="31"/>
      <c r="G53" s="86"/>
      <c r="H53" s="86"/>
      <c r="I53" s="86"/>
      <c r="J53" s="77"/>
      <c r="K53" s="77"/>
      <c r="L53" s="77"/>
      <c r="M53" s="77"/>
      <c r="N53" s="86"/>
      <c r="O53" s="86"/>
      <c r="P53" s="86"/>
      <c r="Q53" s="77"/>
      <c r="R53" s="77"/>
      <c r="S53" s="44"/>
    </row>
  </sheetData>
  <mergeCells count="22">
    <mergeCell ref="B23:N23"/>
    <mergeCell ref="B5:L5"/>
    <mergeCell ref="B7:L7"/>
    <mergeCell ref="B9:L9"/>
    <mergeCell ref="B13:M13"/>
    <mergeCell ref="B21:M21"/>
    <mergeCell ref="A1:T1"/>
    <mergeCell ref="A2:T2"/>
    <mergeCell ref="B4:N4"/>
    <mergeCell ref="R4:S4"/>
    <mergeCell ref="A3:S3"/>
    <mergeCell ref="B26:I26"/>
    <mergeCell ref="B27:N27"/>
    <mergeCell ref="B28:N28"/>
    <mergeCell ref="B31:I31"/>
    <mergeCell ref="B32:N32"/>
    <mergeCell ref="A46:S46"/>
    <mergeCell ref="E35:O35"/>
    <mergeCell ref="A42:S42"/>
    <mergeCell ref="A43:S43"/>
    <mergeCell ref="A44:S44"/>
    <mergeCell ref="A45:S45"/>
  </mergeCells>
  <pageMargins left="0.41" right="0.15" top="0.33" bottom="0.18" header="0.3" footer="0.3"/>
  <pageSetup paperSize="9" orientation="portrait" horizontalDpi="200" verticalDpi="200" r:id="rId1"/>
  <rowBreaks count="1" manualBreakCount="1">
    <brk id="30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zoomScale="130" zoomScaleNormal="100" zoomScaleSheetLayoutView="130" workbookViewId="0">
      <selection activeCell="J28" sqref="J28:K28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3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0" t="s">
        <v>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1" ht="32.25" customHeight="1" thickBot="1" x14ac:dyDescent="0.3">
      <c r="A2" s="5" t="s">
        <v>2</v>
      </c>
      <c r="B2" s="5" t="s">
        <v>7</v>
      </c>
      <c r="C2" s="98" t="s">
        <v>15</v>
      </c>
      <c r="D2" s="111"/>
      <c r="E2" s="99"/>
      <c r="F2" s="37" t="s">
        <v>42</v>
      </c>
      <c r="G2" s="37" t="s">
        <v>41</v>
      </c>
      <c r="H2" s="37" t="s">
        <v>43</v>
      </c>
      <c r="I2" s="37" t="s">
        <v>44</v>
      </c>
      <c r="J2" s="37" t="s">
        <v>37</v>
      </c>
      <c r="K2" s="6" t="s">
        <v>38</v>
      </c>
    </row>
    <row r="3" spans="1:11" x14ac:dyDescent="0.25">
      <c r="A3" s="1"/>
    </row>
    <row r="4" spans="1:11" s="38" customFormat="1" ht="17.25" customHeight="1" x14ac:dyDescent="0.25">
      <c r="A4" s="24">
        <v>1</v>
      </c>
      <c r="B4" s="28" t="s">
        <v>45</v>
      </c>
      <c r="C4" s="27" t="e">
        <f>Sheet1!#REF!</f>
        <v>#REF!</v>
      </c>
      <c r="D4" s="27" t="e">
        <f>C4*17.6/100</f>
        <v>#REF!</v>
      </c>
      <c r="E4" s="27" t="s">
        <v>40</v>
      </c>
      <c r="F4" s="27" t="e">
        <f>C4*7.8/100</f>
        <v>#REF!</v>
      </c>
      <c r="G4" s="27" t="e">
        <f>C4*49/100</f>
        <v>#REF!</v>
      </c>
      <c r="H4" s="27" t="e">
        <f>C4*98/100</f>
        <v>#REF!</v>
      </c>
      <c r="I4" s="24" t="s">
        <v>16</v>
      </c>
      <c r="J4" s="24" t="s">
        <v>16</v>
      </c>
      <c r="K4" s="24" t="s">
        <v>16</v>
      </c>
    </row>
    <row r="5" spans="1:11" s="38" customFormat="1" ht="16.5" customHeight="1" x14ac:dyDescent="0.25">
      <c r="A5" s="24">
        <v>2</v>
      </c>
      <c r="B5" s="28" t="s">
        <v>9</v>
      </c>
      <c r="C5" s="27" t="e">
        <f>Sheet1!#REF!</f>
        <v>#REF!</v>
      </c>
      <c r="D5" s="27" t="e">
        <f>C5*17.6/100</f>
        <v>#REF!</v>
      </c>
      <c r="E5" s="27" t="s">
        <v>40</v>
      </c>
      <c r="F5" s="27" t="e">
        <f>C5*17.6/100</f>
        <v>#REF!</v>
      </c>
      <c r="G5" s="27" t="e">
        <f>C5*44/100</f>
        <v>#REF!</v>
      </c>
      <c r="H5" s="24" t="s">
        <v>16</v>
      </c>
      <c r="I5" s="27" t="e">
        <f>C5*88/100</f>
        <v>#REF!</v>
      </c>
      <c r="J5" s="24" t="s">
        <v>16</v>
      </c>
      <c r="K5" s="24" t="s">
        <v>16</v>
      </c>
    </row>
    <row r="6" spans="1:11" s="38" customFormat="1" ht="18.75" customHeight="1" x14ac:dyDescent="0.25">
      <c r="A6" s="24">
        <v>3</v>
      </c>
      <c r="B6" s="28" t="s">
        <v>35</v>
      </c>
      <c r="C6" s="27" t="e">
        <f>Sheet1!#REF!+Sheet1!#REF!+Sheet1!#REF!</f>
        <v>#REF!</v>
      </c>
      <c r="D6" s="27"/>
      <c r="E6" s="27" t="s">
        <v>40</v>
      </c>
      <c r="F6" s="27" t="e">
        <f>C6*3.44/100</f>
        <v>#REF!</v>
      </c>
      <c r="G6" s="27" t="e">
        <f>C6*25.7/100</f>
        <v>#REF!</v>
      </c>
      <c r="H6" s="24" t="s">
        <v>16</v>
      </c>
      <c r="I6" s="24" t="s">
        <v>16</v>
      </c>
      <c r="J6" s="27" t="e">
        <f>C6*1350/100</f>
        <v>#REF!</v>
      </c>
      <c r="K6" s="24" t="s">
        <v>16</v>
      </c>
    </row>
    <row r="7" spans="1:11" ht="20.25" customHeight="1" x14ac:dyDescent="0.25">
      <c r="A7" s="24">
        <v>4</v>
      </c>
      <c r="B7" s="28" t="s">
        <v>26</v>
      </c>
      <c r="C7" s="27" t="e">
        <f>Sheet1!#REF!</f>
        <v>#REF!</v>
      </c>
      <c r="D7" s="27" t="e">
        <f>C7*17.6/100</f>
        <v>#REF!</v>
      </c>
      <c r="E7" s="27" t="s">
        <v>46</v>
      </c>
      <c r="F7" s="27" t="e">
        <f>C7*4.4/100</f>
        <v>#REF!</v>
      </c>
      <c r="G7" s="27" t="e">
        <f>C7*11/100</f>
        <v>#REF!</v>
      </c>
      <c r="H7" s="24" t="s">
        <v>16</v>
      </c>
      <c r="I7" s="27" t="e">
        <f>C7*22/100</f>
        <v>#REF!</v>
      </c>
      <c r="J7" s="24" t="s">
        <v>16</v>
      </c>
      <c r="K7" s="24" t="s">
        <v>16</v>
      </c>
    </row>
    <row r="8" spans="1:11" ht="18.75" customHeight="1" x14ac:dyDescent="0.25">
      <c r="A8" s="24">
        <v>5</v>
      </c>
      <c r="B8" s="28" t="s">
        <v>10</v>
      </c>
      <c r="C8" s="27" t="e">
        <f>Sheet1!#REF!</f>
        <v>#REF!</v>
      </c>
      <c r="D8" s="27" t="e">
        <f>C8*0.53/100</f>
        <v>#REF!</v>
      </c>
      <c r="E8" s="27" t="s">
        <v>46</v>
      </c>
      <c r="F8" s="27" t="e">
        <f>C8*0.53/100</f>
        <v>#REF!</v>
      </c>
      <c r="G8" s="27" t="e">
        <f>C8*4/100</f>
        <v>#REF!</v>
      </c>
      <c r="H8" s="24" t="s">
        <v>16</v>
      </c>
      <c r="I8" s="24" t="s">
        <v>16</v>
      </c>
      <c r="J8" s="24" t="s">
        <v>16</v>
      </c>
      <c r="K8" s="24" t="s">
        <v>16</v>
      </c>
    </row>
    <row r="9" spans="1:11" ht="25.5" customHeight="1" x14ac:dyDescent="0.25">
      <c r="A9" s="24">
        <v>6</v>
      </c>
      <c r="B9" s="28" t="s">
        <v>11</v>
      </c>
      <c r="C9" s="27" t="e">
        <f>C8</f>
        <v>#REF!</v>
      </c>
      <c r="D9" s="27" t="e">
        <f>C9*0.57/100</f>
        <v>#REF!</v>
      </c>
      <c r="E9" s="27" t="s">
        <v>46</v>
      </c>
      <c r="F9" s="27" t="e">
        <f>C9*0.57/100</f>
        <v>#REF!</v>
      </c>
      <c r="G9" s="27" t="e">
        <f>C9*3/100</f>
        <v>#REF!</v>
      </c>
      <c r="H9" s="24" t="s">
        <v>16</v>
      </c>
      <c r="I9" s="24" t="s">
        <v>16</v>
      </c>
      <c r="J9" s="24" t="s">
        <v>16</v>
      </c>
      <c r="K9" s="24" t="s">
        <v>16</v>
      </c>
    </row>
    <row r="10" spans="1:11" ht="20.25" customHeight="1" x14ac:dyDescent="0.25">
      <c r="A10" s="24">
        <v>7</v>
      </c>
      <c r="B10" s="28" t="s">
        <v>12</v>
      </c>
      <c r="C10" s="27" t="e">
        <f>Sheet1!#REF!</f>
        <v>#REF!</v>
      </c>
      <c r="D10" s="27" t="e">
        <f>C10*3/100</f>
        <v>#REF!</v>
      </c>
      <c r="E10" s="27" t="s">
        <v>40</v>
      </c>
      <c r="F10" s="27" t="e">
        <f>C10*17.6/100</f>
        <v>#REF!</v>
      </c>
      <c r="G10" s="27" t="e">
        <f>C10*44/100</f>
        <v>#REF!</v>
      </c>
      <c r="H10" s="27" t="s">
        <v>27</v>
      </c>
      <c r="I10" s="27" t="e">
        <f>C10*88/100</f>
        <v>#REF!</v>
      </c>
      <c r="J10" s="24" t="s">
        <v>16</v>
      </c>
      <c r="K10" s="24" t="s">
        <v>16</v>
      </c>
    </row>
    <row r="11" spans="1:11" ht="23.25" customHeight="1" x14ac:dyDescent="0.25">
      <c r="A11" s="24">
        <v>8</v>
      </c>
      <c r="B11" s="28" t="s">
        <v>13</v>
      </c>
      <c r="C11" s="27" t="e">
        <f>Sheet1!#REF!</f>
        <v>#REF!</v>
      </c>
      <c r="D11" s="27" t="e">
        <f>C11*3/100</f>
        <v>#REF!</v>
      </c>
      <c r="E11" s="27" t="s">
        <v>46</v>
      </c>
      <c r="F11" s="27" t="e">
        <f>C11*0.4/100</f>
        <v>#REF!</v>
      </c>
      <c r="G11" s="24" t="s">
        <v>16</v>
      </c>
      <c r="H11" s="24" t="s">
        <v>16</v>
      </c>
      <c r="I11" s="24" t="s">
        <v>16</v>
      </c>
      <c r="J11" s="24" t="s">
        <v>16</v>
      </c>
      <c r="K11" s="24" t="s">
        <v>16</v>
      </c>
    </row>
    <row r="12" spans="1:11" s="33" customFormat="1" ht="24" customHeight="1" x14ac:dyDescent="0.25">
      <c r="A12" s="24">
        <v>9</v>
      </c>
      <c r="B12" s="28" t="s">
        <v>47</v>
      </c>
      <c r="C12" s="27" t="e">
        <f>Sheet1!#REF!</f>
        <v>#REF!</v>
      </c>
      <c r="D12" s="27" t="e">
        <f>C12*0.57/100</f>
        <v>#REF!</v>
      </c>
      <c r="E12" s="27" t="s">
        <v>46</v>
      </c>
      <c r="F12" s="27" t="e">
        <f>C12*0.72/100</f>
        <v>#REF!</v>
      </c>
      <c r="G12" s="27" t="e">
        <f>C12*1.8/100</f>
        <v>#REF!</v>
      </c>
      <c r="H12" s="24" t="s">
        <v>16</v>
      </c>
      <c r="I12" s="24" t="s">
        <v>16</v>
      </c>
      <c r="J12" s="24" t="s">
        <v>16</v>
      </c>
      <c r="K12" s="24" t="s">
        <v>16</v>
      </c>
    </row>
    <row r="13" spans="1:11" s="33" customFormat="1" ht="21.75" customHeight="1" x14ac:dyDescent="0.25">
      <c r="A13" s="24">
        <v>10</v>
      </c>
      <c r="B13" s="28" t="s">
        <v>48</v>
      </c>
      <c r="C13" s="27"/>
      <c r="D13" s="27">
        <f>C13*0.57/100</f>
        <v>0</v>
      </c>
      <c r="E13" s="27" t="s">
        <v>46</v>
      </c>
      <c r="F13" s="27">
        <f>C13*0.72/100</f>
        <v>0</v>
      </c>
      <c r="G13" s="27">
        <f>C13*1.8/100</f>
        <v>0</v>
      </c>
      <c r="H13" s="24" t="s">
        <v>16</v>
      </c>
      <c r="I13" s="24" t="s">
        <v>16</v>
      </c>
      <c r="J13" s="24" t="s">
        <v>16</v>
      </c>
      <c r="K13" s="24" t="s">
        <v>16</v>
      </c>
    </row>
    <row r="14" spans="1:11" ht="18" customHeight="1" x14ac:dyDescent="0.25">
      <c r="A14" s="24">
        <v>11</v>
      </c>
      <c r="B14" s="29" t="s">
        <v>32</v>
      </c>
      <c r="C14" s="27">
        <v>0</v>
      </c>
      <c r="D14" s="27">
        <f>C14*0.57/100</f>
        <v>0</v>
      </c>
      <c r="E14" s="27" t="s">
        <v>46</v>
      </c>
      <c r="F14" s="27">
        <f>C14*1.14/100</f>
        <v>0</v>
      </c>
      <c r="G14" s="27">
        <f>C14*6/100</f>
        <v>0</v>
      </c>
      <c r="H14" s="24" t="s">
        <v>16</v>
      </c>
      <c r="I14" s="24" t="s">
        <v>16</v>
      </c>
      <c r="J14" s="24" t="s">
        <v>16</v>
      </c>
      <c r="K14" s="24" t="s">
        <v>16</v>
      </c>
    </row>
    <row r="15" spans="1:11" s="36" customFormat="1" ht="18" customHeight="1" x14ac:dyDescent="0.25">
      <c r="A15" s="24">
        <v>12</v>
      </c>
      <c r="B15" s="29" t="s">
        <v>49</v>
      </c>
      <c r="C15" s="27" t="e">
        <f>Sheet1!#REF!</f>
        <v>#REF!</v>
      </c>
      <c r="D15" s="27"/>
      <c r="E15" s="27" t="s">
        <v>46</v>
      </c>
      <c r="F15" s="27" t="e">
        <f>C15*0.51/100</f>
        <v>#REF!</v>
      </c>
      <c r="G15" s="27" t="e">
        <f>C15*4.26/100</f>
        <v>#REF!</v>
      </c>
      <c r="H15" s="24" t="s">
        <v>16</v>
      </c>
      <c r="I15" s="24" t="s">
        <v>16</v>
      </c>
      <c r="J15" s="27" t="e">
        <f>C15*200/100</f>
        <v>#REF!</v>
      </c>
      <c r="K15" s="24" t="s">
        <v>16</v>
      </c>
    </row>
    <row r="16" spans="1:11" ht="17.25" customHeight="1" thickBot="1" x14ac:dyDescent="0.3">
      <c r="A16" s="24">
        <v>13</v>
      </c>
      <c r="B16" s="29" t="s">
        <v>33</v>
      </c>
      <c r="C16" s="30" t="e">
        <f>Sheet1!#REF!</f>
        <v>#REF!</v>
      </c>
      <c r="D16" s="24" t="s">
        <v>16</v>
      </c>
      <c r="E16" s="24" t="s">
        <v>50</v>
      </c>
      <c r="F16" s="24" t="s">
        <v>16</v>
      </c>
      <c r="G16" s="24" t="s">
        <v>16</v>
      </c>
      <c r="H16" s="24" t="s">
        <v>16</v>
      </c>
      <c r="I16" s="24" t="s">
        <v>16</v>
      </c>
      <c r="J16" s="24" t="s">
        <v>16</v>
      </c>
      <c r="K16" s="40" t="e">
        <f>C16/20</f>
        <v>#REF!</v>
      </c>
    </row>
    <row r="17" spans="1:11" ht="18.75" customHeight="1" thickBot="1" x14ac:dyDescent="0.3">
      <c r="A17" s="98" t="s">
        <v>14</v>
      </c>
      <c r="B17" s="111"/>
      <c r="C17" s="99"/>
      <c r="D17" s="9" t="e">
        <f>SUM(D4:D14)</f>
        <v>#REF!</v>
      </c>
      <c r="E17" s="9"/>
      <c r="F17" s="26" t="e">
        <f>SUM(F4:F16)</f>
        <v>#REF!</v>
      </c>
      <c r="G17" s="26" t="e">
        <f>SUM(G4:G16)</f>
        <v>#REF!</v>
      </c>
      <c r="H17" s="26" t="e">
        <f>SUM(H4:H16)</f>
        <v>#REF!</v>
      </c>
      <c r="I17" s="26" t="e">
        <f>SUM(I4:I16)</f>
        <v>#REF!</v>
      </c>
      <c r="J17" s="26" t="e">
        <f>SUM(J4:J16)</f>
        <v>#REF!</v>
      </c>
      <c r="K17" s="39" t="e">
        <f>K16</f>
        <v>#REF!</v>
      </c>
    </row>
    <row r="19" spans="1:11" ht="25.5" customHeight="1" thickBot="1" x14ac:dyDescent="0.3">
      <c r="A19" s="110" t="s">
        <v>39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</row>
    <row r="20" spans="1:11" ht="16.5" thickBot="1" x14ac:dyDescent="0.3">
      <c r="A20" s="5" t="s">
        <v>2</v>
      </c>
      <c r="B20" s="98" t="s">
        <v>17</v>
      </c>
      <c r="C20" s="111"/>
      <c r="D20" s="99"/>
      <c r="E20" s="32"/>
      <c r="F20" s="20"/>
      <c r="G20" s="5" t="s">
        <v>15</v>
      </c>
      <c r="H20" s="5" t="s">
        <v>3</v>
      </c>
      <c r="I20" s="6" t="s">
        <v>4</v>
      </c>
      <c r="J20" s="98" t="s">
        <v>5</v>
      </c>
      <c r="K20" s="99"/>
    </row>
    <row r="21" spans="1:11" ht="15" customHeight="1" x14ac:dyDescent="0.25">
      <c r="B21" s="103"/>
      <c r="C21" s="103"/>
      <c r="D21" s="103"/>
      <c r="J21" s="105"/>
      <c r="K21" s="105"/>
    </row>
    <row r="22" spans="1:11" ht="30" customHeight="1" x14ac:dyDescent="0.25">
      <c r="A22" s="1">
        <v>1</v>
      </c>
      <c r="B22" s="113" t="s">
        <v>18</v>
      </c>
      <c r="C22" s="113"/>
      <c r="D22" s="113"/>
      <c r="E22" s="34"/>
      <c r="F22" s="21"/>
      <c r="G22" s="10" t="e">
        <f>H17</f>
        <v>#REF!</v>
      </c>
      <c r="H22" s="2">
        <v>1325.08</v>
      </c>
      <c r="I22" s="1" t="s">
        <v>19</v>
      </c>
      <c r="J22" s="104" t="e">
        <f>G22*H22/100</f>
        <v>#REF!</v>
      </c>
      <c r="K22" s="104"/>
    </row>
    <row r="23" spans="1:11" ht="30" customHeight="1" x14ac:dyDescent="0.25">
      <c r="A23" s="1">
        <v>2</v>
      </c>
      <c r="B23" s="113" t="s">
        <v>20</v>
      </c>
      <c r="C23" s="113"/>
      <c r="D23" s="113"/>
      <c r="E23" s="34"/>
      <c r="F23" s="21"/>
      <c r="G23" s="10" t="e">
        <f>G17</f>
        <v>#REF!</v>
      </c>
      <c r="H23" s="1">
        <v>6763</v>
      </c>
      <c r="I23" s="1" t="s">
        <v>19</v>
      </c>
      <c r="J23" s="104" t="e">
        <f>G23*H23/100</f>
        <v>#REF!</v>
      </c>
      <c r="K23" s="104"/>
    </row>
    <row r="24" spans="1:11" ht="30" customHeight="1" x14ac:dyDescent="0.25">
      <c r="A24" s="1">
        <v>3</v>
      </c>
      <c r="B24" s="4" t="s">
        <v>23</v>
      </c>
      <c r="C24" s="4"/>
      <c r="D24" s="4"/>
      <c r="E24" s="34"/>
      <c r="F24" s="21"/>
      <c r="G24" s="10" t="e">
        <f>I17</f>
        <v>#REF!</v>
      </c>
      <c r="H24" s="2">
        <v>1260.3599999999999</v>
      </c>
      <c r="I24" s="1" t="s">
        <v>19</v>
      </c>
      <c r="J24" s="104" t="e">
        <f>G24*H24/100</f>
        <v>#REF!</v>
      </c>
      <c r="K24" s="104"/>
    </row>
    <row r="25" spans="1:11" ht="30" customHeight="1" x14ac:dyDescent="0.25">
      <c r="A25" s="1">
        <v>4</v>
      </c>
      <c r="B25" s="113" t="s">
        <v>21</v>
      </c>
      <c r="C25" s="113"/>
      <c r="D25" s="113"/>
      <c r="E25" s="34"/>
      <c r="F25" s="21"/>
      <c r="G25" s="10" t="e">
        <f>F17</f>
        <v>#REF!</v>
      </c>
      <c r="H25" s="1">
        <v>134.53</v>
      </c>
      <c r="I25" s="1" t="s">
        <v>22</v>
      </c>
      <c r="J25" s="104" t="e">
        <f>G25*H25</f>
        <v>#REF!</v>
      </c>
      <c r="K25" s="104"/>
    </row>
    <row r="26" spans="1:11" ht="30" customHeight="1" x14ac:dyDescent="0.25">
      <c r="A26" s="1">
        <v>5</v>
      </c>
      <c r="B26" s="113" t="s">
        <v>8</v>
      </c>
      <c r="C26" s="113"/>
      <c r="D26" s="113"/>
      <c r="E26" s="34"/>
      <c r="F26" s="21"/>
      <c r="G26" s="10" t="e">
        <f>J17</f>
        <v>#REF!</v>
      </c>
      <c r="H26" s="2">
        <v>617.5</v>
      </c>
      <c r="I26" s="1" t="s">
        <v>36</v>
      </c>
      <c r="J26" s="104" t="e">
        <f>G26*H26/1000</f>
        <v>#REF!</v>
      </c>
      <c r="K26" s="104"/>
    </row>
    <row r="27" spans="1:11" ht="30" customHeight="1" x14ac:dyDescent="0.25">
      <c r="A27" s="1">
        <v>6</v>
      </c>
      <c r="B27" s="113" t="s">
        <v>24</v>
      </c>
      <c r="C27" s="113"/>
      <c r="D27" s="113"/>
      <c r="E27" s="34"/>
      <c r="F27" s="21"/>
      <c r="G27" s="14" t="e">
        <f>K17</f>
        <v>#REF!</v>
      </c>
      <c r="H27" s="1">
        <v>212.92</v>
      </c>
      <c r="I27" s="1" t="s">
        <v>25</v>
      </c>
      <c r="J27" s="106" t="e">
        <f>G27*H27</f>
        <v>#REF!</v>
      </c>
      <c r="K27" s="106"/>
    </row>
    <row r="28" spans="1:11" ht="30" customHeight="1" x14ac:dyDescent="0.25">
      <c r="B28" s="112" t="s">
        <v>28</v>
      </c>
      <c r="C28" s="112"/>
      <c r="D28" s="112"/>
      <c r="E28" s="112"/>
      <c r="F28" s="112"/>
      <c r="G28" s="112"/>
      <c r="H28" s="112"/>
      <c r="I28" s="13" t="s">
        <v>0</v>
      </c>
      <c r="J28" s="107" t="e">
        <f>SUM(J22:K27)</f>
        <v>#REF!</v>
      </c>
      <c r="K28" s="108"/>
    </row>
    <row r="29" spans="1:11" ht="15" customHeight="1" x14ac:dyDescent="0.25">
      <c r="B29" s="103"/>
      <c r="C29" s="103"/>
      <c r="D29" s="103"/>
      <c r="J29" s="103"/>
      <c r="K29" s="103"/>
    </row>
    <row r="30" spans="1:11" ht="15" customHeight="1" x14ac:dyDescent="0.25">
      <c r="B30" s="103"/>
      <c r="C30" s="103"/>
      <c r="D30" s="103"/>
      <c r="J30" s="103"/>
      <c r="K30" s="103"/>
    </row>
    <row r="31" spans="1:11" ht="15" customHeight="1" x14ac:dyDescent="0.25">
      <c r="B31" s="109" t="s">
        <v>34</v>
      </c>
      <c r="C31" s="109"/>
      <c r="D31" s="109"/>
      <c r="E31" s="35"/>
      <c r="J31" s="103"/>
      <c r="K31" s="103"/>
    </row>
    <row r="32" spans="1:11" ht="15" customHeight="1" x14ac:dyDescent="0.25">
      <c r="B32" s="103"/>
      <c r="C32" s="103"/>
      <c r="D32" s="103"/>
      <c r="J32" s="103"/>
      <c r="K32" s="103"/>
    </row>
    <row r="33" spans="2:11" ht="15" customHeight="1" x14ac:dyDescent="0.25">
      <c r="B33" s="103"/>
      <c r="C33" s="103"/>
      <c r="D33" s="103"/>
      <c r="J33" s="103"/>
      <c r="K33" s="103"/>
    </row>
    <row r="34" spans="2:11" x14ac:dyDescent="0.25">
      <c r="J34" s="103"/>
      <c r="K34" s="103"/>
    </row>
    <row r="35" spans="2:11" x14ac:dyDescent="0.25">
      <c r="J35" s="103"/>
      <c r="K35" s="103"/>
    </row>
    <row r="36" spans="2:11" x14ac:dyDescent="0.25">
      <c r="J36" s="103"/>
      <c r="K36" s="103"/>
    </row>
    <row r="37" spans="2:11" x14ac:dyDescent="0.25">
      <c r="J37" s="103"/>
      <c r="K37" s="103"/>
    </row>
    <row r="38" spans="2:11" x14ac:dyDescent="0.25">
      <c r="J38" s="103"/>
      <c r="K38" s="103"/>
    </row>
  </sheetData>
  <mergeCells count="36"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J37:K37"/>
    <mergeCell ref="J38:K38"/>
    <mergeCell ref="J24:K24"/>
    <mergeCell ref="J34:K34"/>
    <mergeCell ref="J35:K35"/>
    <mergeCell ref="J36:K36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4.42578125" customWidth="1"/>
    <col min="2" max="2" width="47.28515625" customWidth="1"/>
    <col min="3" max="3" width="15.28515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14" t="s">
        <v>29</v>
      </c>
      <c r="B1" s="114"/>
      <c r="C1" s="114"/>
      <c r="D1" s="114"/>
      <c r="E1" s="114"/>
      <c r="F1" s="114"/>
      <c r="G1" s="114"/>
      <c r="H1" s="114"/>
      <c r="I1" s="114"/>
      <c r="J1" s="114"/>
    </row>
    <row r="3" spans="1:19" ht="54" customHeight="1" x14ac:dyDescent="0.25">
      <c r="A3" s="115" t="e">
        <f>Sheet1!#REF!</f>
        <v>#REF!</v>
      </c>
      <c r="B3" s="115"/>
      <c r="C3" s="115"/>
      <c r="D3" s="115"/>
      <c r="E3" s="115"/>
      <c r="F3" s="115"/>
      <c r="G3" s="115"/>
      <c r="H3" s="115"/>
      <c r="I3" s="115"/>
      <c r="J3" s="115"/>
      <c r="K3" s="15"/>
      <c r="L3" s="15"/>
      <c r="M3" s="15"/>
      <c r="N3" s="15"/>
      <c r="O3" s="15"/>
      <c r="P3" s="15"/>
      <c r="Q3" s="15"/>
      <c r="R3" s="15"/>
      <c r="S3" s="15"/>
    </row>
    <row r="4" spans="1:19" ht="21" x14ac:dyDescent="0.35">
      <c r="B4" s="75"/>
    </row>
    <row r="5" spans="1:19" ht="24" customHeight="1" x14ac:dyDescent="0.25">
      <c r="A5" s="57" t="s">
        <v>30</v>
      </c>
      <c r="B5" s="58" t="s">
        <v>69</v>
      </c>
      <c r="C5" s="58"/>
      <c r="D5" s="59" t="s">
        <v>31</v>
      </c>
      <c r="E5" s="60" t="e">
        <f>Sheet1!#REF!</f>
        <v>#REF!</v>
      </c>
    </row>
    <row r="6" spans="1:19" ht="17.25" x14ac:dyDescent="0.3">
      <c r="A6" s="61"/>
      <c r="B6" s="57"/>
      <c r="C6" s="57"/>
      <c r="D6" s="62"/>
      <c r="E6" s="63"/>
    </row>
    <row r="7" spans="1:19" ht="33" customHeight="1" x14ac:dyDescent="0.25">
      <c r="A7" s="57" t="s">
        <v>61</v>
      </c>
      <c r="B7" s="58" t="s">
        <v>62</v>
      </c>
      <c r="C7" s="58"/>
      <c r="D7" s="59" t="s">
        <v>31</v>
      </c>
      <c r="E7" s="60" t="e">
        <f>Sheet2!J28</f>
        <v>#REF!</v>
      </c>
      <c r="K7" s="11"/>
      <c r="L7" s="3"/>
    </row>
    <row r="8" spans="1:19" ht="15" customHeight="1" x14ac:dyDescent="0.3">
      <c r="A8" s="61"/>
      <c r="B8" s="59"/>
      <c r="C8" s="62"/>
      <c r="D8" s="59"/>
      <c r="E8" s="60"/>
    </row>
    <row r="9" spans="1:19" s="74" customFormat="1" ht="15" customHeight="1" x14ac:dyDescent="0.25">
      <c r="A9" s="57" t="s">
        <v>63</v>
      </c>
      <c r="B9" s="58" t="s">
        <v>72</v>
      </c>
      <c r="C9" s="58"/>
      <c r="D9" s="59" t="s">
        <v>31</v>
      </c>
      <c r="E9" s="60">
        <v>25000</v>
      </c>
    </row>
    <row r="10" spans="1:19" s="74" customFormat="1" ht="15" customHeight="1" x14ac:dyDescent="0.3">
      <c r="A10" s="61"/>
      <c r="B10" s="59"/>
      <c r="C10" s="62"/>
      <c r="D10" s="59"/>
      <c r="E10" s="60"/>
    </row>
    <row r="11" spans="1:19" ht="32.25" customHeight="1" thickBot="1" x14ac:dyDescent="0.3">
      <c r="A11" s="57" t="s">
        <v>64</v>
      </c>
      <c r="B11" s="58" t="s">
        <v>65</v>
      </c>
      <c r="C11" s="58"/>
      <c r="D11" s="59" t="s">
        <v>31</v>
      </c>
      <c r="E11" s="60">
        <v>50000</v>
      </c>
    </row>
    <row r="12" spans="1:19" s="43" customFormat="1" ht="18" customHeight="1" thickBot="1" x14ac:dyDescent="0.3">
      <c r="A12" s="57"/>
      <c r="B12" s="58"/>
      <c r="C12" s="68" t="s">
        <v>67</v>
      </c>
      <c r="D12" s="67" t="s">
        <v>31</v>
      </c>
      <c r="E12" s="65" t="e">
        <f>SUM(E5:E11)</f>
        <v>#REF!</v>
      </c>
    </row>
    <row r="13" spans="1:19" ht="11.25" customHeight="1" x14ac:dyDescent="0.3">
      <c r="A13" s="61"/>
      <c r="B13" s="64"/>
      <c r="C13" s="59"/>
      <c r="D13" s="59"/>
      <c r="E13" s="60"/>
    </row>
    <row r="14" spans="1:19" ht="23.25" customHeight="1" x14ac:dyDescent="0.25">
      <c r="A14" s="57" t="s">
        <v>73</v>
      </c>
      <c r="B14" s="58" t="s">
        <v>66</v>
      </c>
      <c r="C14" s="58"/>
      <c r="D14" s="59" t="s">
        <v>31</v>
      </c>
      <c r="E14" s="60" t="e">
        <f>E12*1%</f>
        <v>#REF!</v>
      </c>
    </row>
    <row r="15" spans="1:19" s="43" customFormat="1" ht="18" thickBot="1" x14ac:dyDescent="0.3">
      <c r="A15" s="57"/>
      <c r="B15" s="58"/>
      <c r="C15" s="58"/>
      <c r="D15" s="59"/>
      <c r="E15" s="60"/>
    </row>
    <row r="16" spans="1:19" s="43" customFormat="1" ht="18" thickBot="1" x14ac:dyDescent="0.3">
      <c r="A16" s="57"/>
      <c r="B16" s="58"/>
      <c r="C16" s="66" t="s">
        <v>68</v>
      </c>
      <c r="D16" s="67" t="s">
        <v>31</v>
      </c>
      <c r="E16" s="65" t="e">
        <f>E14+E12</f>
        <v>#REF!</v>
      </c>
    </row>
    <row r="17" spans="1:5" s="43" customFormat="1" ht="16.5" thickBot="1" x14ac:dyDescent="0.3">
      <c r="A17" s="7"/>
      <c r="B17" s="42"/>
      <c r="C17" s="42"/>
      <c r="D17" s="8"/>
      <c r="E17" s="18"/>
    </row>
    <row r="18" spans="1:5" s="70" customFormat="1" ht="18" thickBot="1" x14ac:dyDescent="0.3">
      <c r="A18" s="7"/>
      <c r="B18" s="69"/>
      <c r="C18" s="66" t="s">
        <v>70</v>
      </c>
      <c r="D18" s="67" t="s">
        <v>31</v>
      </c>
      <c r="E18" s="65">
        <v>1100000</v>
      </c>
    </row>
    <row r="19" spans="1:5" s="70" customFormat="1" ht="16.5" thickBot="1" x14ac:dyDescent="0.3">
      <c r="A19" s="7"/>
      <c r="B19" s="69"/>
      <c r="C19" s="69"/>
      <c r="D19" s="8"/>
      <c r="E19" s="18"/>
    </row>
    <row r="20" spans="1:5" s="43" customFormat="1" ht="21" customHeight="1" thickBot="1" x14ac:dyDescent="0.3">
      <c r="A20" s="7"/>
      <c r="B20" s="42"/>
      <c r="C20" s="66" t="s">
        <v>71</v>
      </c>
      <c r="D20" s="67" t="s">
        <v>31</v>
      </c>
      <c r="E20" s="73">
        <v>1.1000000000000001</v>
      </c>
    </row>
    <row r="22" spans="1:5" s="70" customFormat="1" x14ac:dyDescent="0.25"/>
    <row r="23" spans="1:5" s="70" customFormat="1" x14ac:dyDescent="0.25"/>
    <row r="25" spans="1:5" x14ac:dyDescent="0.25">
      <c r="B25" s="25" t="s">
        <v>34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Sheet1!Print_Area</vt:lpstr>
      <vt:lpstr>Sheet2!Print_Area</vt:lpstr>
      <vt:lpstr>Sheet3!Print_Area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2016-02-28T04:25:32Z</cp:lastPrinted>
  <dcterms:created xsi:type="dcterms:W3CDTF">2014-03-04T07:22:02Z</dcterms:created>
  <dcterms:modified xsi:type="dcterms:W3CDTF">2016-02-28T04:25:33Z</dcterms:modified>
</cp:coreProperties>
</file>