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9440" windowHeight="763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Sheet1!$A$1:$S$45</definedName>
    <definedName name="_xlnm.Print_Area" localSheetId="1">Sheet2!$A$1:$K$33</definedName>
    <definedName name="_xlnm.Print_Area" localSheetId="2">Sheet3!$A$1:$E$48</definedName>
    <definedName name="_xlnm.Print_titles" localSheetId="0">Sheet1!$4:$4</definedName>
  </definedNames>
  <calcPr calcId="144525"/>
</workbook>
</file>

<file path=xl/calcChain.xml><?xml version="1.0" encoding="utf-8"?>
<calcChain xmlns="http://schemas.openxmlformats.org/spreadsheetml/2006/main">
  <c r="S10" i="1" l="1"/>
  <c r="S22" i="1" l="1"/>
  <c r="G32" i="1"/>
  <c r="S21" i="1"/>
  <c r="S17" i="1"/>
  <c r="S16" i="1"/>
  <c r="S15" i="1"/>
  <c r="S14" i="1"/>
  <c r="S13" i="1" l="1"/>
  <c r="S24" i="1" l="1"/>
  <c r="S7" i="1" l="1"/>
  <c r="S20" i="1" l="1"/>
  <c r="S12" i="1"/>
  <c r="S27" i="1" l="1"/>
  <c r="S28" i="1" s="1"/>
  <c r="O32" i="1" s="1"/>
  <c r="E7" i="3" l="1"/>
  <c r="S18" i="1" l="1"/>
  <c r="Q12" i="1"/>
  <c r="Q13" i="1" s="1"/>
  <c r="Q14" i="1" s="1"/>
  <c r="Q15" i="1" s="1"/>
  <c r="Q16" i="1" s="1"/>
  <c r="Q17" i="1" s="1"/>
  <c r="S11" i="1"/>
  <c r="S25" i="1" s="1"/>
  <c r="S9" i="1"/>
  <c r="S6" i="1"/>
  <c r="O31" i="1" l="1"/>
  <c r="O33" i="1" s="1"/>
  <c r="G13" i="2"/>
  <c r="D13" i="2" l="1"/>
  <c r="F13" i="2"/>
  <c r="C12" i="2" l="1"/>
  <c r="C16" i="2"/>
  <c r="K16" i="2" s="1"/>
  <c r="K17" i="2" s="1"/>
  <c r="C5" i="2" l="1"/>
  <c r="C10" i="2"/>
  <c r="C15" i="2"/>
  <c r="D12" i="2"/>
  <c r="F12" i="2"/>
  <c r="G12" i="2"/>
  <c r="C6" i="2" l="1"/>
  <c r="G6" i="2" s="1"/>
  <c r="C14" i="2"/>
  <c r="F14" i="2" s="1"/>
  <c r="G10" i="2"/>
  <c r="I10" i="2"/>
  <c r="F10" i="2"/>
  <c r="C7" i="2"/>
  <c r="G15" i="2"/>
  <c r="J15" i="2"/>
  <c r="F15" i="2"/>
  <c r="G5" i="2"/>
  <c r="D5" i="2"/>
  <c r="F5" i="2"/>
  <c r="I5" i="2"/>
  <c r="C4" i="2"/>
  <c r="C11" i="2"/>
  <c r="G14" i="2" l="1"/>
  <c r="D14" i="2"/>
  <c r="F6" i="2"/>
  <c r="J6" i="2"/>
  <c r="J17" i="2" s="1"/>
  <c r="F7" i="2"/>
  <c r="D7" i="2"/>
  <c r="I7" i="2"/>
  <c r="I17" i="2" s="1"/>
  <c r="G7" i="2"/>
  <c r="F11" i="2"/>
  <c r="D11" i="2"/>
  <c r="G4" i="2"/>
  <c r="F4" i="2"/>
  <c r="H4" i="2"/>
  <c r="H17" i="2" s="1"/>
  <c r="A3" i="3" l="1"/>
  <c r="D10" i="2" l="1"/>
  <c r="D4" i="2" l="1"/>
  <c r="G26" i="2"/>
  <c r="J26" i="2" s="1"/>
  <c r="G27" i="2"/>
  <c r="J27" i="2" s="1"/>
  <c r="G24" i="2" l="1"/>
  <c r="J24" i="2" s="1"/>
  <c r="G22" i="2"/>
  <c r="J22" i="2" s="1"/>
  <c r="C8" i="2" l="1"/>
  <c r="F8" i="2" l="1"/>
  <c r="G8" i="2"/>
  <c r="C9" i="2"/>
  <c r="D8" i="2"/>
  <c r="G9" i="2" l="1"/>
  <c r="G17" i="2" s="1"/>
  <c r="G23" i="2" s="1"/>
  <c r="J23" i="2" s="1"/>
  <c r="F9" i="2"/>
  <c r="F17" i="2" s="1"/>
  <c r="G25" i="2" s="1"/>
  <c r="J25" i="2" s="1"/>
  <c r="D9" i="2"/>
  <c r="D17" i="2" s="1"/>
  <c r="J28" i="2" l="1"/>
  <c r="E5" i="3" s="1"/>
  <c r="E11" i="3" l="1"/>
  <c r="E13" i="3"/>
  <c r="E15" i="3" s="1"/>
  <c r="E17" i="3" s="1"/>
</calcChain>
</file>

<file path=xl/sharedStrings.xml><?xml version="1.0" encoding="utf-8"?>
<sst xmlns="http://schemas.openxmlformats.org/spreadsheetml/2006/main" count="202" uniqueCount="105">
  <si>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</si>
  <si>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</si>
  <si>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</si>
  <si>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</si>
  <si>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</si>
  <si>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</si>
  <si>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</si>
  <si>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</si>
  <si>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 xml:space="preserve">MATERIAL STATEMENT </t>
  </si>
  <si>
    <t xml:space="preserve">Name of Item </t>
  </si>
  <si>
    <t>Bricks</t>
  </si>
  <si>
    <t>R.C.C 1:2:4</t>
  </si>
  <si>
    <t>C.Plaster 1:6</t>
  </si>
  <si>
    <t>C.Plaster 1:4</t>
  </si>
  <si>
    <t>C.C Plain 1:2:4</t>
  </si>
  <si>
    <t>Applying F- Coat</t>
  </si>
  <si>
    <t>Total</t>
  </si>
  <si>
    <t xml:space="preserve">Qty: </t>
  </si>
  <si>
    <t>***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</si>
  <si>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</si>
  <si>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</si>
  <si>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</si>
  <si>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</si>
  <si>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</si>
  <si>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</si>
  <si>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</si>
  <si>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</si>
  <si>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</si>
  <si>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P/L 3" Thick Top:</t>
  </si>
  <si>
    <t>**</t>
  </si>
  <si>
    <t>Total: -</t>
  </si>
  <si>
    <t xml:space="preserve">SUMMARY OF COST </t>
  </si>
  <si>
    <t>"A"</t>
  </si>
  <si>
    <t>RS.</t>
  </si>
  <si>
    <t xml:space="preserve">Tiles                         </t>
  </si>
  <si>
    <t xml:space="preserve">Fabrication            </t>
  </si>
  <si>
    <t>SUB-ENGINEER</t>
  </si>
  <si>
    <t>Pacca Brick Work</t>
  </si>
  <si>
    <t>%0Nos</t>
  </si>
  <si>
    <t xml:space="preserve">Bricks                                                   %0 Nos </t>
  </si>
  <si>
    <t>Steel           P-Ton</t>
  </si>
  <si>
    <t>COST OF CARRIAGE OF MATERIAL</t>
  </si>
  <si>
    <t>Cft</t>
  </si>
  <si>
    <t>H-Sand                                     100 Cft</t>
  </si>
  <si>
    <t>Cement                              P-Bags</t>
  </si>
  <si>
    <t>Stone                                100 Cft</t>
  </si>
  <si>
    <t>Bajri                                                100 Cft</t>
  </si>
  <si>
    <t>C.C 1:5:10</t>
  </si>
  <si>
    <t>Sft</t>
  </si>
  <si>
    <t xml:space="preserve">Cement Pointing </t>
  </si>
  <si>
    <t xml:space="preserve">Marble Floor </t>
  </si>
  <si>
    <t>Tiles Roofing</t>
  </si>
  <si>
    <t>Cwt</t>
  </si>
  <si>
    <t xml:space="preserve">PART- B W/S &amp; FITTING </t>
  </si>
  <si>
    <t>Each</t>
  </si>
  <si>
    <t xml:space="preserve">Each </t>
  </si>
  <si>
    <t>P-Rft</t>
  </si>
  <si>
    <t xml:space="preserve">3/4" Dia </t>
  </si>
  <si>
    <t>P-No</t>
  </si>
  <si>
    <t>"B"</t>
  </si>
  <si>
    <t>"C"</t>
  </si>
  <si>
    <t xml:space="preserve">Cost Of Part B W/S &amp; S/Fitting </t>
  </si>
  <si>
    <t>"D"</t>
  </si>
  <si>
    <t>Cost Of Electrification</t>
  </si>
  <si>
    <t xml:space="preserve">1 % Contingency </t>
  </si>
  <si>
    <t>"E"</t>
  </si>
  <si>
    <t xml:space="preserve">Total </t>
  </si>
  <si>
    <t>G-Total</t>
  </si>
  <si>
    <t>Say</t>
  </si>
  <si>
    <t>COST OF Civil Work (i/c Carriage of Mterial)</t>
  </si>
  <si>
    <t>1 % T.P.V</t>
  </si>
  <si>
    <t xml:space="preserve">In Millions </t>
  </si>
  <si>
    <t xml:space="preserve">BILL OF QUANTITES </t>
  </si>
  <si>
    <t>(A) Deseription and rate of items based on composite schedule of rates.</t>
  </si>
  <si>
    <t xml:space="preserve">________% above/below on the rates of CSR Rs.______________/-  Amount to be added/deducted on </t>
  </si>
  <si>
    <t xml:space="preserve">the basis of permium qouted                                                                                                                                        </t>
  </si>
  <si>
    <t xml:space="preserve">Total (A) = in words &amp; figures ______________________________________________________________                                                                                                              </t>
  </si>
  <si>
    <t>________________________________________________________________________________________</t>
  </si>
  <si>
    <t>CONTRACTOR</t>
  </si>
  <si>
    <t>Amount Total (b)</t>
  </si>
  <si>
    <t xml:space="preserve">S/F squting type white glazed earth were W.C pan with internal i/c the cost of flush cirtion with inlet fitting and flesh pipe with band making good in cement concrete 1:2:4 (i) w.C not less that 19” clear opening between flushing 3 galons pushing tank with 4” dai C.P trap and C.I thumble (SI No:1 (B)/P-01)
</t>
  </si>
  <si>
    <t>Providing G.I pipe special and clamps etc fixing cutting and fitting complete with all nuts and bolts cutting trench upto 24” feet deep raffling watering ramming (SI No:01/P-12)</t>
  </si>
  <si>
    <t>S/F fiber glass tank of approved quality and design and wall thickness specified i/c nuts and bolts and fixing sin plate from Pf C.C  1:6 and making connection for inlete out let and over flow pipe etc complete                             (SI No: 3 a /P-21)</t>
  </si>
  <si>
    <t>Part-B</t>
  </si>
  <si>
    <t xml:space="preserve">PART-C OLD ELECTRIC SCHEDULE </t>
  </si>
  <si>
    <t xml:space="preserve">Providing and fixing water pumping set 1 HP 2800 PRM single phase 220 Volts 1-1/4 x 1" suction and delivery 40 ft head i/c base plate and also  making C.C 1:3:6 plate form of required size and fixing with nuts and bolts complete in all respect (S.I.NO: 11 P-30) </t>
  </si>
  <si>
    <t xml:space="preserve">Abstract </t>
  </si>
  <si>
    <t xml:space="preserve">W/S &amp; S/F </t>
  </si>
  <si>
    <t xml:space="preserve">Electric </t>
  </si>
  <si>
    <t>Supplying and fixing in position brass bib cocks1/2" dia C.P bib cock , Standard (SI No: 1  /P-16)</t>
  </si>
  <si>
    <t>Supplying and fixing in position brass bib cocks1/2" dia C.P bib stop , Standard (SI No: 1  /P-16)</t>
  </si>
  <si>
    <t>Providing  R.C.C pipe with collars slass "B" and digging the trenches to required  depth &amp; fixing inposition including cutting , fitting &amp; jointing with maxphalt composition &amp; cement mortor 1: 1 and testing with water pressure jto a head of 4 feet a bove the top of the heghest pipe &amp; refilling with excavated staff.(SI No: 20 /P-33)</t>
  </si>
  <si>
    <t xml:space="preserve">4" Dia </t>
  </si>
  <si>
    <t>Providing &amp; fixing 24 " x18" lavatory basin in whyite glazed earthen ware complete with &amp; I/c tge cost of W.I or C.I cantilever brackets 6 inches built into wall, painted white in two coat after a primary coat of red le4ad paint, of 1/2" dia chrome plated pillar taps, 1-1/2" rubber plug &amp;  chrome brass waste of approved pattern, 1-1/4" dia.Malloable iron c.p brass traps, malloable iron or brass unions and making requisite number of holes in walls, plinth and floor for pipe connection and making good in cement concrete 1 : 2: 4. (Standard pattern).                                       (SI No:12/P-04)</t>
  </si>
  <si>
    <t>Providing &amp; fixing 4" x 4"  x4" dia. C.I branchen of the required degree with access dooors, rubber washer 1/8" thick and bolts and nuts and extra painting to match colour of the building.(SI No 5/P-9)</t>
  </si>
  <si>
    <t>Providing &amp; fixing 4" dia. C.I  plain bend of the required degree including extra painting to match the colour of the building.                                                                         (SI No 1 b/P-10)</t>
  </si>
  <si>
    <t>Providing and fixing handle values (china) (S.I.No: 5 P-17)</t>
  </si>
  <si>
    <t>Providing &amp; fixing chrome plated brass towel rail complete with brackets fixing on wooden cleats with 1" long c.p brass screws.                                 (S.I.No: 1-A P-7)</t>
  </si>
  <si>
    <t>Providing &amp; fixing 15" x 12" bavelled edge mirror of belgium glass complete with 1/8" thick hard board and c.p screws fixed to wooden pleat.(S.I.No: 1-A P-7)</t>
  </si>
  <si>
    <t xml:space="preserve">6" Dia </t>
  </si>
  <si>
    <t xml:space="preserve"> Supplying &amp; Fixing swan type piller cock of Superior quality single c.p. head 1/2" dia. (S.I.No:16A P-19)</t>
  </si>
  <si>
    <t>Part A</t>
  </si>
  <si>
    <t>Providing &amp; fixing in position nyloon connections  complete with 1/2" dia, brass stop cock with pair of brass nuts and lining joints to nyloon connection. (SI No: 23 /P-6)</t>
  </si>
  <si>
    <t>P-Sft</t>
  </si>
  <si>
    <t xml:space="preserve">1/2" Dia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</si>
</sst>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_);\(0\)"/>
    <numFmt numFmtId="166" formatCode="0.0"/>
    <numFmt numFmtId="167" formatCode="0.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b/>
      <u val="double"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1"/>
      <name val="Arial"/>
      <family val="2"/>
    </font>
    <font>
      <b/>
      <u val="double"/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" fontId="7" fillId="0" borderId="0" xfId="0" applyNumberFormat="1" applyFont="1" applyAlignment="1">
      <alignment horizontal="left" vertical="center"/>
    </xf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/>
    <xf numFmtId="16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" fontId="4" fillId="0" borderId="3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4" fillId="0" borderId="6" xfId="0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/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164" fontId="4" fillId="0" borderId="3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top" wrapText="1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66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65" fontId="1" fillId="0" borderId="0" xfId="0" applyNumberFormat="1" applyFont="1" applyAlignment="1">
      <alignment horizontal="left" vertical="top"/>
    </xf>
    <xf numFmtId="165" fontId="1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65" fontId="1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1" fontId="10" fillId="0" borderId="6" xfId="0" applyNumberFormat="1" applyFont="1" applyBorder="1" applyAlignment="1">
      <alignment horizontal="left" vertical="center"/>
    </xf>
    <xf numFmtId="1" fontId="10" fillId="0" borderId="0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5" fillId="0" borderId="0" xfId="0" applyFont="1" applyAlignment="1">
      <alignment horizontal="left" vertical="center" wrapText="1"/>
    </xf>
    <xf numFmtId="0" fontId="0" fillId="0" borderId="0" xfId="0"/>
    <xf numFmtId="167" fontId="10" fillId="0" borderId="6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66" fontId="0" fillId="0" borderId="0" xfId="0" applyNumberFormat="1" applyAlignment="1">
      <alignment horizontal="center" vertical="top"/>
    </xf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 vertical="top"/>
    </xf>
    <xf numFmtId="165" fontId="1" fillId="0" borderId="11" xfId="0" applyNumberFormat="1" applyFont="1" applyBorder="1" applyAlignment="1">
      <alignment horizontal="left" vertical="top"/>
    </xf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165" fontId="1" fillId="0" borderId="0" xfId="0" applyNumberFormat="1" applyFont="1" applyAlignment="1"/>
    <xf numFmtId="165" fontId="1" fillId="0" borderId="1" xfId="0" applyNumberFormat="1" applyFont="1" applyBorder="1" applyAlignmen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 wrapText="1"/>
    </xf>
    <xf numFmtId="165" fontId="1" fillId="0" borderId="1" xfId="0" applyNumberFormat="1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top" wrapText="1"/>
    </xf>
    <xf numFmtId="0" fontId="12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7" xfId="0" applyBorder="1"/>
    <xf numFmtId="1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224782</xdr:colOff>
      <xdr:row>36</xdr:row>
      <xdr:rowOff>120911</xdr:rowOff>
    </xdr:from>
    <xdr:to>
      <xdr:col>24</xdr:col>
      <xdr:colOff>41655</xdr:colOff>
      <xdr:row>39</xdr:row>
      <xdr:rowOff>101203</xdr:rowOff>
    </xdr:to>
    <xdr:sp macro="" textlink="">
      <xdr:nvSpPr>
        <xdr:cNvPr id="7" name="TextBox 6"/>
        <xdr:cNvSpPr txBox="1"/>
      </xdr:nvSpPr>
      <xdr:spPr>
        <a:xfrm>
          <a:off x="7416157" y="11086567"/>
          <a:ext cx="2245748" cy="587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  <xdr:twoCellAnchor>
    <xdr:from>
      <xdr:col>14</xdr:col>
      <xdr:colOff>187831</xdr:colOff>
      <xdr:row>41</xdr:row>
      <xdr:rowOff>107772</xdr:rowOff>
    </xdr:from>
    <xdr:to>
      <xdr:col>18</xdr:col>
      <xdr:colOff>457187</xdr:colOff>
      <xdr:row>44</xdr:row>
      <xdr:rowOff>101203</xdr:rowOff>
    </xdr:to>
    <xdr:sp macro="" textlink="">
      <xdr:nvSpPr>
        <xdr:cNvPr id="8" name="TextBox 7"/>
        <xdr:cNvSpPr txBox="1"/>
      </xdr:nvSpPr>
      <xdr:spPr>
        <a:xfrm>
          <a:off x="4557425" y="70914241"/>
          <a:ext cx="2358903" cy="600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20</xdr:col>
      <xdr:colOff>69108</xdr:colOff>
      <xdr:row>39</xdr:row>
      <xdr:rowOff>46591</xdr:rowOff>
    </xdr:from>
    <xdr:to>
      <xdr:col>23</xdr:col>
      <xdr:colOff>444672</xdr:colOff>
      <xdr:row>41</xdr:row>
      <xdr:rowOff>0</xdr:rowOff>
    </xdr:to>
    <xdr:sp macro="" textlink="">
      <xdr:nvSpPr>
        <xdr:cNvPr id="9" name="TextBox 8"/>
        <xdr:cNvSpPr txBox="1"/>
      </xdr:nvSpPr>
      <xdr:spPr>
        <a:xfrm>
          <a:off x="7260483" y="11619466"/>
          <a:ext cx="2197220" cy="5740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410308</xdr:colOff>
      <xdr:row>25</xdr:row>
      <xdr:rowOff>349781</xdr:rowOff>
    </xdr:from>
    <xdr:to>
      <xdr:col>17</xdr:col>
      <xdr:colOff>65943</xdr:colOff>
      <xdr:row>27</xdr:row>
      <xdr:rowOff>161192</xdr:rowOff>
    </xdr:to>
    <xdr:sp macro="" textlink="">
      <xdr:nvSpPr>
        <xdr:cNvPr id="2" name="TextBox 1"/>
        <xdr:cNvSpPr txBox="1"/>
      </xdr:nvSpPr>
      <xdr:spPr>
        <a:xfrm>
          <a:off x="7737231" y="7383627"/>
          <a:ext cx="2088174" cy="5734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  <xdr:twoCellAnchor>
    <xdr:from>
      <xdr:col>7</xdr:col>
      <xdr:colOff>131885</xdr:colOff>
      <xdr:row>29</xdr:row>
      <xdr:rowOff>124557</xdr:rowOff>
    </xdr:from>
    <xdr:to>
      <xdr:col>11</xdr:col>
      <xdr:colOff>14655</xdr:colOff>
      <xdr:row>32</xdr:row>
      <xdr:rowOff>161191</xdr:rowOff>
    </xdr:to>
    <xdr:sp macro="" textlink="">
      <xdr:nvSpPr>
        <xdr:cNvPr id="3" name="TextBox 2"/>
        <xdr:cNvSpPr txBox="1"/>
      </xdr:nvSpPr>
      <xdr:spPr>
        <a:xfrm>
          <a:off x="3802673" y="8491903"/>
          <a:ext cx="2322636" cy="6081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466725</xdr:colOff>
      <xdr:row>25</xdr:row>
      <xdr:rowOff>133350</xdr:rowOff>
    </xdr:from>
    <xdr:to>
      <xdr:col>15</xdr:col>
      <xdr:colOff>528173</xdr:colOff>
      <xdr:row>29</xdr:row>
      <xdr:rowOff>104775</xdr:rowOff>
    </xdr:to>
    <xdr:sp macro="" textlink="">
      <xdr:nvSpPr>
        <xdr:cNvPr id="2" name="TextBox 1"/>
        <xdr:cNvSpPr txBox="1"/>
      </xdr:nvSpPr>
      <xdr:spPr>
        <a:xfrm>
          <a:off x="6772275" y="6972300"/>
          <a:ext cx="2499848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</xdr:col>
      <xdr:colOff>123824</xdr:colOff>
      <xdr:row>25</xdr:row>
      <xdr:rowOff>142876</xdr:rowOff>
    </xdr:from>
    <xdr:to>
      <xdr:col>4</xdr:col>
      <xdr:colOff>876300</xdr:colOff>
      <xdr:row>28</xdr:row>
      <xdr:rowOff>123826</xdr:rowOff>
    </xdr:to>
    <xdr:sp macro="" textlink="">
      <xdr:nvSpPr>
        <xdr:cNvPr id="3" name="TextBox 2"/>
        <xdr:cNvSpPr txBox="1"/>
      </xdr:nvSpPr>
      <xdr:spPr>
        <a:xfrm>
          <a:off x="3362324" y="6981826"/>
          <a:ext cx="2295526" cy="552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ub-%20Division%20Khiarpur/2016%20Works/Jillani%20Mohallah/Jillani%20Mohalla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16">
          <cell r="S216">
            <v>14748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abSelected="1" view="pageBreakPreview" topLeftCell="A20" zoomScale="130" zoomScaleNormal="100" zoomScaleSheetLayoutView="130" workbookViewId="0">
      <selection activeCell="P28" sqref="P28"/>
    </sheetView>
  </sheetViews>
  <sheetFormatPr defaultRowHeight="15.75" x14ac:dyDescent="0.25"/>
  <cols>
    <col min="1" max="1" width="4.85546875" style="17" customWidth="1"/>
    <col min="2" max="2" width="13.7109375" style="16" customWidth="1"/>
    <col min="3" max="3" width="4.7109375" style="17" customWidth="1"/>
    <col min="4" max="4" width="1.7109375" style="16" customWidth="1"/>
    <col min="5" max="5" width="8.7109375" style="17" customWidth="1"/>
    <col min="6" max="6" width="1.42578125" style="22" customWidth="1"/>
    <col min="7" max="7" width="8" style="17" customWidth="1"/>
    <col min="8" max="8" width="2" style="17" customWidth="1"/>
    <col min="9" max="9" width="6.140625" style="17" customWidth="1"/>
    <col min="10" max="11" width="1.85546875" style="16" customWidth="1"/>
    <col min="12" max="12" width="5" style="16" customWidth="1"/>
    <col min="13" max="13" width="1.7109375" style="16" customWidth="1"/>
    <col min="14" max="14" width="3.7109375" style="8" customWidth="1"/>
    <col min="15" max="15" width="10.85546875" style="16" customWidth="1"/>
    <col min="16" max="16" width="10.42578125" style="16" customWidth="1"/>
    <col min="17" max="17" width="6.28515625" style="16" customWidth="1"/>
    <col min="18" max="18" width="3.7109375" style="16" customWidth="1"/>
    <col min="19" max="19" width="11" style="23" customWidth="1"/>
    <col min="20" max="20" width="9.140625" style="16" hidden="1" customWidth="1"/>
    <col min="21" max="16384" width="9.140625" style="16"/>
  </cols>
  <sheetData>
    <row r="1" spans="1:20" x14ac:dyDescent="0.25">
      <c r="A1" s="100" t="s">
        <v>72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</row>
    <row r="2" spans="1:20" ht="18.75" customHeight="1" x14ac:dyDescent="0.25">
      <c r="A2" s="100" t="s">
        <v>73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</row>
    <row r="3" spans="1:20" ht="15.75" customHeight="1" thickBot="1" x14ac:dyDescent="0.3">
      <c r="A3" s="109" t="s">
        <v>53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</row>
    <row r="4" spans="1:20" s="8" customFormat="1" ht="16.5" thickBot="1" x14ac:dyDescent="0.3">
      <c r="A4" s="5" t="s">
        <v>2</v>
      </c>
      <c r="B4" s="106" t="s">
        <v>3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8"/>
      <c r="O4" s="5" t="s">
        <v>4</v>
      </c>
      <c r="P4" s="5" t="s">
        <v>5</v>
      </c>
      <c r="Q4" s="32" t="s">
        <v>6</v>
      </c>
      <c r="R4" s="104" t="s">
        <v>7</v>
      </c>
      <c r="S4" s="105"/>
    </row>
    <row r="5" spans="1:20" s="8" customFormat="1" x14ac:dyDescent="0.25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</row>
    <row r="6" spans="1:20" s="29" customFormat="1" ht="83.25" customHeight="1" x14ac:dyDescent="0.25">
      <c r="A6" s="80">
        <v>1</v>
      </c>
      <c r="B6" s="102" t="s">
        <v>80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56"/>
      <c r="N6" s="56"/>
      <c r="O6" s="83">
        <v>2</v>
      </c>
      <c r="P6" s="52">
        <v>4802.6000000000004</v>
      </c>
      <c r="Q6" s="53" t="s">
        <v>54</v>
      </c>
      <c r="R6" s="53" t="s">
        <v>1</v>
      </c>
      <c r="S6" s="54">
        <f>P6*O6</f>
        <v>9605.2000000000007</v>
      </c>
    </row>
    <row r="7" spans="1:20" s="29" customFormat="1" ht="142.5" customHeight="1" x14ac:dyDescent="0.25">
      <c r="A7" s="80">
        <v>2</v>
      </c>
      <c r="B7" s="102" t="s">
        <v>93</v>
      </c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83">
        <v>1</v>
      </c>
      <c r="P7" s="52">
        <v>4928</v>
      </c>
      <c r="Q7" s="53" t="s">
        <v>54</v>
      </c>
      <c r="R7" s="53" t="s">
        <v>1</v>
      </c>
      <c r="S7" s="54">
        <f>P7*O7</f>
        <v>4928</v>
      </c>
    </row>
    <row r="8" spans="1:20" ht="49.5" customHeight="1" x14ac:dyDescent="0.25">
      <c r="A8" s="44">
        <v>3</v>
      </c>
      <c r="B8" s="102" t="s">
        <v>81</v>
      </c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57"/>
      <c r="N8" s="57"/>
      <c r="O8" s="45"/>
      <c r="P8" s="45"/>
      <c r="Q8" s="50"/>
    </row>
    <row r="9" spans="1:20" s="7" customFormat="1" ht="19.5" customHeight="1" x14ac:dyDescent="0.25">
      <c r="A9" s="46"/>
      <c r="B9" s="58" t="s">
        <v>57</v>
      </c>
      <c r="C9" s="58"/>
      <c r="D9" s="58"/>
      <c r="E9" s="58"/>
      <c r="F9" s="58"/>
      <c r="G9" s="58"/>
      <c r="H9" s="58"/>
      <c r="I9" s="58"/>
      <c r="J9" s="58"/>
      <c r="K9" s="58"/>
      <c r="L9" s="58"/>
      <c r="N9" s="8"/>
      <c r="O9" s="51">
        <v>100</v>
      </c>
      <c r="P9" s="2">
        <v>95.79</v>
      </c>
      <c r="Q9" s="1" t="s">
        <v>56</v>
      </c>
      <c r="R9" s="1" t="s">
        <v>1</v>
      </c>
      <c r="S9" s="59">
        <f t="shared" ref="S9:S12" si="0">O9*P9</f>
        <v>9579</v>
      </c>
    </row>
    <row r="10" spans="1:20" s="7" customFormat="1" ht="19.5" customHeight="1" x14ac:dyDescent="0.25">
      <c r="A10" s="97"/>
      <c r="B10" s="58" t="s">
        <v>104</v>
      </c>
      <c r="C10" s="58"/>
      <c r="D10" s="58"/>
      <c r="E10" s="58"/>
      <c r="F10" s="58"/>
      <c r="G10" s="58"/>
      <c r="H10" s="58"/>
      <c r="I10" s="58"/>
      <c r="J10" s="58"/>
      <c r="K10" s="58"/>
      <c r="L10" s="58"/>
      <c r="N10" s="8"/>
      <c r="O10" s="51">
        <v>80</v>
      </c>
      <c r="P10" s="2">
        <v>73.209999999999994</v>
      </c>
      <c r="Q10" s="1" t="s">
        <v>56</v>
      </c>
      <c r="R10" s="1" t="s">
        <v>1</v>
      </c>
      <c r="S10" s="59">
        <f t="shared" ref="S10" si="1">O10*P10</f>
        <v>5856.7999999999993</v>
      </c>
    </row>
    <row r="11" spans="1:20" s="29" customFormat="1" ht="36" customHeight="1" x14ac:dyDescent="0.25">
      <c r="A11" s="80">
        <v>4</v>
      </c>
      <c r="B11" s="102" t="s">
        <v>89</v>
      </c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83">
        <v>4</v>
      </c>
      <c r="P11" s="52">
        <v>337.92</v>
      </c>
      <c r="Q11" s="53" t="s">
        <v>55</v>
      </c>
      <c r="R11" s="53" t="s">
        <v>1</v>
      </c>
      <c r="S11" s="54">
        <f t="shared" si="0"/>
        <v>1351.68</v>
      </c>
    </row>
    <row r="12" spans="1:20" s="29" customFormat="1" ht="34.5" customHeight="1" x14ac:dyDescent="0.25">
      <c r="A12" s="80">
        <v>5</v>
      </c>
      <c r="B12" s="102" t="s">
        <v>90</v>
      </c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83">
        <v>4</v>
      </c>
      <c r="P12" s="52">
        <v>889.46</v>
      </c>
      <c r="Q12" s="53" t="str">
        <f t="shared" ref="Q12:Q17" si="2">Q11</f>
        <v xml:space="preserve">Each </v>
      </c>
      <c r="R12" s="53" t="s">
        <v>1</v>
      </c>
      <c r="S12" s="54">
        <f t="shared" si="0"/>
        <v>3557.84</v>
      </c>
    </row>
    <row r="13" spans="1:20" s="29" customFormat="1" ht="51" customHeight="1" x14ac:dyDescent="0.25">
      <c r="A13" s="80">
        <v>6</v>
      </c>
      <c r="B13" s="102" t="s">
        <v>94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83">
        <v>3</v>
      </c>
      <c r="P13" s="52">
        <v>270.60000000000002</v>
      </c>
      <c r="Q13" s="53" t="str">
        <f t="shared" si="2"/>
        <v xml:space="preserve">Each </v>
      </c>
      <c r="R13" s="53" t="s">
        <v>1</v>
      </c>
      <c r="S13" s="54">
        <f t="shared" ref="S13" si="3">O13*P13</f>
        <v>811.80000000000007</v>
      </c>
    </row>
    <row r="14" spans="1:20" s="29" customFormat="1" ht="51" customHeight="1" x14ac:dyDescent="0.25">
      <c r="A14" s="80">
        <v>7</v>
      </c>
      <c r="B14" s="102" t="s">
        <v>95</v>
      </c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83">
        <v>3</v>
      </c>
      <c r="P14" s="52">
        <v>566.70000000000005</v>
      </c>
      <c r="Q14" s="53" t="str">
        <f t="shared" si="2"/>
        <v xml:space="preserve">Each </v>
      </c>
      <c r="R14" s="53" t="s">
        <v>1</v>
      </c>
      <c r="S14" s="54">
        <f t="shared" ref="S14" si="4">O14*P14</f>
        <v>1700.1000000000001</v>
      </c>
    </row>
    <row r="15" spans="1:20" s="29" customFormat="1" ht="17.25" customHeight="1" x14ac:dyDescent="0.25">
      <c r="A15" s="80">
        <v>8</v>
      </c>
      <c r="B15" s="102" t="s">
        <v>96</v>
      </c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95"/>
      <c r="N15" s="95"/>
      <c r="O15" s="83">
        <v>3</v>
      </c>
      <c r="P15" s="52">
        <v>271.92</v>
      </c>
      <c r="Q15" s="53" t="str">
        <f t="shared" si="2"/>
        <v xml:space="preserve">Each </v>
      </c>
      <c r="R15" s="53" t="s">
        <v>1</v>
      </c>
      <c r="S15" s="54">
        <f t="shared" ref="S15" si="5">O15*P15</f>
        <v>815.76</v>
      </c>
    </row>
    <row r="16" spans="1:20" s="29" customFormat="1" ht="54.75" customHeight="1" x14ac:dyDescent="0.25">
      <c r="A16" s="80">
        <v>9</v>
      </c>
      <c r="B16" s="102" t="s">
        <v>97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83">
        <v>1</v>
      </c>
      <c r="P16" s="52">
        <v>1269.95</v>
      </c>
      <c r="Q16" s="53" t="str">
        <f t="shared" si="2"/>
        <v xml:space="preserve">Each </v>
      </c>
      <c r="R16" s="53" t="s">
        <v>1</v>
      </c>
      <c r="S16" s="54">
        <f t="shared" ref="S16" si="6">O16*P16</f>
        <v>1269.95</v>
      </c>
    </row>
    <row r="17" spans="1:19" s="29" customFormat="1" ht="54.75" customHeight="1" x14ac:dyDescent="0.25">
      <c r="A17" s="80">
        <v>10</v>
      </c>
      <c r="B17" s="102" t="s">
        <v>98</v>
      </c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83">
        <v>1</v>
      </c>
      <c r="P17" s="52">
        <v>2047.76</v>
      </c>
      <c r="Q17" s="53" t="str">
        <f t="shared" si="2"/>
        <v xml:space="preserve">Each </v>
      </c>
      <c r="R17" s="53" t="s">
        <v>1</v>
      </c>
      <c r="S17" s="54">
        <f t="shared" ref="S17" si="7">O17*P17</f>
        <v>2047.76</v>
      </c>
    </row>
    <row r="18" spans="1:19" s="29" customFormat="1" ht="67.5" customHeight="1" x14ac:dyDescent="0.25">
      <c r="A18" s="80">
        <v>11</v>
      </c>
      <c r="B18" s="102" t="s">
        <v>82</v>
      </c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83">
        <v>1</v>
      </c>
      <c r="P18" s="52">
        <v>21989.61</v>
      </c>
      <c r="Q18" s="53" t="s">
        <v>58</v>
      </c>
      <c r="R18" s="53" t="s">
        <v>1</v>
      </c>
      <c r="S18" s="55">
        <f>O18*P18</f>
        <v>21989.61</v>
      </c>
    </row>
    <row r="19" spans="1:19" s="29" customFormat="1" ht="73.5" customHeight="1" x14ac:dyDescent="0.25">
      <c r="A19" s="80">
        <v>12</v>
      </c>
      <c r="B19" s="102" t="s">
        <v>91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</row>
    <row r="20" spans="1:19" s="29" customFormat="1" ht="17.25" customHeight="1" x14ac:dyDescent="0.25">
      <c r="A20" s="80"/>
      <c r="B20" s="87" t="s">
        <v>99</v>
      </c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3">
        <v>60</v>
      </c>
      <c r="P20" s="52">
        <v>130</v>
      </c>
      <c r="Q20" s="53" t="s">
        <v>56</v>
      </c>
      <c r="R20" s="53" t="s">
        <v>1</v>
      </c>
      <c r="S20" s="55">
        <f>O20*P20</f>
        <v>7800</v>
      </c>
    </row>
    <row r="21" spans="1:19" s="29" customFormat="1" ht="17.25" customHeight="1" x14ac:dyDescent="0.25">
      <c r="A21" s="80"/>
      <c r="B21" s="95" t="s">
        <v>92</v>
      </c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83">
        <v>40</v>
      </c>
      <c r="P21" s="52">
        <v>163</v>
      </c>
      <c r="Q21" s="53" t="s">
        <v>56</v>
      </c>
      <c r="R21" s="53" t="s">
        <v>1</v>
      </c>
      <c r="S21" s="55">
        <f>O21*P21</f>
        <v>6520</v>
      </c>
    </row>
    <row r="22" spans="1:19" s="29" customFormat="1" ht="50.25" customHeight="1" x14ac:dyDescent="0.25">
      <c r="A22" s="80">
        <v>13</v>
      </c>
      <c r="B22" s="102" t="s">
        <v>102</v>
      </c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83">
        <v>4</v>
      </c>
      <c r="P22" s="52">
        <v>447.15</v>
      </c>
      <c r="Q22" s="53" t="s">
        <v>103</v>
      </c>
      <c r="R22" s="53" t="s">
        <v>1</v>
      </c>
      <c r="S22" s="55">
        <f>O22*P22</f>
        <v>1788.6</v>
      </c>
    </row>
    <row r="23" spans="1:19" s="29" customFormat="1" ht="33.75" customHeight="1" x14ac:dyDescent="0.25">
      <c r="A23" s="80">
        <v>14</v>
      </c>
      <c r="B23" s="102" t="s">
        <v>100</v>
      </c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87"/>
      <c r="N23" s="87"/>
      <c r="O23" s="83"/>
      <c r="P23" s="52"/>
      <c r="Q23" s="53"/>
      <c r="R23" s="53"/>
      <c r="S23" s="55"/>
    </row>
    <row r="24" spans="1:19" s="29" customFormat="1" ht="17.25" customHeight="1" x14ac:dyDescent="0.25">
      <c r="A24" s="80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83">
        <v>1</v>
      </c>
      <c r="P24" s="52">
        <v>795</v>
      </c>
      <c r="Q24" s="53" t="s">
        <v>54</v>
      </c>
      <c r="R24" s="53" t="s">
        <v>1</v>
      </c>
      <c r="S24" s="96">
        <f>O24*P24</f>
        <v>795</v>
      </c>
    </row>
    <row r="25" spans="1:19" s="29" customFormat="1" ht="17.25" customHeight="1" x14ac:dyDescent="0.25">
      <c r="A25" s="80"/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83"/>
      <c r="P25" s="52"/>
      <c r="Q25" s="53"/>
      <c r="R25" s="53" t="s">
        <v>1</v>
      </c>
      <c r="S25" s="55">
        <f>SUM(S6:S24)</f>
        <v>80417.100000000006</v>
      </c>
    </row>
    <row r="26" spans="1:19" ht="15.75" customHeight="1" x14ac:dyDescent="0.25">
      <c r="A26" s="49"/>
      <c r="B26" s="103" t="s">
        <v>84</v>
      </c>
      <c r="C26" s="103"/>
      <c r="D26" s="103"/>
      <c r="E26" s="103"/>
      <c r="F26" s="103"/>
      <c r="G26" s="103"/>
      <c r="H26" s="103"/>
      <c r="I26" s="103"/>
      <c r="J26" s="85"/>
      <c r="K26" s="85"/>
      <c r="L26" s="85"/>
      <c r="M26" s="85"/>
      <c r="N26" s="16"/>
      <c r="O26" s="34"/>
      <c r="P26" s="34"/>
      <c r="Q26" s="53"/>
      <c r="S26" s="50"/>
    </row>
    <row r="27" spans="1:19" s="29" customFormat="1" ht="60" customHeight="1" x14ac:dyDescent="0.25">
      <c r="A27" s="88">
        <v>1</v>
      </c>
      <c r="B27" s="102" t="s">
        <v>85</v>
      </c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83">
        <v>1</v>
      </c>
      <c r="P27" s="52">
        <v>5494.59</v>
      </c>
      <c r="Q27" s="53" t="s">
        <v>58</v>
      </c>
      <c r="R27" s="53" t="s">
        <v>1</v>
      </c>
      <c r="S27" s="55">
        <f>O27*P27</f>
        <v>5494.59</v>
      </c>
    </row>
    <row r="28" spans="1:19" x14ac:dyDescent="0.25">
      <c r="A28" s="49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16"/>
      <c r="O28" s="34"/>
      <c r="P28" s="34"/>
      <c r="Q28" s="53" t="s">
        <v>83</v>
      </c>
      <c r="S28" s="89">
        <f>S27</f>
        <v>5494.59</v>
      </c>
    </row>
    <row r="29" spans="1:19" x14ac:dyDescent="0.25">
      <c r="A29" s="49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16"/>
      <c r="O29" s="34"/>
      <c r="P29" s="34"/>
      <c r="Q29" s="53"/>
      <c r="S29" s="55"/>
    </row>
    <row r="30" spans="1:19" x14ac:dyDescent="0.25">
      <c r="A30" s="49"/>
      <c r="B30" s="85"/>
      <c r="C30" s="85"/>
      <c r="D30" s="85"/>
      <c r="E30" s="98" t="s">
        <v>86</v>
      </c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34"/>
      <c r="Q30" s="53"/>
      <c r="S30" s="55"/>
    </row>
    <row r="31" spans="1:19" x14ac:dyDescent="0.25">
      <c r="A31" s="49"/>
      <c r="B31" s="85"/>
      <c r="C31" s="85"/>
      <c r="D31" s="85"/>
      <c r="E31" s="49">
        <v>1</v>
      </c>
      <c r="F31" s="86"/>
      <c r="G31" s="86" t="s">
        <v>101</v>
      </c>
      <c r="H31" s="86"/>
      <c r="I31" s="86" t="s">
        <v>87</v>
      </c>
      <c r="J31" s="86"/>
      <c r="K31" s="86"/>
      <c r="L31" s="86"/>
      <c r="M31" s="86"/>
      <c r="N31" s="91"/>
      <c r="O31" s="92">
        <f>S25</f>
        <v>80417.100000000006</v>
      </c>
      <c r="P31" s="34"/>
      <c r="Q31" s="53"/>
      <c r="S31" s="55"/>
    </row>
    <row r="32" spans="1:19" x14ac:dyDescent="0.25">
      <c r="A32" s="49"/>
      <c r="B32" s="85"/>
      <c r="C32" s="85"/>
      <c r="D32" s="85"/>
      <c r="E32" s="49">
        <v>3</v>
      </c>
      <c r="F32" s="86"/>
      <c r="G32" s="86" t="str">
        <f>Q28</f>
        <v>Part-B</v>
      </c>
      <c r="H32" s="86"/>
      <c r="I32" s="86" t="s">
        <v>88</v>
      </c>
      <c r="J32" s="86"/>
      <c r="K32" s="86"/>
      <c r="L32" s="86"/>
      <c r="M32" s="86"/>
      <c r="N32" s="91"/>
      <c r="O32" s="93">
        <f>S28</f>
        <v>5494.59</v>
      </c>
      <c r="P32" s="34"/>
      <c r="Q32" s="53"/>
      <c r="S32" s="55"/>
    </row>
    <row r="33" spans="1:19" x14ac:dyDescent="0.25">
      <c r="A33" s="49"/>
      <c r="B33" s="85"/>
      <c r="C33" s="85"/>
      <c r="D33" s="85"/>
      <c r="E33" s="86"/>
      <c r="F33" s="86"/>
      <c r="G33" s="86"/>
      <c r="H33" s="86"/>
      <c r="I33" s="86"/>
      <c r="J33" s="86"/>
      <c r="K33" s="86"/>
      <c r="L33" s="86"/>
      <c r="M33" s="86"/>
      <c r="N33" s="91"/>
      <c r="O33" s="92">
        <f>SUM(O31:O32)</f>
        <v>85911.69</v>
      </c>
      <c r="P33" s="34"/>
      <c r="Q33" s="53"/>
      <c r="S33" s="55"/>
    </row>
    <row r="34" spans="1:19" x14ac:dyDescent="0.25">
      <c r="A34" s="49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16"/>
      <c r="O34" s="34"/>
      <c r="P34" s="34"/>
      <c r="Q34" s="53"/>
      <c r="S34" s="55"/>
    </row>
    <row r="35" spans="1:19" x14ac:dyDescent="0.25">
      <c r="A35" s="49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16"/>
      <c r="O35" s="34"/>
      <c r="P35" s="34"/>
      <c r="Q35" s="53"/>
      <c r="S35" s="55"/>
    </row>
    <row r="36" spans="1:19" x14ac:dyDescent="0.25">
      <c r="A36" s="101" t="s">
        <v>79</v>
      </c>
      <c r="B36" s="101"/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</row>
    <row r="37" spans="1:19" x14ac:dyDescent="0.25">
      <c r="A37" s="99" t="s">
        <v>74</v>
      </c>
      <c r="B37" s="99"/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</row>
    <row r="38" spans="1:19" x14ac:dyDescent="0.25">
      <c r="A38" s="99" t="s">
        <v>75</v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</row>
    <row r="39" spans="1:19" x14ac:dyDescent="0.25">
      <c r="A39" s="99" t="s">
        <v>76</v>
      </c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</row>
    <row r="40" spans="1:19" x14ac:dyDescent="0.25">
      <c r="A40" s="99" t="s">
        <v>77</v>
      </c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</row>
    <row r="41" spans="1:19" x14ac:dyDescent="0.25">
      <c r="A41" s="81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</row>
    <row r="42" spans="1:19" x14ac:dyDescent="0.25">
      <c r="A42" s="81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</row>
    <row r="43" spans="1:19" x14ac:dyDescent="0.25">
      <c r="A43" s="80"/>
      <c r="B43" s="82" t="s">
        <v>78</v>
      </c>
      <c r="C43" s="79"/>
      <c r="D43" s="81"/>
      <c r="E43" s="79"/>
      <c r="F43" s="34"/>
      <c r="G43" s="79"/>
      <c r="H43" s="79"/>
      <c r="I43" s="79"/>
      <c r="J43" s="81"/>
      <c r="K43" s="81"/>
      <c r="L43" s="81"/>
      <c r="M43" s="81"/>
      <c r="N43" s="79"/>
      <c r="O43" s="79"/>
      <c r="P43" s="79"/>
      <c r="Q43" s="81"/>
      <c r="R43" s="81"/>
      <c r="S43" s="50"/>
    </row>
    <row r="44" spans="1:19" x14ac:dyDescent="0.25">
      <c r="A44" s="80"/>
      <c r="B44" s="33"/>
      <c r="C44" s="79"/>
      <c r="D44" s="81"/>
      <c r="E44" s="79"/>
      <c r="F44" s="34"/>
      <c r="G44" s="79"/>
      <c r="H44" s="79"/>
      <c r="I44" s="79"/>
      <c r="J44" s="81"/>
      <c r="K44" s="81"/>
      <c r="L44" s="81"/>
      <c r="M44" s="81"/>
      <c r="N44" s="79"/>
      <c r="O44" s="79"/>
      <c r="P44" s="79"/>
      <c r="Q44" s="81"/>
      <c r="R44" s="81"/>
      <c r="S44" s="50"/>
    </row>
    <row r="45" spans="1:19" x14ac:dyDescent="0.25">
      <c r="A45" s="80"/>
      <c r="B45" s="33"/>
      <c r="C45" s="79"/>
      <c r="D45" s="81"/>
      <c r="E45" s="79"/>
      <c r="F45" s="34"/>
      <c r="G45" s="79"/>
      <c r="H45" s="79"/>
      <c r="I45" s="79"/>
      <c r="J45" s="81"/>
      <c r="K45" s="81"/>
      <c r="L45" s="81"/>
      <c r="M45" s="81"/>
      <c r="N45" s="79"/>
      <c r="O45" s="79"/>
      <c r="P45" s="79"/>
      <c r="Q45" s="81"/>
      <c r="R45" s="81"/>
      <c r="S45" s="50"/>
    </row>
  </sheetData>
  <mergeCells count="27">
    <mergeCell ref="B23:L23"/>
    <mergeCell ref="B13:N13"/>
    <mergeCell ref="B15:L15"/>
    <mergeCell ref="B16:N16"/>
    <mergeCell ref="B17:N17"/>
    <mergeCell ref="B22:N22"/>
    <mergeCell ref="B4:N4"/>
    <mergeCell ref="A3:S3"/>
    <mergeCell ref="B11:N11"/>
    <mergeCell ref="B12:N12"/>
    <mergeCell ref="B19:N19"/>
    <mergeCell ref="E30:O30"/>
    <mergeCell ref="A39:S39"/>
    <mergeCell ref="A40:S40"/>
    <mergeCell ref="A1:T1"/>
    <mergeCell ref="A2:T2"/>
    <mergeCell ref="A36:S36"/>
    <mergeCell ref="A37:S37"/>
    <mergeCell ref="A38:S38"/>
    <mergeCell ref="B6:L6"/>
    <mergeCell ref="B8:L8"/>
    <mergeCell ref="B18:N18"/>
    <mergeCell ref="B26:I26"/>
    <mergeCell ref="B7:N7"/>
    <mergeCell ref="B27:N27"/>
    <mergeCell ref="B14:N14"/>
    <mergeCell ref="R4:S4"/>
  </mergeCells>
  <pageMargins left="0.41" right="0.15" top="0.33" bottom="0.18" header="0.3" footer="0.3"/>
  <pageSetup paperSize="9" scale="91" orientation="portrait" horizontalDpi="200" verticalDpi="200" r:id="rId1"/>
  <rowBreaks count="1" manualBreakCount="1">
    <brk id="21" max="1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view="pageBreakPreview" topLeftCell="A23" zoomScale="130" zoomScaleNormal="100" zoomScaleSheetLayoutView="130" workbookViewId="0">
      <selection activeCell="G29" sqref="G29"/>
    </sheetView>
  </sheetViews>
  <sheetFormatPr defaultRowHeight="15" x14ac:dyDescent="0.25"/>
  <cols>
    <col min="1" max="1" width="5" customWidth="1"/>
    <col min="2" max="2" width="17.5703125" customWidth="1"/>
    <col min="3" max="3" width="6.85546875" customWidth="1"/>
    <col min="4" max="4" width="6" hidden="1" customWidth="1"/>
    <col min="5" max="5" width="3.85546875" style="36" customWidth="1"/>
    <col min="6" max="6" width="10.85546875" style="19" customWidth="1"/>
    <col min="7" max="7" width="10.85546875" customWidth="1"/>
    <col min="8" max="8" width="9.85546875" customWidth="1"/>
    <col min="9" max="9" width="9" customWidth="1"/>
    <col min="10" max="10" width="9.7109375" customWidth="1"/>
    <col min="11" max="11" width="8" customWidth="1"/>
  </cols>
  <sheetData>
    <row r="1" spans="1:11" ht="35.25" customHeight="1" thickBot="1" x14ac:dyDescent="0.3">
      <c r="A1" s="111" t="s">
        <v>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</row>
    <row r="2" spans="1:11" ht="32.25" customHeight="1" thickBot="1" x14ac:dyDescent="0.3">
      <c r="A2" s="5" t="s">
        <v>2</v>
      </c>
      <c r="B2" s="5" t="s">
        <v>9</v>
      </c>
      <c r="C2" s="104" t="s">
        <v>17</v>
      </c>
      <c r="D2" s="112"/>
      <c r="E2" s="105"/>
      <c r="F2" s="40" t="s">
        <v>44</v>
      </c>
      <c r="G2" s="40" t="s">
        <v>43</v>
      </c>
      <c r="H2" s="40" t="s">
        <v>45</v>
      </c>
      <c r="I2" s="40" t="s">
        <v>46</v>
      </c>
      <c r="J2" s="40" t="s">
        <v>39</v>
      </c>
      <c r="K2" s="6" t="s">
        <v>40</v>
      </c>
    </row>
    <row r="3" spans="1:11" x14ac:dyDescent="0.25">
      <c r="A3" s="1"/>
    </row>
    <row r="4" spans="1:11" s="41" customFormat="1" ht="17.25" customHeight="1" x14ac:dyDescent="0.25">
      <c r="A4" s="24">
        <v>1</v>
      </c>
      <c r="B4" s="29" t="s">
        <v>47</v>
      </c>
      <c r="C4" s="28" t="e">
        <f>Sheet1!#REF!</f>
        <v>#REF!</v>
      </c>
      <c r="D4" s="28" t="e">
        <f>C4*17.6/100</f>
        <v>#REF!</v>
      </c>
      <c r="E4" s="28" t="s">
        <v>42</v>
      </c>
      <c r="F4" s="28" t="e">
        <f>C4*7.8/100</f>
        <v>#REF!</v>
      </c>
      <c r="G4" s="28" t="e">
        <f>C4*49/100</f>
        <v>#REF!</v>
      </c>
      <c r="H4" s="28" t="e">
        <f>C4*98/100</f>
        <v>#REF!</v>
      </c>
      <c r="I4" s="24" t="s">
        <v>18</v>
      </c>
      <c r="J4" s="24" t="s">
        <v>18</v>
      </c>
      <c r="K4" s="24" t="s">
        <v>18</v>
      </c>
    </row>
    <row r="5" spans="1:11" s="41" customFormat="1" ht="16.5" customHeight="1" x14ac:dyDescent="0.25">
      <c r="A5" s="24">
        <v>2</v>
      </c>
      <c r="B5" s="29" t="s">
        <v>11</v>
      </c>
      <c r="C5" s="28" t="e">
        <f>Sheet1!#REF!</f>
        <v>#REF!</v>
      </c>
      <c r="D5" s="28" t="e">
        <f>C5*17.6/100</f>
        <v>#REF!</v>
      </c>
      <c r="E5" s="28" t="s">
        <v>42</v>
      </c>
      <c r="F5" s="28" t="e">
        <f>C5*17.6/100</f>
        <v>#REF!</v>
      </c>
      <c r="G5" s="28" t="e">
        <f>C5*44/100</f>
        <v>#REF!</v>
      </c>
      <c r="H5" s="24" t="s">
        <v>18</v>
      </c>
      <c r="I5" s="28" t="e">
        <f>C5*88/100</f>
        <v>#REF!</v>
      </c>
      <c r="J5" s="24" t="s">
        <v>18</v>
      </c>
      <c r="K5" s="24" t="s">
        <v>18</v>
      </c>
    </row>
    <row r="6" spans="1:11" s="41" customFormat="1" ht="18.75" customHeight="1" x14ac:dyDescent="0.25">
      <c r="A6" s="24">
        <v>3</v>
      </c>
      <c r="B6" s="29" t="s">
        <v>37</v>
      </c>
      <c r="C6" s="28" t="e">
        <f>Sheet1!#REF!+Sheet1!#REF!+Sheet1!#REF!</f>
        <v>#REF!</v>
      </c>
      <c r="D6" s="28"/>
      <c r="E6" s="28" t="s">
        <v>42</v>
      </c>
      <c r="F6" s="28" t="e">
        <f>C6*3.44/100</f>
        <v>#REF!</v>
      </c>
      <c r="G6" s="28" t="e">
        <f>C6*25.7/100</f>
        <v>#REF!</v>
      </c>
      <c r="H6" s="24" t="s">
        <v>18</v>
      </c>
      <c r="I6" s="24" t="s">
        <v>18</v>
      </c>
      <c r="J6" s="28" t="e">
        <f>C6*1350/100</f>
        <v>#REF!</v>
      </c>
      <c r="K6" s="24" t="s">
        <v>18</v>
      </c>
    </row>
    <row r="7" spans="1:11" ht="20.25" customHeight="1" x14ac:dyDescent="0.25">
      <c r="A7" s="24">
        <v>4</v>
      </c>
      <c r="B7" s="29" t="s">
        <v>28</v>
      </c>
      <c r="C7" s="28" t="e">
        <f>Sheet1!#REF!</f>
        <v>#REF!</v>
      </c>
      <c r="D7" s="28" t="e">
        <f>C7*17.6/100</f>
        <v>#REF!</v>
      </c>
      <c r="E7" s="28" t="s">
        <v>48</v>
      </c>
      <c r="F7" s="28" t="e">
        <f>C7*4.4/100</f>
        <v>#REF!</v>
      </c>
      <c r="G7" s="28" t="e">
        <f>C7*11/100</f>
        <v>#REF!</v>
      </c>
      <c r="H7" s="24" t="s">
        <v>18</v>
      </c>
      <c r="I7" s="28" t="e">
        <f>C7*22/100</f>
        <v>#REF!</v>
      </c>
      <c r="J7" s="24" t="s">
        <v>18</v>
      </c>
      <c r="K7" s="24" t="s">
        <v>18</v>
      </c>
    </row>
    <row r="8" spans="1:11" ht="18.75" customHeight="1" x14ac:dyDescent="0.25">
      <c r="A8" s="24">
        <v>5</v>
      </c>
      <c r="B8" s="29" t="s">
        <v>12</v>
      </c>
      <c r="C8" s="28" t="e">
        <f>Sheet1!#REF!</f>
        <v>#REF!</v>
      </c>
      <c r="D8" s="28" t="e">
        <f>C8*0.53/100</f>
        <v>#REF!</v>
      </c>
      <c r="E8" s="28" t="s">
        <v>48</v>
      </c>
      <c r="F8" s="28" t="e">
        <f>C8*0.53/100</f>
        <v>#REF!</v>
      </c>
      <c r="G8" s="28" t="e">
        <f>C8*4/100</f>
        <v>#REF!</v>
      </c>
      <c r="H8" s="24" t="s">
        <v>18</v>
      </c>
      <c r="I8" s="24" t="s">
        <v>18</v>
      </c>
      <c r="J8" s="24" t="s">
        <v>18</v>
      </c>
      <c r="K8" s="24" t="s">
        <v>18</v>
      </c>
    </row>
    <row r="9" spans="1:11" ht="25.5" customHeight="1" x14ac:dyDescent="0.25">
      <c r="A9" s="24">
        <v>6</v>
      </c>
      <c r="B9" s="29" t="s">
        <v>13</v>
      </c>
      <c r="C9" s="28" t="e">
        <f>C8</f>
        <v>#REF!</v>
      </c>
      <c r="D9" s="28" t="e">
        <f>C9*0.57/100</f>
        <v>#REF!</v>
      </c>
      <c r="E9" s="28" t="s">
        <v>48</v>
      </c>
      <c r="F9" s="28" t="e">
        <f>C9*0.57/100</f>
        <v>#REF!</v>
      </c>
      <c r="G9" s="28" t="e">
        <f>C9*3/100</f>
        <v>#REF!</v>
      </c>
      <c r="H9" s="24" t="s">
        <v>18</v>
      </c>
      <c r="I9" s="24" t="s">
        <v>18</v>
      </c>
      <c r="J9" s="24" t="s">
        <v>18</v>
      </c>
      <c r="K9" s="24" t="s">
        <v>18</v>
      </c>
    </row>
    <row r="10" spans="1:11" ht="20.25" customHeight="1" x14ac:dyDescent="0.25">
      <c r="A10" s="24">
        <v>7</v>
      </c>
      <c r="B10" s="29" t="s">
        <v>14</v>
      </c>
      <c r="C10" s="28" t="e">
        <f>Sheet1!#REF!</f>
        <v>#REF!</v>
      </c>
      <c r="D10" s="28" t="e">
        <f>C10*3/100</f>
        <v>#REF!</v>
      </c>
      <c r="E10" s="28" t="s">
        <v>42</v>
      </c>
      <c r="F10" s="28" t="e">
        <f>C10*17.6/100</f>
        <v>#REF!</v>
      </c>
      <c r="G10" s="28" t="e">
        <f>C10*44/100</f>
        <v>#REF!</v>
      </c>
      <c r="H10" s="28" t="s">
        <v>29</v>
      </c>
      <c r="I10" s="28" t="e">
        <f>C10*88/100</f>
        <v>#REF!</v>
      </c>
      <c r="J10" s="24" t="s">
        <v>18</v>
      </c>
      <c r="K10" s="24" t="s">
        <v>18</v>
      </c>
    </row>
    <row r="11" spans="1:11" ht="23.25" customHeight="1" x14ac:dyDescent="0.25">
      <c r="A11" s="24">
        <v>8</v>
      </c>
      <c r="B11" s="29" t="s">
        <v>15</v>
      </c>
      <c r="C11" s="28" t="e">
        <f>Sheet1!#REF!</f>
        <v>#REF!</v>
      </c>
      <c r="D11" s="28" t="e">
        <f>C11*3/100</f>
        <v>#REF!</v>
      </c>
      <c r="E11" s="28" t="s">
        <v>48</v>
      </c>
      <c r="F11" s="28" t="e">
        <f>C11*0.4/100</f>
        <v>#REF!</v>
      </c>
      <c r="G11" s="24" t="s">
        <v>18</v>
      </c>
      <c r="H11" s="24" t="s">
        <v>18</v>
      </c>
      <c r="I11" s="24" t="s">
        <v>18</v>
      </c>
      <c r="J11" s="24" t="s">
        <v>18</v>
      </c>
      <c r="K11" s="24" t="s">
        <v>18</v>
      </c>
    </row>
    <row r="12" spans="1:11" s="36" customFormat="1" ht="24" customHeight="1" x14ac:dyDescent="0.25">
      <c r="A12" s="24">
        <v>9</v>
      </c>
      <c r="B12" s="29" t="s">
        <v>49</v>
      </c>
      <c r="C12" s="28" t="e">
        <f>Sheet1!#REF!</f>
        <v>#REF!</v>
      </c>
      <c r="D12" s="28" t="e">
        <f>C12*0.57/100</f>
        <v>#REF!</v>
      </c>
      <c r="E12" s="28" t="s">
        <v>48</v>
      </c>
      <c r="F12" s="28" t="e">
        <f>C12*0.72/100</f>
        <v>#REF!</v>
      </c>
      <c r="G12" s="28" t="e">
        <f>C12*1.8/100</f>
        <v>#REF!</v>
      </c>
      <c r="H12" s="24" t="s">
        <v>18</v>
      </c>
      <c r="I12" s="24" t="s">
        <v>18</v>
      </c>
      <c r="J12" s="24" t="s">
        <v>18</v>
      </c>
      <c r="K12" s="24" t="s">
        <v>18</v>
      </c>
    </row>
    <row r="13" spans="1:11" s="36" customFormat="1" ht="21.75" customHeight="1" x14ac:dyDescent="0.25">
      <c r="A13" s="24">
        <v>10</v>
      </c>
      <c r="B13" s="29" t="s">
        <v>50</v>
      </c>
      <c r="C13" s="28">
        <v>0</v>
      </c>
      <c r="D13" s="28">
        <f>C13*0.57/100</f>
        <v>0</v>
      </c>
      <c r="E13" s="28" t="s">
        <v>48</v>
      </c>
      <c r="F13" s="28">
        <f>C13*0.72/100</f>
        <v>0</v>
      </c>
      <c r="G13" s="28">
        <f>C13*1.8/100</f>
        <v>0</v>
      </c>
      <c r="H13" s="24" t="s">
        <v>18</v>
      </c>
      <c r="I13" s="24" t="s">
        <v>18</v>
      </c>
      <c r="J13" s="24" t="s">
        <v>18</v>
      </c>
      <c r="K13" s="24" t="s">
        <v>18</v>
      </c>
    </row>
    <row r="14" spans="1:11" ht="18" customHeight="1" x14ac:dyDescent="0.25">
      <c r="A14" s="24">
        <v>11</v>
      </c>
      <c r="B14" s="30" t="s">
        <v>34</v>
      </c>
      <c r="C14" s="28" t="e">
        <f>Sheet1!#REF!+Sheet1!#REF!+Sheet1!#REF!</f>
        <v>#REF!</v>
      </c>
      <c r="D14" s="28" t="e">
        <f>C14*0.57/100</f>
        <v>#REF!</v>
      </c>
      <c r="E14" s="28" t="s">
        <v>48</v>
      </c>
      <c r="F14" s="28" t="e">
        <f>C14*1.14/100</f>
        <v>#REF!</v>
      </c>
      <c r="G14" s="28" t="e">
        <f>C14*6/100</f>
        <v>#REF!</v>
      </c>
      <c r="H14" s="24" t="s">
        <v>18</v>
      </c>
      <c r="I14" s="24" t="s">
        <v>18</v>
      </c>
      <c r="J14" s="24" t="s">
        <v>18</v>
      </c>
      <c r="K14" s="24" t="s">
        <v>18</v>
      </c>
    </row>
    <row r="15" spans="1:11" s="39" customFormat="1" ht="18" customHeight="1" x14ac:dyDescent="0.25">
      <c r="A15" s="24">
        <v>12</v>
      </c>
      <c r="B15" s="30" t="s">
        <v>51</v>
      </c>
      <c r="C15" s="28" t="e">
        <f>Sheet1!#REF!</f>
        <v>#REF!</v>
      </c>
      <c r="D15" s="28"/>
      <c r="E15" s="28" t="s">
        <v>48</v>
      </c>
      <c r="F15" s="28" t="e">
        <f>C15*0.51/100</f>
        <v>#REF!</v>
      </c>
      <c r="G15" s="28" t="e">
        <f>C15*4.26/100</f>
        <v>#REF!</v>
      </c>
      <c r="H15" s="24" t="s">
        <v>18</v>
      </c>
      <c r="I15" s="24" t="s">
        <v>18</v>
      </c>
      <c r="J15" s="28" t="e">
        <f>C15*200/100</f>
        <v>#REF!</v>
      </c>
      <c r="K15" s="24" t="s">
        <v>18</v>
      </c>
    </row>
    <row r="16" spans="1:11" ht="17.25" customHeight="1" thickBot="1" x14ac:dyDescent="0.3">
      <c r="A16" s="24">
        <v>13</v>
      </c>
      <c r="B16" s="30" t="s">
        <v>35</v>
      </c>
      <c r="C16" s="31" t="e">
        <f>Sheet1!#REF!</f>
        <v>#REF!</v>
      </c>
      <c r="D16" s="24" t="s">
        <v>18</v>
      </c>
      <c r="E16" s="24" t="s">
        <v>52</v>
      </c>
      <c r="F16" s="24" t="s">
        <v>18</v>
      </c>
      <c r="G16" s="24" t="s">
        <v>18</v>
      </c>
      <c r="H16" s="24" t="s">
        <v>18</v>
      </c>
      <c r="I16" s="24" t="s">
        <v>18</v>
      </c>
      <c r="J16" s="24" t="s">
        <v>18</v>
      </c>
      <c r="K16" s="43" t="e">
        <f>C16/20</f>
        <v>#REF!</v>
      </c>
    </row>
    <row r="17" spans="1:11" ht="18.75" customHeight="1" thickBot="1" x14ac:dyDescent="0.3">
      <c r="A17" s="104" t="s">
        <v>16</v>
      </c>
      <c r="B17" s="112"/>
      <c r="C17" s="105"/>
      <c r="D17" s="9" t="e">
        <f>SUM(D4:D14)</f>
        <v>#REF!</v>
      </c>
      <c r="E17" s="9"/>
      <c r="F17" s="27" t="e">
        <f>SUM(F4:F16)</f>
        <v>#REF!</v>
      </c>
      <c r="G17" s="27" t="e">
        <f>SUM(G4:G16)</f>
        <v>#REF!</v>
      </c>
      <c r="H17" s="27" t="e">
        <f>SUM(H4:H16)</f>
        <v>#REF!</v>
      </c>
      <c r="I17" s="27" t="e">
        <f>SUM(I4:I16)</f>
        <v>#REF!</v>
      </c>
      <c r="J17" s="27" t="e">
        <f>SUM(J4:J16)</f>
        <v>#REF!</v>
      </c>
      <c r="K17" s="42" t="e">
        <f>K16</f>
        <v>#REF!</v>
      </c>
    </row>
    <row r="19" spans="1:11" ht="25.5" customHeight="1" thickBot="1" x14ac:dyDescent="0.3">
      <c r="A19" s="111" t="s">
        <v>41</v>
      </c>
      <c r="B19" s="111"/>
      <c r="C19" s="111"/>
      <c r="D19" s="111"/>
      <c r="E19" s="111"/>
      <c r="F19" s="111"/>
      <c r="G19" s="111"/>
      <c r="H19" s="111"/>
      <c r="I19" s="111"/>
      <c r="J19" s="111"/>
      <c r="K19" s="111"/>
    </row>
    <row r="20" spans="1:11" ht="16.5" thickBot="1" x14ac:dyDescent="0.3">
      <c r="A20" s="5" t="s">
        <v>2</v>
      </c>
      <c r="B20" s="104" t="s">
        <v>19</v>
      </c>
      <c r="C20" s="112"/>
      <c r="D20" s="105"/>
      <c r="E20" s="35"/>
      <c r="F20" s="20"/>
      <c r="G20" s="5" t="s">
        <v>17</v>
      </c>
      <c r="H20" s="5" t="s">
        <v>5</v>
      </c>
      <c r="I20" s="6" t="s">
        <v>6</v>
      </c>
      <c r="J20" s="104" t="s">
        <v>7</v>
      </c>
      <c r="K20" s="105"/>
    </row>
    <row r="21" spans="1:11" ht="15" customHeight="1" x14ac:dyDescent="0.25">
      <c r="B21" s="110"/>
      <c r="C21" s="110"/>
      <c r="D21" s="110"/>
      <c r="J21" s="115"/>
      <c r="K21" s="115"/>
    </row>
    <row r="22" spans="1:11" ht="30" customHeight="1" x14ac:dyDescent="0.25">
      <c r="A22" s="1">
        <v>1</v>
      </c>
      <c r="B22" s="114" t="s">
        <v>20</v>
      </c>
      <c r="C22" s="114"/>
      <c r="D22" s="114"/>
      <c r="E22" s="37"/>
      <c r="F22" s="21"/>
      <c r="G22" s="10" t="e">
        <f>H17</f>
        <v>#REF!</v>
      </c>
      <c r="H22" s="2">
        <v>1390.6</v>
      </c>
      <c r="I22" s="1" t="s">
        <v>21</v>
      </c>
      <c r="J22" s="116" t="e">
        <f>G22*H22/100</f>
        <v>#REF!</v>
      </c>
      <c r="K22" s="116"/>
    </row>
    <row r="23" spans="1:11" ht="30" customHeight="1" x14ac:dyDescent="0.25">
      <c r="A23" s="1">
        <v>2</v>
      </c>
      <c r="B23" s="114" t="s">
        <v>22</v>
      </c>
      <c r="C23" s="114"/>
      <c r="D23" s="114"/>
      <c r="E23" s="37"/>
      <c r="F23" s="21"/>
      <c r="G23" s="10" t="e">
        <f>G17</f>
        <v>#REF!</v>
      </c>
      <c r="H23" s="1">
        <v>6828.12</v>
      </c>
      <c r="I23" s="1" t="s">
        <v>21</v>
      </c>
      <c r="J23" s="116" t="e">
        <f>G23*H23/100</f>
        <v>#REF!</v>
      </c>
      <c r="K23" s="116"/>
    </row>
    <row r="24" spans="1:11" ht="30" customHeight="1" x14ac:dyDescent="0.25">
      <c r="A24" s="1">
        <v>3</v>
      </c>
      <c r="B24" s="4" t="s">
        <v>25</v>
      </c>
      <c r="C24" s="4"/>
      <c r="D24" s="4"/>
      <c r="E24" s="37"/>
      <c r="F24" s="21"/>
      <c r="G24" s="10" t="e">
        <f>I17</f>
        <v>#REF!</v>
      </c>
      <c r="H24" s="2">
        <v>1325.48</v>
      </c>
      <c r="I24" s="1" t="s">
        <v>21</v>
      </c>
      <c r="J24" s="116" t="e">
        <f>G24*H24/100</f>
        <v>#REF!</v>
      </c>
      <c r="K24" s="116"/>
    </row>
    <row r="25" spans="1:11" ht="30" customHeight="1" x14ac:dyDescent="0.25">
      <c r="A25" s="1">
        <v>4</v>
      </c>
      <c r="B25" s="114" t="s">
        <v>23</v>
      </c>
      <c r="C25" s="114"/>
      <c r="D25" s="114"/>
      <c r="E25" s="37"/>
      <c r="F25" s="21"/>
      <c r="G25" s="10" t="e">
        <f>F17</f>
        <v>#REF!</v>
      </c>
      <c r="H25" s="1">
        <v>140.72999999999999</v>
      </c>
      <c r="I25" s="1" t="s">
        <v>24</v>
      </c>
      <c r="J25" s="116" t="e">
        <f>G25*H25</f>
        <v>#REF!</v>
      </c>
      <c r="K25" s="116"/>
    </row>
    <row r="26" spans="1:11" ht="30" customHeight="1" x14ac:dyDescent="0.25">
      <c r="A26" s="1">
        <v>5</v>
      </c>
      <c r="B26" s="114" t="s">
        <v>10</v>
      </c>
      <c r="C26" s="114"/>
      <c r="D26" s="114"/>
      <c r="E26" s="37"/>
      <c r="F26" s="21"/>
      <c r="G26" s="10" t="e">
        <f>J17</f>
        <v>#REF!</v>
      </c>
      <c r="H26" s="2">
        <v>617.5</v>
      </c>
      <c r="I26" s="1" t="s">
        <v>38</v>
      </c>
      <c r="J26" s="116" t="e">
        <f>G26*H26/1000</f>
        <v>#REF!</v>
      </c>
      <c r="K26" s="116"/>
    </row>
    <row r="27" spans="1:11" ht="30" customHeight="1" x14ac:dyDescent="0.25">
      <c r="A27" s="1">
        <v>6</v>
      </c>
      <c r="B27" s="114" t="s">
        <v>26</v>
      </c>
      <c r="C27" s="114"/>
      <c r="D27" s="114"/>
      <c r="E27" s="37"/>
      <c r="F27" s="21"/>
      <c r="G27" s="14" t="e">
        <f>K17</f>
        <v>#REF!</v>
      </c>
      <c r="H27" s="1">
        <v>186.15</v>
      </c>
      <c r="I27" s="1" t="s">
        <v>27</v>
      </c>
      <c r="J27" s="117" t="e">
        <f>G27*H27</f>
        <v>#REF!</v>
      </c>
      <c r="K27" s="117"/>
    </row>
    <row r="28" spans="1:11" ht="30" customHeight="1" x14ac:dyDescent="0.25">
      <c r="B28" s="113" t="s">
        <v>30</v>
      </c>
      <c r="C28" s="113"/>
      <c r="D28" s="113"/>
      <c r="E28" s="113"/>
      <c r="F28" s="113"/>
      <c r="G28" s="113"/>
      <c r="H28" s="113"/>
      <c r="I28" s="13" t="s">
        <v>0</v>
      </c>
      <c r="J28" s="118" t="e">
        <f>SUM(J22:K27)</f>
        <v>#REF!</v>
      </c>
      <c r="K28" s="119"/>
    </row>
    <row r="29" spans="1:11" ht="15" customHeight="1" x14ac:dyDescent="0.25">
      <c r="B29" s="110"/>
      <c r="C29" s="110"/>
      <c r="D29" s="110"/>
      <c r="J29" s="110"/>
      <c r="K29" s="110"/>
    </row>
    <row r="30" spans="1:11" ht="15" customHeight="1" x14ac:dyDescent="0.25">
      <c r="B30" s="110"/>
      <c r="C30" s="110"/>
      <c r="D30" s="110"/>
      <c r="J30" s="110"/>
      <c r="K30" s="110"/>
    </row>
    <row r="31" spans="1:11" ht="15" customHeight="1" x14ac:dyDescent="0.25">
      <c r="B31" s="120" t="s">
        <v>36</v>
      </c>
      <c r="C31" s="120"/>
      <c r="D31" s="120"/>
      <c r="E31" s="38"/>
      <c r="J31" s="110"/>
      <c r="K31" s="110"/>
    </row>
    <row r="32" spans="1:11" ht="15" customHeight="1" x14ac:dyDescent="0.25">
      <c r="B32" s="110"/>
      <c r="C32" s="110"/>
      <c r="D32" s="110"/>
      <c r="J32" s="110"/>
      <c r="K32" s="110"/>
    </row>
    <row r="33" spans="2:11" ht="15" customHeight="1" x14ac:dyDescent="0.25">
      <c r="B33" s="110"/>
      <c r="C33" s="110"/>
      <c r="D33" s="110"/>
      <c r="J33" s="110"/>
      <c r="K33" s="110"/>
    </row>
    <row r="34" spans="2:11" x14ac:dyDescent="0.25">
      <c r="J34" s="110"/>
      <c r="K34" s="110"/>
    </row>
    <row r="35" spans="2:11" x14ac:dyDescent="0.25">
      <c r="J35" s="110"/>
      <c r="K35" s="110"/>
    </row>
    <row r="36" spans="2:11" x14ac:dyDescent="0.25">
      <c r="J36" s="110"/>
      <c r="K36" s="110"/>
    </row>
    <row r="37" spans="2:11" x14ac:dyDescent="0.25">
      <c r="J37" s="110"/>
      <c r="K37" s="110"/>
    </row>
    <row r="38" spans="2:11" x14ac:dyDescent="0.25">
      <c r="J38" s="110"/>
      <c r="K38" s="110"/>
    </row>
  </sheetData>
  <mergeCells count="36">
    <mergeCell ref="J37:K37"/>
    <mergeCell ref="J38:K38"/>
    <mergeCell ref="J24:K24"/>
    <mergeCell ref="J34:K34"/>
    <mergeCell ref="J35:K35"/>
    <mergeCell ref="J36:K36"/>
    <mergeCell ref="B33:D33"/>
    <mergeCell ref="J20:K20"/>
    <mergeCell ref="J21:K21"/>
    <mergeCell ref="J22:K22"/>
    <mergeCell ref="J23:K23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B30:D30"/>
    <mergeCell ref="B31:D31"/>
    <mergeCell ref="B32:D32"/>
    <mergeCell ref="A1:K1"/>
    <mergeCell ref="A17:C17"/>
    <mergeCell ref="A19:K19"/>
    <mergeCell ref="B28:H28"/>
    <mergeCell ref="B26:D26"/>
    <mergeCell ref="B27:D27"/>
    <mergeCell ref="B29:D29"/>
    <mergeCell ref="B20:D20"/>
    <mergeCell ref="B21:D21"/>
    <mergeCell ref="B22:D22"/>
    <mergeCell ref="B23:D23"/>
    <mergeCell ref="B25:D25"/>
    <mergeCell ref="C2:E2"/>
  </mergeCells>
  <pageMargins left="0.7" right="0.36" top="0.33" bottom="0.44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view="pageBreakPreview" topLeftCell="A14" zoomScaleNormal="100" zoomScaleSheetLayoutView="100" workbookViewId="0">
      <selection activeCell="B25" sqref="B25"/>
    </sheetView>
  </sheetViews>
  <sheetFormatPr defaultRowHeight="15" x14ac:dyDescent="0.25"/>
  <cols>
    <col min="1" max="1" width="4.42578125" customWidth="1"/>
    <col min="2" max="2" width="44.140625" customWidth="1"/>
    <col min="3" max="3" width="18.140625" style="12" customWidth="1"/>
    <col min="4" max="4" width="5" customWidth="1"/>
    <col min="5" max="5" width="13.28515625" customWidth="1"/>
    <col min="6" max="10" width="9.140625" hidden="1" customWidth="1"/>
    <col min="11" max="11" width="9.5703125" bestFit="1" customWidth="1"/>
  </cols>
  <sheetData>
    <row r="1" spans="1:19" ht="19.5" x14ac:dyDescent="0.25">
      <c r="A1" s="121" t="s">
        <v>31</v>
      </c>
      <c r="B1" s="121"/>
      <c r="C1" s="121"/>
      <c r="D1" s="121"/>
      <c r="E1" s="121"/>
      <c r="F1" s="121"/>
      <c r="G1" s="121"/>
      <c r="H1" s="121"/>
      <c r="I1" s="121"/>
      <c r="J1" s="121"/>
    </row>
    <row r="3" spans="1:19" ht="70.5" customHeight="1" x14ac:dyDescent="0.25">
      <c r="A3" s="122" t="e">
        <f>Sheet1!#REF!</f>
        <v>#REF!</v>
      </c>
      <c r="B3" s="122"/>
      <c r="C3" s="122"/>
      <c r="D3" s="122"/>
      <c r="E3" s="122"/>
      <c r="F3" s="122"/>
      <c r="G3" s="122"/>
      <c r="H3" s="122"/>
      <c r="I3" s="122"/>
      <c r="J3" s="122"/>
      <c r="K3" s="15"/>
      <c r="L3" s="15"/>
      <c r="M3" s="15"/>
      <c r="N3" s="15"/>
      <c r="O3" s="15"/>
      <c r="P3" s="15"/>
      <c r="Q3" s="15"/>
      <c r="R3" s="15"/>
      <c r="S3" s="15"/>
    </row>
    <row r="5" spans="1:19" ht="24" customHeight="1" x14ac:dyDescent="0.25">
      <c r="A5" s="60" t="s">
        <v>32</v>
      </c>
      <c r="B5" s="61" t="s">
        <v>69</v>
      </c>
      <c r="C5" s="61"/>
      <c r="D5" s="62" t="s">
        <v>33</v>
      </c>
      <c r="E5" s="63" t="e">
        <f>Sheet1!#REF!+Sheet2!J28</f>
        <v>#REF!</v>
      </c>
    </row>
    <row r="6" spans="1:19" ht="17.25" x14ac:dyDescent="0.3">
      <c r="A6" s="64"/>
      <c r="B6" s="60"/>
      <c r="C6" s="60"/>
      <c r="D6" s="65"/>
      <c r="E6" s="66"/>
    </row>
    <row r="7" spans="1:19" ht="33" customHeight="1" x14ac:dyDescent="0.25">
      <c r="A7" s="60" t="s">
        <v>59</v>
      </c>
      <c r="B7" s="61" t="s">
        <v>61</v>
      </c>
      <c r="C7" s="61"/>
      <c r="D7" s="62" t="s">
        <v>33</v>
      </c>
      <c r="E7" s="63">
        <f>[1]Sheet1!S216</f>
        <v>14748</v>
      </c>
      <c r="K7" s="11"/>
      <c r="L7" s="3"/>
    </row>
    <row r="8" spans="1:19" ht="15" customHeight="1" x14ac:dyDescent="0.25">
      <c r="A8" s="60"/>
      <c r="B8" s="60"/>
      <c r="C8" s="60"/>
      <c r="D8" s="62"/>
      <c r="E8" s="63"/>
    </row>
    <row r="9" spans="1:19" ht="24" customHeight="1" x14ac:dyDescent="0.25">
      <c r="A9" s="60" t="s">
        <v>60</v>
      </c>
      <c r="B9" s="61" t="s">
        <v>63</v>
      </c>
      <c r="C9" s="61"/>
      <c r="D9" s="62" t="s">
        <v>33</v>
      </c>
      <c r="E9" s="63">
        <v>150000</v>
      </c>
    </row>
    <row r="10" spans="1:19" s="77" customFormat="1" ht="15" customHeight="1" x14ac:dyDescent="0.25">
      <c r="A10" s="60"/>
      <c r="B10" s="61"/>
      <c r="C10" s="61"/>
      <c r="D10" s="62"/>
      <c r="E10" s="63"/>
    </row>
    <row r="11" spans="1:19" ht="25.5" customHeight="1" x14ac:dyDescent="0.25">
      <c r="A11" s="60" t="s">
        <v>62</v>
      </c>
      <c r="B11" s="61" t="s">
        <v>64</v>
      </c>
      <c r="C11" s="61"/>
      <c r="D11" s="62" t="s">
        <v>33</v>
      </c>
      <c r="E11" s="63" t="e">
        <f>E5*1%</f>
        <v>#REF!</v>
      </c>
    </row>
    <row r="12" spans="1:19" s="77" customFormat="1" ht="16.5" customHeight="1" thickBot="1" x14ac:dyDescent="0.3">
      <c r="A12" s="60"/>
      <c r="B12" s="61"/>
      <c r="C12" s="61"/>
      <c r="D12" s="62"/>
      <c r="E12" s="63"/>
    </row>
    <row r="13" spans="1:19" ht="32.25" customHeight="1" thickBot="1" x14ac:dyDescent="0.3">
      <c r="A13" s="60"/>
      <c r="B13" s="61"/>
      <c r="C13" s="73" t="s">
        <v>66</v>
      </c>
      <c r="D13" s="72" t="s">
        <v>33</v>
      </c>
      <c r="E13" s="69" t="e">
        <f>SUM(E5:E11)</f>
        <v>#REF!</v>
      </c>
    </row>
    <row r="14" spans="1:19" s="48" customFormat="1" ht="18" customHeight="1" x14ac:dyDescent="0.3">
      <c r="A14" s="64"/>
      <c r="B14" s="68"/>
      <c r="C14" s="62"/>
      <c r="D14" s="62"/>
      <c r="E14" s="63"/>
    </row>
    <row r="15" spans="1:19" ht="25.5" customHeight="1" x14ac:dyDescent="0.25">
      <c r="A15" s="60" t="s">
        <v>65</v>
      </c>
      <c r="B15" s="61" t="s">
        <v>70</v>
      </c>
      <c r="C15" s="61"/>
      <c r="D15" s="67" t="s">
        <v>33</v>
      </c>
      <c r="E15" s="70" t="e">
        <f>E13*1%</f>
        <v>#REF!</v>
      </c>
    </row>
    <row r="16" spans="1:19" ht="23.25" customHeight="1" thickBot="1" x14ac:dyDescent="0.3">
      <c r="A16" s="60"/>
      <c r="B16" s="61"/>
      <c r="C16" s="61"/>
      <c r="D16" s="62"/>
      <c r="E16" s="63"/>
    </row>
    <row r="17" spans="1:5" s="25" customFormat="1" ht="18" thickBot="1" x14ac:dyDescent="0.3">
      <c r="A17" s="60"/>
      <c r="B17" s="61"/>
      <c r="C17" s="71" t="s">
        <v>67</v>
      </c>
      <c r="D17" s="72" t="s">
        <v>33</v>
      </c>
      <c r="E17" s="69" t="e">
        <f>SUM(E13:E15)</f>
        <v>#REF!</v>
      </c>
    </row>
    <row r="18" spans="1:5" s="25" customFormat="1" ht="16.5" thickBot="1" x14ac:dyDescent="0.3">
      <c r="A18" s="7"/>
      <c r="B18" s="76"/>
      <c r="C18" s="76"/>
      <c r="D18" s="8"/>
      <c r="E18" s="18"/>
    </row>
    <row r="19" spans="1:5" s="48" customFormat="1" ht="18" thickBot="1" x14ac:dyDescent="0.3">
      <c r="A19" s="7"/>
      <c r="B19" s="76"/>
      <c r="C19" s="71" t="s">
        <v>68</v>
      </c>
      <c r="D19" s="72" t="s">
        <v>33</v>
      </c>
      <c r="E19" s="69">
        <v>1529000</v>
      </c>
    </row>
    <row r="20" spans="1:5" s="48" customFormat="1" ht="16.5" thickBot="1" x14ac:dyDescent="0.3">
      <c r="A20" s="7"/>
      <c r="B20" s="76"/>
      <c r="C20" s="76"/>
      <c r="D20" s="8"/>
      <c r="E20" s="18"/>
    </row>
    <row r="21" spans="1:5" s="48" customFormat="1" ht="18" thickBot="1" x14ac:dyDescent="0.3">
      <c r="A21" s="7"/>
      <c r="B21" s="76"/>
      <c r="C21" s="71" t="s">
        <v>71</v>
      </c>
      <c r="D21" s="72" t="s">
        <v>33</v>
      </c>
      <c r="E21" s="78">
        <v>1.5289999999999999</v>
      </c>
    </row>
    <row r="22" spans="1:5" s="48" customFormat="1" ht="15.75" x14ac:dyDescent="0.25">
      <c r="A22" s="7"/>
      <c r="B22" s="47"/>
      <c r="C22" s="47"/>
      <c r="D22" s="8"/>
      <c r="E22" s="18"/>
    </row>
    <row r="23" spans="1:5" s="75" customFormat="1" ht="15.75" x14ac:dyDescent="0.25">
      <c r="A23" s="7"/>
      <c r="B23" s="74"/>
      <c r="C23" s="74"/>
      <c r="D23" s="8"/>
      <c r="E23" s="18"/>
    </row>
    <row r="24" spans="1:5" s="75" customFormat="1" ht="15.75" x14ac:dyDescent="0.25">
      <c r="A24" s="7"/>
      <c r="B24" s="74"/>
      <c r="C24" s="74"/>
      <c r="D24" s="8"/>
      <c r="E24" s="18"/>
    </row>
    <row r="27" spans="1:5" x14ac:dyDescent="0.25">
      <c r="B27" s="26" t="s">
        <v>36</v>
      </c>
    </row>
  </sheetData>
  <mergeCells count="2">
    <mergeCell ref="A1:J1"/>
    <mergeCell ref="A3:J3"/>
  </mergeCells>
  <pageMargins left="1.17" right="0.36" top="0.35" bottom="0.2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Fazal</cp:lastModifiedBy>
  <cp:lastPrinted>2016-02-28T02:50:35Z</cp:lastPrinted>
  <dcterms:created xsi:type="dcterms:W3CDTF">2014-03-04T07:22:02Z</dcterms:created>
  <dcterms:modified xsi:type="dcterms:W3CDTF">2016-02-28T02:52:19Z</dcterms:modified>
</cp:coreProperties>
</file>