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435" windowWidth="19440" windowHeight="7635"/>
  </bookViews>
  <sheets>
    <sheet name="Sheet1" sheetId="1" r:id="rId1"/>
    <sheet name="Sheet2" sheetId="2" r:id="rId2"/>
    <sheet name="Sheet3" sheetId="3" r:id="rId3"/>
  </sheets>
  <externalReferences>
    <externalReference r:id="rId4"/>
  </externalReferences>
  <definedNames>
    <definedName name="_xlnm.Print_Area" localSheetId="0">Sheet1!$A$1:$S$65</definedName>
    <definedName name="_xlnm.Print_Area" localSheetId="1">Sheet2!$A$1:$K$33</definedName>
    <definedName name="_xlnm.Print_Area" localSheetId="2">Sheet3!$A$1:$E$48</definedName>
    <definedName name="_xlnm.Print_titles" localSheetId="0">Sheet1!$4:$4</definedName>
  </definedNames>
  <calcPr calcId="144525"/>
</workbook>
</file>

<file path=xl/calcChain.xml><?xml version="1.0" encoding="utf-8"?>
<calcChain xmlns="http://schemas.openxmlformats.org/spreadsheetml/2006/main">
  <c r="S40" i="1" l="1"/>
  <c r="S39" i="1"/>
  <c r="S37" i="1"/>
  <c r="S36" i="1"/>
  <c r="S34" i="1"/>
  <c r="S33" i="1"/>
  <c r="S32" i="1"/>
  <c r="S31" i="1"/>
  <c r="S30" i="1"/>
  <c r="S29" i="1"/>
  <c r="S28" i="1"/>
  <c r="S26" i="1"/>
  <c r="S25" i="1"/>
  <c r="S24" i="1"/>
  <c r="S23" i="1"/>
  <c r="S22" i="1"/>
  <c r="S21" i="1"/>
  <c r="S19" i="1"/>
  <c r="S18" i="1"/>
  <c r="S17" i="1"/>
  <c r="S14" i="1"/>
  <c r="S13" i="1"/>
  <c r="S12" i="1"/>
  <c r="S11" i="1"/>
  <c r="S10" i="1"/>
  <c r="S9" i="1"/>
  <c r="S8" i="1"/>
  <c r="S7" i="1"/>
  <c r="S6" i="1"/>
  <c r="S41" i="1"/>
  <c r="S44" i="1" l="1"/>
  <c r="G52" i="1" l="1"/>
  <c r="G51" i="1"/>
  <c r="G50" i="1"/>
  <c r="S46" i="1"/>
  <c r="S47" i="1" s="1"/>
  <c r="O52" i="1" s="1"/>
  <c r="O53" i="1" s="1"/>
  <c r="E7" i="3" l="1"/>
  <c r="S43" i="1" l="1"/>
  <c r="O51" i="1" s="1"/>
  <c r="Q12" i="1"/>
  <c r="O50" i="1" l="1"/>
  <c r="G13" i="2"/>
  <c r="D13" i="2" l="1"/>
  <c r="F13" i="2"/>
  <c r="C12" i="2" l="1"/>
  <c r="C16" i="2"/>
  <c r="K16" i="2" s="1"/>
  <c r="K17" i="2" s="1"/>
  <c r="C5" i="2" l="1"/>
  <c r="C10" i="2"/>
  <c r="C15" i="2"/>
  <c r="D12" i="2"/>
  <c r="F12" i="2"/>
  <c r="G12" i="2"/>
  <c r="C6" i="2" l="1"/>
  <c r="G6" i="2" s="1"/>
  <c r="C14" i="2"/>
  <c r="F14" i="2" s="1"/>
  <c r="G10" i="2"/>
  <c r="I10" i="2"/>
  <c r="F10" i="2"/>
  <c r="C7" i="2"/>
  <c r="G15" i="2"/>
  <c r="J15" i="2"/>
  <c r="F15" i="2"/>
  <c r="G5" i="2"/>
  <c r="D5" i="2"/>
  <c r="F5" i="2"/>
  <c r="I5" i="2"/>
  <c r="C4" i="2"/>
  <c r="C11" i="2"/>
  <c r="G14" i="2" l="1"/>
  <c r="D14" i="2"/>
  <c r="F6" i="2"/>
  <c r="J6" i="2"/>
  <c r="J17" i="2" s="1"/>
  <c r="F7" i="2"/>
  <c r="D7" i="2"/>
  <c r="I7" i="2"/>
  <c r="I17" i="2" s="1"/>
  <c r="G7" i="2"/>
  <c r="F11" i="2"/>
  <c r="D11" i="2"/>
  <c r="G4" i="2"/>
  <c r="F4" i="2"/>
  <c r="H4" i="2"/>
  <c r="H17" i="2" s="1"/>
  <c r="A3" i="3" l="1"/>
  <c r="D10" i="2" l="1"/>
  <c r="D4" i="2" l="1"/>
  <c r="G26" i="2"/>
  <c r="J26" i="2" s="1"/>
  <c r="G27" i="2"/>
  <c r="J27" i="2" s="1"/>
  <c r="G24" i="2" l="1"/>
  <c r="J24" i="2" s="1"/>
  <c r="G22" i="2"/>
  <c r="J22" i="2" s="1"/>
  <c r="C8" i="2" l="1"/>
  <c r="F8" i="2" l="1"/>
  <c r="G8" i="2"/>
  <c r="C9" i="2"/>
  <c r="D8" i="2"/>
  <c r="G9" i="2" l="1"/>
  <c r="G17" i="2" s="1"/>
  <c r="G23" i="2" s="1"/>
  <c r="J23" i="2" s="1"/>
  <c r="F9" i="2"/>
  <c r="F17" i="2" s="1"/>
  <c r="G25" i="2" s="1"/>
  <c r="J25" i="2" s="1"/>
  <c r="D9" i="2"/>
  <c r="D17" i="2" s="1"/>
  <c r="J28" i="2" l="1"/>
  <c r="E5" i="3" s="1"/>
  <c r="E11" i="3" l="1"/>
  <c r="E13" i="3"/>
  <c r="E15" i="3" s="1"/>
  <c r="E17" i="3" s="1"/>
</calcChain>
</file>

<file path=xl/sharedStrings.xml><?xml version="1.0" encoding="utf-8"?>
<sst xmlns="http://schemas.openxmlformats.org/spreadsheetml/2006/main" count="263" uniqueCount="124">
  <si>
    <t>=</t>
  </si>
  <si>
    <t>Rs.</t>
  </si>
  <si>
    <t>S.No</t>
  </si>
  <si>
    <t xml:space="preserve">Name of Items </t>
  </si>
  <si>
    <t xml:space="preserve">Qty </t>
  </si>
  <si>
    <t xml:space="preserve">Rate </t>
  </si>
  <si>
    <t xml:space="preserve">Unit </t>
  </si>
  <si>
    <t xml:space="preserve">Amount </t>
  </si>
  <si>
    <t xml:space="preserve">MATERIAL STATEMENT </t>
  </si>
  <si>
    <t xml:space="preserve">Name of Item </t>
  </si>
  <si>
    <t>Bricks</t>
  </si>
  <si>
    <t>R.C.C 1:2:4</t>
  </si>
  <si>
    <t>C.Plaster 1:6</t>
  </si>
  <si>
    <t>C.Plaster 1:4</t>
  </si>
  <si>
    <t>C.C Plain 1:2:4</t>
  </si>
  <si>
    <t>Applying F- Coat</t>
  </si>
  <si>
    <t>Total</t>
  </si>
  <si>
    <t xml:space="preserve">Qty: </t>
  </si>
  <si>
    <t>***</t>
  </si>
  <si>
    <t>Name of Work</t>
  </si>
  <si>
    <t xml:space="preserve">Stone Metal </t>
  </si>
  <si>
    <t>% Cft</t>
  </si>
  <si>
    <t xml:space="preserve">Sand </t>
  </si>
  <si>
    <t>Cemet</t>
  </si>
  <si>
    <t>P.Bag</t>
  </si>
  <si>
    <t>Bajri</t>
  </si>
  <si>
    <t>Steel</t>
  </si>
  <si>
    <t>P-Tons</t>
  </si>
  <si>
    <t>P/L 3" Thick Top:</t>
  </si>
  <si>
    <t>**</t>
  </si>
  <si>
    <t>Total: -</t>
  </si>
  <si>
    <t xml:space="preserve">SUMMARY OF COST </t>
  </si>
  <si>
    <t>"A"</t>
  </si>
  <si>
    <t>RS.</t>
  </si>
  <si>
    <t xml:space="preserve">Tiles                         </t>
  </si>
  <si>
    <t xml:space="preserve">Fabrication            </t>
  </si>
  <si>
    <t>SUB-ENGINEER</t>
  </si>
  <si>
    <t>Pacca Brick Work</t>
  </si>
  <si>
    <t>%0Nos</t>
  </si>
  <si>
    <t xml:space="preserve">Bricks                                                   %0 Nos </t>
  </si>
  <si>
    <t>Steel           P-Ton</t>
  </si>
  <si>
    <t>COST OF CARRIAGE OF MATERIAL</t>
  </si>
  <si>
    <t>Cft</t>
  </si>
  <si>
    <t>H-Sand                                     100 Cft</t>
  </si>
  <si>
    <t>Cement                              P-Bags</t>
  </si>
  <si>
    <t>Stone                                100 Cft</t>
  </si>
  <si>
    <t>Bajri                                                100 Cft</t>
  </si>
  <si>
    <t>C.C 1:5:10</t>
  </si>
  <si>
    <t>Sft</t>
  </si>
  <si>
    <t xml:space="preserve">Cement Pointing </t>
  </si>
  <si>
    <t xml:space="preserve">Marble Floor </t>
  </si>
  <si>
    <t>Tiles Roofing</t>
  </si>
  <si>
    <t>Cwt</t>
  </si>
  <si>
    <t xml:space="preserve">PART- B W/S &amp; FITTING </t>
  </si>
  <si>
    <t>Each</t>
  </si>
  <si>
    <t xml:space="preserve">Each </t>
  </si>
  <si>
    <t>P-Rft</t>
  </si>
  <si>
    <t>P-No</t>
  </si>
  <si>
    <t>Boring for tube well in all water bearing soils from ground level upto 100 ft or 30.5 meter depth i/c sinking and with drawing of caseing 80mm (3: Dia)(PHE-S.I.No: 1 (a) P-41)</t>
  </si>
  <si>
    <t>"B"</t>
  </si>
  <si>
    <t>"C"</t>
  </si>
  <si>
    <t xml:space="preserve">Cost Of Part B W/S &amp; S/Fitting </t>
  </si>
  <si>
    <t>"D"</t>
  </si>
  <si>
    <t>Cost Of Electrification</t>
  </si>
  <si>
    <t xml:space="preserve">1 % Contingency </t>
  </si>
  <si>
    <t>"E"</t>
  </si>
  <si>
    <t xml:space="preserve">Total </t>
  </si>
  <si>
    <t>G-Total</t>
  </si>
  <si>
    <t>Say</t>
  </si>
  <si>
    <t>COST OF Civil Work (i/c Carriage of Mterial)</t>
  </si>
  <si>
    <t>1 % T.P.V</t>
  </si>
  <si>
    <t xml:space="preserve">In Millions </t>
  </si>
  <si>
    <t xml:space="preserve">BILL OF QUANTITES </t>
  </si>
  <si>
    <t>(A) Deseription and rate of items based on composite schedule of rates.</t>
  </si>
  <si>
    <t xml:space="preserve">________% above/below on the rates of CSR Rs.______________/-  Amount to be added/deducted on </t>
  </si>
  <si>
    <t xml:space="preserve">the basis of permium qouted                                                                                                                                        </t>
  </si>
  <si>
    <t>________________________________________________________________________________________</t>
  </si>
  <si>
    <t>CONTRACTOR</t>
  </si>
  <si>
    <t>Amount Total (b)</t>
  </si>
  <si>
    <t xml:space="preserve">S/F squting type white glazed earth were W.C pan with internal i/c the cost of flush cirtion with inlet fitting and flesh pipe with band making good in cement concrete 1:2:4 (i) w.C not less that 19” clear opening between flushing 3 galons pushing tank with 4” dai C.P trap and C.I thumble (SI No:1 (B)/P-01)
</t>
  </si>
  <si>
    <t xml:space="preserve">P-Rft </t>
  </si>
  <si>
    <t>Part-A</t>
  </si>
  <si>
    <t>Part-B</t>
  </si>
  <si>
    <t xml:space="preserve">PART-B PHE SCHEDULE </t>
  </si>
  <si>
    <t xml:space="preserve">PART-C OLD ELECTRIC SCHEDULE </t>
  </si>
  <si>
    <t>Part-C</t>
  </si>
  <si>
    <t xml:space="preserve">Abstract </t>
  </si>
  <si>
    <t xml:space="preserve">W/S &amp; S/F </t>
  </si>
  <si>
    <t xml:space="preserve">Electric </t>
  </si>
  <si>
    <t xml:space="preserve">PH Engineering </t>
  </si>
  <si>
    <t xml:space="preserve">Providing &amp; fixing European white glazed earthen ware wash down w.c pan complete with and I/c the cost  of white/black plastic seat (Best Quality ) and lid with c.P brass hineges and buffers, 3 gallons white glazed earthen earthen ware low level foushing cistern with siphon fitting 1-1/2" dia white porcelain enamelled flush bend 3/4" dia and making requiste number of holes in walls, plinth and floor for Pipe connectios and making good in cement concerete 1: 2: 4.  (Foreign Quality).                                                  (SI No:5/P-02)
</t>
  </si>
  <si>
    <t>Providing &amp; fixing flat back lipped from urinal basin (of not less than 17" in height) of white glazed earthen ware complete with &amp; I/c the cost of 1 gallon C.I automatic flushing cistern with fittings, a pot cock C.I or W.I brackets standard flush Pipe with fitting standard waste Pipe (Enamelled iron ) connection complete &amp; making requisite number of holes in walls, plinth &amp; floor for Pipe connection &amp; making good in cement concrete 1: 2: 4 (Foreign or Equivalant).(SI No:07/P-03)</t>
  </si>
  <si>
    <t>Providing &amp; fixing 24" x 18" lavatory basin in white glazed earthen ware complete with &amp; I/c the cost of W.I or C.I cantilever brackets 6 inches built into walls, painted white in two coats after a primary coat of red lead paint a pair of 1/2" dia rubber plug &amp; chrome plated brass  chain 1-1/4" dia, malloable iron or brass unions and making requisite number of holes in walls , plinth &amp; floor for Pipe connections and making good in cement concrete 1: 2: 4 (Foreign or Equivalant).(SI No: 10 /P-03)</t>
  </si>
  <si>
    <t>Add extra for labour for providing &amp; fixing of earthen ware pedestal white or coloured glazed (Foreign or Equivalent..) (SI No: 11 /P-03)</t>
  </si>
  <si>
    <t>Providing &amp; fixong 24" x 18" x8" white glazed fire clay sinks complete with &amp; I/c the cost of C.I or W.I brackets 6 inches built into walls, 1-1/2" rubber plug &amp; chrome plated brass chain 1-1/2"  c.p brass washer 1-1/2" dia , jmalloable iron or c.p brass trap with malloable iron of brass unions&amp; making requisite number of holes in walls, plinth &amp; floor for pipe connectiosn &amp; making good in cement concrete 1: 2: 4. (Foreign or Equivalant). (SI No: 05 /P-18)</t>
  </si>
  <si>
    <t>Providing &amp; fixing in position nyloon connections  complete with 1/2" dia, brass stop cock with pair of brass nuts and lining joints to nyloon connection.  (SI No: 23 /P-06)</t>
  </si>
  <si>
    <t xml:space="preserve">Providing &amp; fixing chrome plated brass towel rail complete with brackets fixing on wooden cleats with 1" long c.p brass screws.(a) 3/4" dia round or square (Standard Pattern)(SI No: 01 II a  /P-07)
</t>
  </si>
  <si>
    <t>Providing &amp; fixing24" x 18" bavelled edge mirror of belgium glass complete with 1/8" thick hard board and  c.p screws fixed to wooden pleat.(b) superior Quality. (SI No: 3 a /P-07)</t>
  </si>
  <si>
    <t>Providing &amp; fixing 4" dia C.I soil &amp; vent Pipe including cutting and fitting and extra painting to match the colour of building.(SI No: 1 /P-09)</t>
  </si>
  <si>
    <t>Providing &amp; fixing 4" x 4"  x4" dia. C.I branchen of the required degree with access dooors, rubber washer 1/8" thick and bolts and nuts and extra painting to match colour of the building..(SI No: 5/P-09)</t>
  </si>
  <si>
    <t>Providing G.I Pipes, specials, and clamps etc, including fixing cutting &amp; fitting complete with and I/c the cost of breaking thorugh walls and roof, making good etc. painting two coats after cleaning the Pipe etc. with white zink paint with pigment to match the colour5 of the building and testing with water to a pressure head of 200 feet and handling.                                                              (SI No: 1/P-12)</t>
  </si>
  <si>
    <t>1/2" dia  G.I Pipe</t>
  </si>
  <si>
    <t>1" dia  G.I Pipe</t>
  </si>
  <si>
    <t>1-1/4" dia  G.I Pipe</t>
  </si>
  <si>
    <t>3/4" dia  G.I Pipe</t>
  </si>
  <si>
    <t>1-1/2" dia  G.I Pipe</t>
  </si>
  <si>
    <t>i</t>
  </si>
  <si>
    <t>ii</t>
  </si>
  <si>
    <t>iii</t>
  </si>
  <si>
    <t>iv</t>
  </si>
  <si>
    <t>v</t>
  </si>
  <si>
    <t>vi</t>
  </si>
  <si>
    <t>Providing &amp; fixing full way gun metal balves  with wheels, threaded or flabged ends with rubber washing.Standard Pattern (Note : Standared manufacturer(SI No: 04/P-17)</t>
  </si>
  <si>
    <t>Cancealed C.P fittings of Superior quality for tiles Bath Rooms.(a)  S/Fixing cancealed stop cock of superir quality with c.p head 1/2" dia.                       (SI No: 12/P-18)</t>
  </si>
  <si>
    <t xml:space="preserve"> Cancealed C.P fittings of Superior quality for tiles Bath Rooms.S/Fixing long bib- cock of superir quality with c.p head 1/2" dia.(SI No: 13/P-19)</t>
  </si>
  <si>
    <t xml:space="preserve"> Cancealed C.P fittings of Superior quality for tiles Bath Rooms.Supplying &amp; Fixing swan type piller cock of Superior quality single c.p. head 1/2" dia.(SI No: 16/P-19)</t>
  </si>
  <si>
    <t>Providing  R.C.C pipe with collars slass "B" and digging the trenches to required  depth &amp; fixing inposition including cutting , fitting &amp; jointing with maxphalt composition &amp; cement mortor 1: 1 and testing with water pressure jto a head of 4 feet a bove the top of the heghest pipe &amp; refilling with excavated staff.(SI No: 02/P-24)</t>
  </si>
  <si>
    <t xml:space="preserve">6" dia  </t>
  </si>
  <si>
    <t xml:space="preserve">9" dia  </t>
  </si>
  <si>
    <t xml:space="preserve">4" dia  </t>
  </si>
  <si>
    <t>Providing &amp; fixing 4" x 4"x 4" dia C.I branch of  the required degree with access doors, rubber washer 3/8" thick and nuts and extra painting to match the colour of the builsding..(SI No: 4/P-09)</t>
  </si>
  <si>
    <t xml:space="preserve">Total (B) = in words &amp; figures ______________________________________________________________                                                                                                              </t>
  </si>
  <si>
    <t>Providing, Laying  uPVC Pressure Pipes of Class 'B' (equivalent make) fixing in trench i/c cutting, fitting and jointing with 'Z' joint with one rubber ring  i/c testing with water to a head 61meter or 200 ft.                                              (S.I.NO: 01 P-22)</t>
  </si>
  <si>
    <t xml:space="preserve">Providing and fixing water pumping set 1 HP 2800 PRM single phase 220 Volts 1-1/4 x 1" suction and delivery 40 ft head i/c base plate and also  making C.C 1:3:6 plate form of required size and fixing with nuts and bolts complete in all respect (S.I.NO: 12 P-30)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</si>
</sst>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_);\(0\)"/>
    <numFmt numFmtId="166" formatCode="0.0"/>
    <numFmt numFmtId="167" formatCode="0.0000"/>
  </numFmts>
  <fonts count="14" x14ac:knownFonts="1">
    <font>
      <sz val="11"/>
      <color theme="1"/>
      <name val="Calibri"/>
      <family val="2"/>
      <scheme val="minor"/>
    </font>
    <font>
      <b/>
      <sz val="11"/>
      <color theme="1"/>
      <name val="Calibri"/>
      <family val="2"/>
      <scheme val="minor"/>
    </font>
    <font>
      <b/>
      <u/>
      <sz val="15"/>
      <color theme="1"/>
      <name val="Calibri"/>
      <family val="2"/>
      <scheme val="minor"/>
    </font>
    <font>
      <b/>
      <u val="double"/>
      <sz val="15"/>
      <color theme="1"/>
      <name val="Calibri"/>
      <family val="2"/>
      <scheme val="minor"/>
    </font>
    <font>
      <b/>
      <sz val="12"/>
      <color theme="1"/>
      <name val="Calibri"/>
      <family val="2"/>
      <scheme val="minor"/>
    </font>
    <font>
      <sz val="12"/>
      <color theme="1"/>
      <name val="Calibri"/>
      <family val="2"/>
      <scheme val="minor"/>
    </font>
    <font>
      <b/>
      <u val="double"/>
      <sz val="15"/>
      <color theme="1"/>
      <name val="Arial"/>
      <family val="2"/>
    </font>
    <font>
      <b/>
      <sz val="12"/>
      <color theme="1"/>
      <name val="Arial"/>
      <family val="2"/>
    </font>
    <font>
      <b/>
      <u val="double"/>
      <sz val="11"/>
      <color theme="1"/>
      <name val="Calibri"/>
      <family val="2"/>
      <scheme val="minor"/>
    </font>
    <font>
      <b/>
      <sz val="13"/>
      <color theme="1"/>
      <name val="Calibri"/>
      <family val="2"/>
      <scheme val="minor"/>
    </font>
    <font>
      <b/>
      <sz val="13"/>
      <color theme="1"/>
      <name val="Arial"/>
      <family val="2"/>
    </font>
    <font>
      <b/>
      <u val="double"/>
      <sz val="12"/>
      <color theme="1"/>
      <name val="Arial"/>
      <family val="2"/>
    </font>
    <font>
      <b/>
      <u/>
      <sz val="11"/>
      <color theme="1"/>
      <name val="Calibri"/>
      <family val="2"/>
      <scheme val="minor"/>
    </font>
    <font>
      <sz val="11"/>
      <name val="Calibri"/>
      <family val="2"/>
      <scheme val="minor"/>
    </font>
  </fonts>
  <fills count="2">
    <fill>
      <patternFill patternType="none"/>
    </fill>
    <fill>
      <patternFill patternType="gray125"/>
    </fill>
  </fills>
  <borders count="12">
    <border>
      <left/>
      <right/>
      <top/>
      <bottom/>
      <diagonal/>
    </border>
    <border>
      <left/>
      <right/>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21">
    <xf numFmtId="0" fontId="0" fillId="0" borderId="0" xfId="0"/>
    <xf numFmtId="0" fontId="0" fillId="0" borderId="0" xfId="0" applyAlignment="1">
      <alignment horizontal="center" vertical="center"/>
    </xf>
    <xf numFmtId="2" fontId="0" fillId="0" borderId="0" xfId="0" applyNumberFormat="1" applyAlignment="1">
      <alignment horizontal="center" vertical="center"/>
    </xf>
    <xf numFmtId="1" fontId="0" fillId="0" borderId="0" xfId="0" applyNumberFormat="1"/>
    <xf numFmtId="0" fontId="0" fillId="0" borderId="0" xfId="0" applyAlignment="1">
      <alignment horizontal="left" vertical="center"/>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center" vertical="center"/>
    </xf>
    <xf numFmtId="1" fontId="4" fillId="0" borderId="3" xfId="0" applyNumberFormat="1" applyFont="1" applyBorder="1" applyAlignment="1">
      <alignment horizontal="center" vertical="center"/>
    </xf>
    <xf numFmtId="1" fontId="0" fillId="0" borderId="0" xfId="0" applyNumberFormat="1" applyAlignment="1">
      <alignment horizontal="center" vertical="center"/>
    </xf>
    <xf numFmtId="1" fontId="0" fillId="0" borderId="0" xfId="0" applyNumberFormat="1" applyAlignment="1">
      <alignment horizontal="center"/>
    </xf>
    <xf numFmtId="0" fontId="0" fillId="0" borderId="0" xfId="0"/>
    <xf numFmtId="0" fontId="1" fillId="0" borderId="0" xfId="0" applyFont="1" applyAlignment="1">
      <alignment horizontal="center" vertical="center"/>
    </xf>
    <xf numFmtId="164" fontId="0" fillId="0" borderId="0" xfId="0" applyNumberFormat="1" applyAlignment="1">
      <alignment horizontal="center" vertical="center"/>
    </xf>
    <xf numFmtId="0" fontId="2" fillId="0" borderId="0" xfId="0" applyFont="1" applyAlignment="1">
      <alignment vertical="center"/>
    </xf>
    <xf numFmtId="0" fontId="5" fillId="0" borderId="0" xfId="0" applyFont="1"/>
    <xf numFmtId="0" fontId="5" fillId="0" borderId="0" xfId="0" applyFont="1" applyAlignment="1">
      <alignment horizontal="center"/>
    </xf>
    <xf numFmtId="1" fontId="7" fillId="0" borderId="0" xfId="0" applyNumberFormat="1" applyFont="1" applyAlignment="1">
      <alignment horizontal="left" vertical="center"/>
    </xf>
    <xf numFmtId="0" fontId="0" fillId="0" borderId="0" xfId="0"/>
    <xf numFmtId="0" fontId="4" fillId="0" borderId="6" xfId="0" applyFont="1" applyBorder="1" applyAlignment="1">
      <alignment horizontal="center" vertical="center"/>
    </xf>
    <xf numFmtId="0" fontId="0" fillId="0" borderId="0" xfId="0" applyAlignment="1">
      <alignment horizontal="left" vertical="center"/>
    </xf>
    <xf numFmtId="0" fontId="5" fillId="0" borderId="0" xfId="0" applyFont="1" applyAlignment="1"/>
    <xf numFmtId="165" fontId="4" fillId="0" borderId="0" xfId="0" applyNumberFormat="1" applyFont="1" applyAlignment="1">
      <alignment horizontal="left"/>
    </xf>
    <xf numFmtId="0" fontId="5" fillId="0" borderId="0" xfId="0" applyFont="1" applyAlignment="1">
      <alignment horizontal="center" vertical="top"/>
    </xf>
    <xf numFmtId="0" fontId="0" fillId="0" borderId="0" xfId="0"/>
    <xf numFmtId="0" fontId="1" fillId="0" borderId="0" xfId="0" applyFont="1"/>
    <xf numFmtId="1" fontId="4" fillId="0" borderId="3" xfId="0" applyNumberFormat="1" applyFont="1" applyBorder="1" applyAlignment="1">
      <alignment horizontal="center" vertical="center" wrapText="1"/>
    </xf>
    <xf numFmtId="1" fontId="5" fillId="0" borderId="0" xfId="0" applyNumberFormat="1"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2" fontId="5" fillId="0" borderId="0" xfId="0" applyNumberFormat="1" applyFont="1" applyAlignment="1">
      <alignment horizontal="center" vertical="top"/>
    </xf>
    <xf numFmtId="0" fontId="4" fillId="0" borderId="4" xfId="0" applyFont="1" applyBorder="1" applyAlignment="1">
      <alignment horizontal="center" vertical="center"/>
    </xf>
    <xf numFmtId="0" fontId="0" fillId="0" borderId="0" xfId="0" applyFont="1"/>
    <xf numFmtId="0" fontId="0" fillId="0" borderId="0" xfId="0" applyAlignment="1"/>
    <xf numFmtId="0" fontId="4" fillId="0" borderId="6" xfId="0" applyFont="1" applyBorder="1" applyAlignment="1">
      <alignment horizontal="center" vertical="center"/>
    </xf>
    <xf numFmtId="0" fontId="0" fillId="0" borderId="0" xfId="0"/>
    <xf numFmtId="0" fontId="0" fillId="0" borderId="0" xfId="0" applyAlignment="1">
      <alignment horizontal="left" vertical="center"/>
    </xf>
    <xf numFmtId="0" fontId="1" fillId="0" borderId="0" xfId="0" applyFont="1"/>
    <xf numFmtId="0" fontId="0" fillId="0" borderId="0" xfId="0"/>
    <xf numFmtId="0" fontId="4" fillId="0" borderId="4" xfId="0" applyFont="1" applyBorder="1" applyAlignment="1">
      <alignment horizontal="center" vertical="center" wrapText="1"/>
    </xf>
    <xf numFmtId="0" fontId="0" fillId="0" borderId="0" xfId="0" applyAlignment="1">
      <alignment vertical="top"/>
    </xf>
    <xf numFmtId="164" fontId="4" fillId="0" borderId="3" xfId="0" applyNumberFormat="1" applyFont="1" applyBorder="1" applyAlignment="1">
      <alignment horizontal="center" vertical="center" wrapText="1"/>
    </xf>
    <xf numFmtId="164" fontId="5" fillId="0" borderId="0" xfId="0" applyNumberFormat="1" applyFont="1" applyAlignment="1">
      <alignment horizontal="center" vertical="top" wrapText="1"/>
    </xf>
    <xf numFmtId="0" fontId="0" fillId="0" borderId="0" xfId="0" applyFont="1" applyAlignment="1">
      <alignment horizontal="center" vertical="top"/>
    </xf>
    <xf numFmtId="0" fontId="0" fillId="0" borderId="0" xfId="0"/>
    <xf numFmtId="0" fontId="5" fillId="0" borderId="0" xfId="0" applyFont="1" applyAlignment="1">
      <alignment horizontal="left" vertical="center" wrapText="1"/>
    </xf>
    <xf numFmtId="0" fontId="0" fillId="0" borderId="0" xfId="0"/>
    <xf numFmtId="0" fontId="1" fillId="0" borderId="0" xfId="0" applyFont="1" applyAlignment="1">
      <alignment horizontal="center"/>
    </xf>
    <xf numFmtId="165" fontId="1" fillId="0" borderId="0" xfId="0" applyNumberFormat="1" applyFont="1" applyAlignment="1">
      <alignment horizontal="left"/>
    </xf>
    <xf numFmtId="2" fontId="0" fillId="0" borderId="0" xfId="0" applyNumberFormat="1" applyAlignment="1">
      <alignment horizontal="center" vertical="top"/>
    </xf>
    <xf numFmtId="0" fontId="0" fillId="0" borderId="0" xfId="0" applyAlignment="1">
      <alignment horizontal="center" vertical="top"/>
    </xf>
    <xf numFmtId="165" fontId="1" fillId="0" borderId="0" xfId="0" applyNumberFormat="1" applyFont="1" applyAlignment="1">
      <alignment horizontal="left" vertical="top"/>
    </xf>
    <xf numFmtId="165" fontId="1" fillId="0" borderId="0" xfId="0" applyNumberFormat="1" applyFont="1" applyBorder="1" applyAlignment="1">
      <alignment horizontal="left" vertical="top"/>
    </xf>
    <xf numFmtId="0" fontId="0" fillId="0" borderId="0" xfId="0" applyAlignment="1">
      <alignment vertical="top" wrapText="1"/>
    </xf>
    <xf numFmtId="0" fontId="9" fillId="0" borderId="0" xfId="0" applyFont="1" applyAlignment="1">
      <alignment vertical="center"/>
    </xf>
    <xf numFmtId="0" fontId="9" fillId="0" borderId="0" xfId="0" applyFont="1" applyAlignment="1">
      <alignment horizontal="left" vertical="center" wrapText="1"/>
    </xf>
    <xf numFmtId="0" fontId="9" fillId="0" borderId="0" xfId="0" applyFont="1" applyAlignment="1">
      <alignment horizontal="center" vertical="center"/>
    </xf>
    <xf numFmtId="1" fontId="10" fillId="0" borderId="0" xfId="0" applyNumberFormat="1" applyFont="1" applyAlignment="1">
      <alignment horizontal="left" vertical="center"/>
    </xf>
    <xf numFmtId="0" fontId="9" fillId="0" borderId="0" xfId="0" applyFont="1"/>
    <xf numFmtId="0" fontId="9" fillId="0" borderId="0" xfId="0" applyFont="1" applyAlignment="1">
      <alignment horizontal="center"/>
    </xf>
    <xf numFmtId="0" fontId="10" fillId="0" borderId="0" xfId="0" applyFont="1" applyAlignment="1">
      <alignment horizontal="left" vertical="center"/>
    </xf>
    <xf numFmtId="0" fontId="9" fillId="0" borderId="0" xfId="0" applyFont="1" applyBorder="1" applyAlignment="1">
      <alignment horizontal="center" vertical="center"/>
    </xf>
    <xf numFmtId="0" fontId="9" fillId="0" borderId="0" xfId="0" applyFont="1" applyAlignment="1">
      <alignment horizontal="right" vertical="center"/>
    </xf>
    <xf numFmtId="1" fontId="10" fillId="0" borderId="6" xfId="0" applyNumberFormat="1" applyFont="1" applyBorder="1" applyAlignment="1">
      <alignment horizontal="left" vertical="center"/>
    </xf>
    <xf numFmtId="1" fontId="10" fillId="0" borderId="0" xfId="0" applyNumberFormat="1" applyFont="1" applyBorder="1" applyAlignment="1">
      <alignment horizontal="left" vertical="center"/>
    </xf>
    <xf numFmtId="0" fontId="9" fillId="0" borderId="3" xfId="0" applyFont="1" applyBorder="1" applyAlignment="1">
      <alignment horizontal="left" vertical="center" wrapText="1"/>
    </xf>
    <xf numFmtId="0" fontId="9" fillId="0" borderId="3" xfId="0" applyFont="1" applyBorder="1" applyAlignment="1">
      <alignment horizontal="center" vertical="center"/>
    </xf>
    <xf numFmtId="0" fontId="9" fillId="0" borderId="3" xfId="0" applyFont="1" applyBorder="1" applyAlignment="1">
      <alignment horizontal="center" vertical="center" wrapText="1"/>
    </xf>
    <xf numFmtId="0" fontId="5" fillId="0" borderId="0" xfId="0" applyFont="1" applyAlignment="1">
      <alignment horizontal="left" vertical="center" wrapText="1"/>
    </xf>
    <xf numFmtId="0" fontId="0" fillId="0" borderId="0" xfId="0"/>
    <xf numFmtId="0" fontId="5" fillId="0" borderId="0" xfId="0" applyFont="1" applyAlignment="1">
      <alignment horizontal="left" vertical="center" wrapText="1"/>
    </xf>
    <xf numFmtId="0" fontId="0" fillId="0" borderId="0" xfId="0"/>
    <xf numFmtId="167" fontId="10" fillId="0" borderId="6" xfId="0" applyNumberFormat="1" applyFont="1" applyBorder="1" applyAlignment="1">
      <alignment horizontal="left" vertical="center"/>
    </xf>
    <xf numFmtId="0" fontId="0" fillId="0" borderId="0" xfId="0" applyAlignment="1">
      <alignment horizontal="center"/>
    </xf>
    <xf numFmtId="0" fontId="0" fillId="0" borderId="0" xfId="0" applyFont="1" applyAlignment="1">
      <alignment horizontal="center" vertical="top"/>
    </xf>
    <xf numFmtId="0" fontId="0" fillId="0" borderId="0" xfId="0"/>
    <xf numFmtId="0" fontId="1" fillId="0" borderId="0" xfId="0" applyFont="1"/>
    <xf numFmtId="166" fontId="0" fillId="0" borderId="0" xfId="0" applyNumberFormat="1" applyAlignment="1">
      <alignment horizontal="center" vertical="top"/>
    </xf>
    <xf numFmtId="165" fontId="1" fillId="0" borderId="1" xfId="0" applyNumberFormat="1" applyFont="1" applyBorder="1" applyAlignment="1">
      <alignment horizontal="left" vertical="top"/>
    </xf>
    <xf numFmtId="0" fontId="0" fillId="0" borderId="0" xfId="0" applyAlignment="1">
      <alignment horizontal="left" vertical="top" wrapText="1"/>
    </xf>
    <xf numFmtId="0" fontId="0" fillId="0" borderId="0" xfId="0"/>
    <xf numFmtId="0" fontId="0" fillId="0" borderId="0" xfId="0"/>
    <xf numFmtId="0" fontId="1" fillId="0" borderId="0" xfId="0" applyFont="1"/>
    <xf numFmtId="0" fontId="0" fillId="0" borderId="0" xfId="0" applyAlignment="1">
      <alignment horizontal="left" vertical="top" wrapText="1"/>
    </xf>
    <xf numFmtId="0" fontId="1" fillId="0" borderId="0" xfId="0" applyFont="1" applyAlignment="1">
      <alignment horizontal="center" vertical="top"/>
    </xf>
    <xf numFmtId="165" fontId="1" fillId="0" borderId="11" xfId="0" applyNumberFormat="1" applyFont="1" applyBorder="1" applyAlignment="1">
      <alignment horizontal="left" vertical="top"/>
    </xf>
    <xf numFmtId="0" fontId="4" fillId="0" borderId="0" xfId="0" applyFont="1" applyBorder="1" applyAlignment="1">
      <alignment horizontal="center" vertical="center"/>
    </xf>
    <xf numFmtId="0" fontId="4" fillId="0" borderId="0" xfId="0" applyFont="1"/>
    <xf numFmtId="165" fontId="1" fillId="0" borderId="0" xfId="0" applyNumberFormat="1" applyFont="1" applyAlignment="1"/>
    <xf numFmtId="165" fontId="1" fillId="0" borderId="1" xfId="0" applyNumberFormat="1" applyFont="1" applyBorder="1" applyAlignment="1"/>
    <xf numFmtId="0" fontId="13" fillId="0" borderId="0" xfId="0" applyFont="1" applyAlignment="1">
      <alignment vertical="center"/>
    </xf>
    <xf numFmtId="0" fontId="13" fillId="0" borderId="0" xfId="0" applyFont="1" applyAlignment="1">
      <alignment vertical="top"/>
    </xf>
    <xf numFmtId="0" fontId="0" fillId="0" borderId="0" xfId="0" applyAlignment="1">
      <alignment horizontal="center"/>
    </xf>
    <xf numFmtId="0" fontId="0" fillId="0" borderId="0" xfId="0" applyAlignment="1">
      <alignment horizontal="left"/>
    </xf>
    <xf numFmtId="0" fontId="11" fillId="0" borderId="0" xfId="0" applyFont="1" applyAlignment="1">
      <alignment horizontal="center" vertical="center"/>
    </xf>
    <xf numFmtId="0" fontId="0" fillId="0" borderId="0" xfId="0" applyAlignment="1">
      <alignment horizontal="left" vertical="top" wrapText="1"/>
    </xf>
    <xf numFmtId="0" fontId="0" fillId="0" borderId="0" xfId="0" applyFont="1" applyAlignment="1">
      <alignment horizontal="left" vertical="top" wrapText="1"/>
    </xf>
    <xf numFmtId="0" fontId="12" fillId="0" borderId="0" xfId="0" applyFont="1" applyAlignment="1">
      <alignment horizontal="center" vertical="top"/>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12" fillId="0" borderId="0" xfId="0" applyFont="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13" fillId="0" borderId="0" xfId="0" applyFont="1" applyAlignment="1">
      <alignment horizontal="left" vertical="top" wrapText="1"/>
    </xf>
    <xf numFmtId="0" fontId="8" fillId="0" borderId="2" xfId="0" applyFont="1" applyBorder="1" applyAlignment="1">
      <alignment horizontal="center" vertical="center"/>
    </xf>
    <xf numFmtId="0" fontId="0" fillId="0" borderId="0" xfId="0"/>
    <xf numFmtId="0" fontId="3" fillId="0" borderId="2"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center" vertical="center" wrapText="1"/>
    </xf>
    <xf numFmtId="0" fontId="0" fillId="0" borderId="0" xfId="0" applyAlignment="1">
      <alignment horizontal="left" vertical="center"/>
    </xf>
    <xf numFmtId="0" fontId="0" fillId="0" borderId="7" xfId="0" applyBorder="1"/>
    <xf numFmtId="1" fontId="0" fillId="0" borderId="0" xfId="0" applyNumberFormat="1" applyAlignment="1">
      <alignment horizontal="center" vertical="center"/>
    </xf>
    <xf numFmtId="1" fontId="0" fillId="0" borderId="1" xfId="0" applyNumberFormat="1" applyBorder="1" applyAlignment="1">
      <alignment horizontal="center" vertical="center"/>
    </xf>
    <xf numFmtId="1" fontId="1" fillId="0" borderId="0" xfId="0" applyNumberFormat="1" applyFont="1" applyAlignment="1">
      <alignment horizontal="center" vertical="center"/>
    </xf>
    <xf numFmtId="0" fontId="1" fillId="0" borderId="0" xfId="0" applyFont="1" applyAlignment="1">
      <alignment horizontal="center" vertical="center"/>
    </xf>
    <xf numFmtId="0" fontId="1" fillId="0" borderId="0" xfId="0" applyFont="1"/>
    <xf numFmtId="0" fontId="6" fillId="0" borderId="0" xfId="0" applyFont="1" applyAlignment="1">
      <alignment horizontal="center" vertical="center"/>
    </xf>
    <xf numFmtId="0" fontId="2" fillId="0" borderId="0" xfId="0" applyFont="1" applyAlignment="1">
      <alignment horizontal="center" vertical="center" wrapText="1"/>
    </xf>
    <xf numFmtId="0" fontId="1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20</xdr:col>
      <xdr:colOff>224782</xdr:colOff>
      <xdr:row>56</xdr:row>
      <xdr:rowOff>120911</xdr:rowOff>
    </xdr:from>
    <xdr:to>
      <xdr:col>24</xdr:col>
      <xdr:colOff>41655</xdr:colOff>
      <xdr:row>59</xdr:row>
      <xdr:rowOff>101203</xdr:rowOff>
    </xdr:to>
    <xdr:sp macro="" textlink="">
      <xdr:nvSpPr>
        <xdr:cNvPr id="7" name="TextBox 6"/>
        <xdr:cNvSpPr txBox="1"/>
      </xdr:nvSpPr>
      <xdr:spPr>
        <a:xfrm>
          <a:off x="7416157" y="11086567"/>
          <a:ext cx="2245748" cy="5875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twoCellAnchor>
    <xdr:from>
      <xdr:col>14</xdr:col>
      <xdr:colOff>187831</xdr:colOff>
      <xdr:row>61</xdr:row>
      <xdr:rowOff>107772</xdr:rowOff>
    </xdr:from>
    <xdr:to>
      <xdr:col>18</xdr:col>
      <xdr:colOff>457187</xdr:colOff>
      <xdr:row>64</xdr:row>
      <xdr:rowOff>101203</xdr:rowOff>
    </xdr:to>
    <xdr:sp macro="" textlink="">
      <xdr:nvSpPr>
        <xdr:cNvPr id="8" name="TextBox 7"/>
        <xdr:cNvSpPr txBox="1"/>
      </xdr:nvSpPr>
      <xdr:spPr>
        <a:xfrm>
          <a:off x="4557425" y="70914241"/>
          <a:ext cx="2358903" cy="600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20</xdr:col>
      <xdr:colOff>69108</xdr:colOff>
      <xdr:row>59</xdr:row>
      <xdr:rowOff>46591</xdr:rowOff>
    </xdr:from>
    <xdr:to>
      <xdr:col>23</xdr:col>
      <xdr:colOff>444672</xdr:colOff>
      <xdr:row>61</xdr:row>
      <xdr:rowOff>0</xdr:rowOff>
    </xdr:to>
    <xdr:sp macro="" textlink="">
      <xdr:nvSpPr>
        <xdr:cNvPr id="9" name="TextBox 8"/>
        <xdr:cNvSpPr txBox="1"/>
      </xdr:nvSpPr>
      <xdr:spPr>
        <a:xfrm>
          <a:off x="7260483" y="11619466"/>
          <a:ext cx="2197220" cy="57408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410308</xdr:colOff>
      <xdr:row>25</xdr:row>
      <xdr:rowOff>349781</xdr:rowOff>
    </xdr:from>
    <xdr:to>
      <xdr:col>17</xdr:col>
      <xdr:colOff>65943</xdr:colOff>
      <xdr:row>27</xdr:row>
      <xdr:rowOff>161192</xdr:rowOff>
    </xdr:to>
    <xdr:sp macro="" textlink="">
      <xdr:nvSpPr>
        <xdr:cNvPr id="2" name="TextBox 1"/>
        <xdr:cNvSpPr txBox="1"/>
      </xdr:nvSpPr>
      <xdr:spPr>
        <a:xfrm>
          <a:off x="7737231" y="7383627"/>
          <a:ext cx="2088174" cy="5734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7</xdr:col>
      <xdr:colOff>131885</xdr:colOff>
      <xdr:row>29</xdr:row>
      <xdr:rowOff>124557</xdr:rowOff>
    </xdr:from>
    <xdr:to>
      <xdr:col>11</xdr:col>
      <xdr:colOff>14655</xdr:colOff>
      <xdr:row>32</xdr:row>
      <xdr:rowOff>161191</xdr:rowOff>
    </xdr:to>
    <xdr:sp macro="" textlink="">
      <xdr:nvSpPr>
        <xdr:cNvPr id="3" name="TextBox 2"/>
        <xdr:cNvSpPr txBox="1"/>
      </xdr:nvSpPr>
      <xdr:spPr>
        <a:xfrm>
          <a:off x="3802673" y="8491903"/>
          <a:ext cx="2322636" cy="6081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466725</xdr:colOff>
      <xdr:row>25</xdr:row>
      <xdr:rowOff>133350</xdr:rowOff>
    </xdr:from>
    <xdr:to>
      <xdr:col>15</xdr:col>
      <xdr:colOff>528173</xdr:colOff>
      <xdr:row>29</xdr:row>
      <xdr:rowOff>104775</xdr:rowOff>
    </xdr:to>
    <xdr:sp macro="" textlink="">
      <xdr:nvSpPr>
        <xdr:cNvPr id="2" name="TextBox 1"/>
        <xdr:cNvSpPr txBox="1"/>
      </xdr:nvSpPr>
      <xdr:spPr>
        <a:xfrm>
          <a:off x="6772275" y="6972300"/>
          <a:ext cx="2499848" cy="733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2</xdr:col>
      <xdr:colOff>123824</xdr:colOff>
      <xdr:row>25</xdr:row>
      <xdr:rowOff>142876</xdr:rowOff>
    </xdr:from>
    <xdr:to>
      <xdr:col>4</xdr:col>
      <xdr:colOff>876300</xdr:colOff>
      <xdr:row>28</xdr:row>
      <xdr:rowOff>123826</xdr:rowOff>
    </xdr:to>
    <xdr:sp macro="" textlink="">
      <xdr:nvSpPr>
        <xdr:cNvPr id="3" name="TextBox 2"/>
        <xdr:cNvSpPr txBox="1"/>
      </xdr:nvSpPr>
      <xdr:spPr>
        <a:xfrm>
          <a:off x="3362324" y="6981826"/>
          <a:ext cx="2295526" cy="552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ASSISTANT ENGINEER                        EDUCATION WORKS SUB-DIVISION                             KHAIRPUR</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ub-%20Division%20Khiarpur/2016%20Works/Jillani%20Mohallah/Jillani%20Mohalla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ow r="216">
          <cell r="S216">
            <v>14748</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5"/>
  <sheetViews>
    <sheetView tabSelected="1" view="pageBreakPreview" topLeftCell="A42" zoomScale="160" zoomScaleNormal="100" zoomScaleSheetLayoutView="160" workbookViewId="0">
      <selection activeCell="G47" sqref="G47"/>
    </sheetView>
  </sheetViews>
  <sheetFormatPr defaultRowHeight="15.75" x14ac:dyDescent="0.25"/>
  <cols>
    <col min="1" max="1" width="4.85546875" style="17" customWidth="1"/>
    <col min="2" max="2" width="13.7109375" style="16" customWidth="1"/>
    <col min="3" max="3" width="4.7109375" style="17" customWidth="1"/>
    <col min="4" max="4" width="1.7109375" style="16" customWidth="1"/>
    <col min="5" max="5" width="8.7109375" style="17" customWidth="1"/>
    <col min="6" max="6" width="1.42578125" style="22" customWidth="1"/>
    <col min="7" max="7" width="8" style="17" customWidth="1"/>
    <col min="8" max="8" width="2" style="17" customWidth="1"/>
    <col min="9" max="9" width="6.140625" style="17" customWidth="1"/>
    <col min="10" max="11" width="1.85546875" style="16" customWidth="1"/>
    <col min="12" max="12" width="5" style="16" customWidth="1"/>
    <col min="13" max="13" width="1.7109375" style="16" customWidth="1"/>
    <col min="14" max="14" width="3.7109375" style="8" customWidth="1"/>
    <col min="15" max="15" width="10.85546875" style="16" customWidth="1"/>
    <col min="16" max="16" width="10.42578125" style="16" customWidth="1"/>
    <col min="17" max="17" width="6.28515625" style="16" customWidth="1"/>
    <col min="18" max="18" width="3.7109375" style="16" customWidth="1"/>
    <col min="19" max="19" width="11" style="23" customWidth="1"/>
    <col min="20" max="20" width="9.140625" style="16" hidden="1" customWidth="1"/>
    <col min="21" max="16384" width="9.140625" style="16"/>
  </cols>
  <sheetData>
    <row r="1" spans="1:20" x14ac:dyDescent="0.25">
      <c r="A1" s="95" t="s">
        <v>72</v>
      </c>
      <c r="B1" s="95"/>
      <c r="C1" s="95"/>
      <c r="D1" s="95"/>
      <c r="E1" s="95"/>
      <c r="F1" s="95"/>
      <c r="G1" s="95"/>
      <c r="H1" s="95"/>
      <c r="I1" s="95"/>
      <c r="J1" s="95"/>
      <c r="K1" s="95"/>
      <c r="L1" s="95"/>
      <c r="M1" s="95"/>
      <c r="N1" s="95"/>
      <c r="O1" s="95"/>
      <c r="P1" s="95"/>
      <c r="Q1" s="95"/>
      <c r="R1" s="95"/>
      <c r="S1" s="95"/>
      <c r="T1" s="95"/>
    </row>
    <row r="2" spans="1:20" ht="18.75" customHeight="1" x14ac:dyDescent="0.25">
      <c r="A2" s="95" t="s">
        <v>73</v>
      </c>
      <c r="B2" s="95"/>
      <c r="C2" s="95"/>
      <c r="D2" s="95"/>
      <c r="E2" s="95"/>
      <c r="F2" s="95"/>
      <c r="G2" s="95"/>
      <c r="H2" s="95"/>
      <c r="I2" s="95"/>
      <c r="J2" s="95"/>
      <c r="K2" s="95"/>
      <c r="L2" s="95"/>
      <c r="M2" s="95"/>
      <c r="N2" s="95"/>
      <c r="O2" s="95"/>
      <c r="P2" s="95"/>
      <c r="Q2" s="95"/>
      <c r="R2" s="95"/>
      <c r="S2" s="95"/>
      <c r="T2" s="95"/>
    </row>
    <row r="3" spans="1:20" ht="15.75" customHeight="1" thickBot="1" x14ac:dyDescent="0.3">
      <c r="A3" s="106" t="s">
        <v>53</v>
      </c>
      <c r="B3" s="106"/>
      <c r="C3" s="106"/>
      <c r="D3" s="106"/>
      <c r="E3" s="106"/>
      <c r="F3" s="106"/>
      <c r="G3" s="106"/>
      <c r="H3" s="106"/>
      <c r="I3" s="106"/>
      <c r="J3" s="106"/>
      <c r="K3" s="106"/>
      <c r="L3" s="106"/>
      <c r="M3" s="106"/>
      <c r="N3" s="106"/>
      <c r="O3" s="106"/>
      <c r="P3" s="106"/>
      <c r="Q3" s="106"/>
      <c r="R3" s="106"/>
      <c r="S3" s="106"/>
    </row>
    <row r="4" spans="1:20" s="8" customFormat="1" ht="16.5" thickBot="1" x14ac:dyDescent="0.3">
      <c r="A4" s="5" t="s">
        <v>2</v>
      </c>
      <c r="B4" s="102" t="s">
        <v>3</v>
      </c>
      <c r="C4" s="103"/>
      <c r="D4" s="103"/>
      <c r="E4" s="103"/>
      <c r="F4" s="103"/>
      <c r="G4" s="103"/>
      <c r="H4" s="103"/>
      <c r="I4" s="103"/>
      <c r="J4" s="103"/>
      <c r="K4" s="103"/>
      <c r="L4" s="103"/>
      <c r="M4" s="103"/>
      <c r="N4" s="104"/>
      <c r="O4" s="5" t="s">
        <v>4</v>
      </c>
      <c r="P4" s="5" t="s">
        <v>5</v>
      </c>
      <c r="Q4" s="32" t="s">
        <v>6</v>
      </c>
      <c r="R4" s="99" t="s">
        <v>7</v>
      </c>
      <c r="S4" s="100"/>
    </row>
    <row r="5" spans="1:20" s="8" customFormat="1" x14ac:dyDescent="0.25">
      <c r="A5" s="87"/>
      <c r="B5" s="87"/>
      <c r="C5" s="87"/>
      <c r="D5" s="87"/>
      <c r="E5" s="87"/>
      <c r="F5" s="87"/>
      <c r="G5" s="87"/>
      <c r="H5" s="87"/>
      <c r="I5" s="87"/>
      <c r="J5" s="87"/>
      <c r="K5" s="87"/>
      <c r="L5" s="87"/>
      <c r="M5" s="87"/>
      <c r="N5" s="87"/>
      <c r="O5" s="87"/>
      <c r="P5" s="87"/>
      <c r="Q5" s="87"/>
      <c r="R5" s="87"/>
      <c r="S5" s="87"/>
    </row>
    <row r="6" spans="1:20" s="29" customFormat="1" ht="88.5" customHeight="1" x14ac:dyDescent="0.25">
      <c r="A6" s="75">
        <v>1</v>
      </c>
      <c r="B6" s="96" t="s">
        <v>79</v>
      </c>
      <c r="C6" s="96"/>
      <c r="D6" s="96"/>
      <c r="E6" s="96"/>
      <c r="F6" s="96"/>
      <c r="G6" s="96"/>
      <c r="H6" s="96"/>
      <c r="I6" s="96"/>
      <c r="J6" s="96"/>
      <c r="K6" s="96"/>
      <c r="L6" s="96"/>
      <c r="M6" s="54"/>
      <c r="N6" s="54"/>
      <c r="O6" s="78">
        <v>24</v>
      </c>
      <c r="P6" s="50">
        <v>4802.6000000000004</v>
      </c>
      <c r="Q6" s="51" t="s">
        <v>54</v>
      </c>
      <c r="R6" s="51" t="s">
        <v>1</v>
      </c>
      <c r="S6" s="52">
        <f>P6*O6</f>
        <v>115262.40000000001</v>
      </c>
    </row>
    <row r="7" spans="1:20" s="29" customFormat="1" ht="144" customHeight="1" x14ac:dyDescent="0.25">
      <c r="A7" s="75">
        <v>2</v>
      </c>
      <c r="B7" s="96" t="s">
        <v>90</v>
      </c>
      <c r="C7" s="96"/>
      <c r="D7" s="96"/>
      <c r="E7" s="96"/>
      <c r="F7" s="96"/>
      <c r="G7" s="96"/>
      <c r="H7" s="96"/>
      <c r="I7" s="96"/>
      <c r="J7" s="96"/>
      <c r="K7" s="96"/>
      <c r="L7" s="96"/>
      <c r="M7" s="54"/>
      <c r="N7" s="54"/>
      <c r="O7" s="78">
        <v>4</v>
      </c>
      <c r="P7" s="50">
        <v>11477.4</v>
      </c>
      <c r="Q7" s="51" t="s">
        <v>55</v>
      </c>
      <c r="R7" s="51" t="s">
        <v>1</v>
      </c>
      <c r="S7" s="52">
        <f>O7*P7</f>
        <v>45909.599999999999</v>
      </c>
    </row>
    <row r="8" spans="1:20" s="29" customFormat="1" ht="126" customHeight="1" x14ac:dyDescent="0.25">
      <c r="A8" s="75">
        <v>3</v>
      </c>
      <c r="B8" s="96" t="s">
        <v>91</v>
      </c>
      <c r="C8" s="96"/>
      <c r="D8" s="96"/>
      <c r="E8" s="96"/>
      <c r="F8" s="96"/>
      <c r="G8" s="96"/>
      <c r="H8" s="96"/>
      <c r="I8" s="96"/>
      <c r="J8" s="96"/>
      <c r="K8" s="96"/>
      <c r="L8" s="96"/>
      <c r="M8" s="54"/>
      <c r="N8" s="54"/>
      <c r="O8" s="78">
        <v>8</v>
      </c>
      <c r="P8" s="50">
        <v>4440.7</v>
      </c>
      <c r="Q8" s="51" t="s">
        <v>55</v>
      </c>
      <c r="R8" s="51" t="s">
        <v>1</v>
      </c>
      <c r="S8" s="52">
        <f>O8*P8</f>
        <v>35525.599999999999</v>
      </c>
    </row>
    <row r="9" spans="1:20" s="29" customFormat="1" ht="127.5" customHeight="1" x14ac:dyDescent="0.25">
      <c r="A9" s="75">
        <v>4</v>
      </c>
      <c r="B9" s="97" t="s">
        <v>92</v>
      </c>
      <c r="C9" s="97"/>
      <c r="D9" s="97"/>
      <c r="E9" s="97"/>
      <c r="F9" s="97"/>
      <c r="G9" s="97"/>
      <c r="H9" s="97"/>
      <c r="I9" s="97"/>
      <c r="J9" s="97"/>
      <c r="K9" s="97"/>
      <c r="L9" s="97"/>
      <c r="M9" s="97"/>
      <c r="N9" s="50"/>
      <c r="O9" s="78">
        <v>12</v>
      </c>
      <c r="P9" s="50">
        <v>4928</v>
      </c>
      <c r="Q9" s="51" t="s">
        <v>55</v>
      </c>
      <c r="R9" s="51" t="s">
        <v>1</v>
      </c>
      <c r="S9" s="52">
        <f>O9*P9</f>
        <v>59136</v>
      </c>
    </row>
    <row r="10" spans="1:20" s="29" customFormat="1" ht="39.75" customHeight="1" x14ac:dyDescent="0.25">
      <c r="A10" s="75">
        <v>5</v>
      </c>
      <c r="B10" s="96" t="s">
        <v>93</v>
      </c>
      <c r="C10" s="96"/>
      <c r="D10" s="96"/>
      <c r="E10" s="96"/>
      <c r="F10" s="96"/>
      <c r="G10" s="96"/>
      <c r="H10" s="96"/>
      <c r="I10" s="96"/>
      <c r="J10" s="96"/>
      <c r="K10" s="96"/>
      <c r="L10" s="96"/>
      <c r="M10" s="96"/>
      <c r="N10" s="96"/>
      <c r="O10" s="78">
        <v>12</v>
      </c>
      <c r="P10" s="50">
        <v>2533.4699999999998</v>
      </c>
      <c r="Q10" s="51" t="s">
        <v>55</v>
      </c>
      <c r="R10" s="51" t="s">
        <v>1</v>
      </c>
      <c r="S10" s="52">
        <f>O10*P10</f>
        <v>30401.64</v>
      </c>
    </row>
    <row r="11" spans="1:20" s="29" customFormat="1" ht="113.25" customHeight="1" x14ac:dyDescent="0.25">
      <c r="A11" s="75">
        <v>6</v>
      </c>
      <c r="B11" s="96" t="s">
        <v>94</v>
      </c>
      <c r="C11" s="96"/>
      <c r="D11" s="96"/>
      <c r="E11" s="96"/>
      <c r="F11" s="96"/>
      <c r="G11" s="96"/>
      <c r="H11" s="96"/>
      <c r="I11" s="96"/>
      <c r="J11" s="96"/>
      <c r="K11" s="96"/>
      <c r="L11" s="96"/>
      <c r="M11" s="96"/>
      <c r="N11" s="96"/>
      <c r="O11" s="78">
        <v>16</v>
      </c>
      <c r="P11" s="78">
        <v>4722.2</v>
      </c>
      <c r="Q11" s="51" t="s">
        <v>55</v>
      </c>
      <c r="R11" s="51" t="s">
        <v>1</v>
      </c>
      <c r="S11" s="52">
        <f>O11*P11</f>
        <v>75555.199999999997</v>
      </c>
    </row>
    <row r="12" spans="1:20" s="29" customFormat="1" ht="50.25" customHeight="1" x14ac:dyDescent="0.25">
      <c r="A12" s="75">
        <v>7</v>
      </c>
      <c r="B12" s="96" t="s">
        <v>95</v>
      </c>
      <c r="C12" s="96"/>
      <c r="D12" s="96"/>
      <c r="E12" s="96"/>
      <c r="F12" s="96"/>
      <c r="G12" s="96"/>
      <c r="H12" s="96"/>
      <c r="I12" s="96"/>
      <c r="J12" s="96"/>
      <c r="K12" s="96"/>
      <c r="L12" s="96"/>
      <c r="M12" s="96"/>
      <c r="N12" s="96"/>
      <c r="O12" s="78">
        <v>64</v>
      </c>
      <c r="P12" s="50">
        <v>447.15</v>
      </c>
      <c r="Q12" s="51" t="str">
        <f>Q11</f>
        <v xml:space="preserve">Each </v>
      </c>
      <c r="R12" s="51" t="s">
        <v>1</v>
      </c>
      <c r="S12" s="52">
        <f>O12*P12</f>
        <v>28617.599999999999</v>
      </c>
    </row>
    <row r="13" spans="1:20" s="29" customFormat="1" ht="51.75" customHeight="1" x14ac:dyDescent="0.25">
      <c r="A13" s="75">
        <v>8</v>
      </c>
      <c r="B13" s="96" t="s">
        <v>96</v>
      </c>
      <c r="C13" s="96"/>
      <c r="D13" s="96"/>
      <c r="E13" s="96"/>
      <c r="F13" s="96"/>
      <c r="G13" s="96"/>
      <c r="H13" s="96"/>
      <c r="I13" s="96"/>
      <c r="J13" s="96"/>
      <c r="K13" s="96"/>
      <c r="L13" s="96"/>
      <c r="M13" s="96"/>
      <c r="N13" s="50"/>
      <c r="O13" s="78">
        <v>4</v>
      </c>
      <c r="P13" s="50">
        <v>1082.95</v>
      </c>
      <c r="Q13" s="51" t="s">
        <v>56</v>
      </c>
      <c r="R13" s="51" t="s">
        <v>1</v>
      </c>
      <c r="S13" s="52">
        <f>O13*P13</f>
        <v>4331.8</v>
      </c>
    </row>
    <row r="14" spans="1:20" s="29" customFormat="1" ht="50.25" customHeight="1" x14ac:dyDescent="0.25">
      <c r="A14" s="75">
        <v>9</v>
      </c>
      <c r="B14" s="96" t="s">
        <v>97</v>
      </c>
      <c r="C14" s="96"/>
      <c r="D14" s="96"/>
      <c r="E14" s="96"/>
      <c r="F14" s="96"/>
      <c r="G14" s="96"/>
      <c r="H14" s="96"/>
      <c r="I14" s="96"/>
      <c r="J14" s="96"/>
      <c r="K14" s="96"/>
      <c r="L14" s="96"/>
      <c r="M14" s="96"/>
      <c r="N14" s="96"/>
      <c r="O14" s="78">
        <v>12</v>
      </c>
      <c r="P14" s="50">
        <v>2376</v>
      </c>
      <c r="Q14" s="51" t="s">
        <v>57</v>
      </c>
      <c r="R14" s="51" t="s">
        <v>1</v>
      </c>
      <c r="S14" s="53">
        <f>O14*P14</f>
        <v>28512</v>
      </c>
    </row>
    <row r="15" spans="1:20" s="29" customFormat="1" ht="18.75" customHeight="1" x14ac:dyDescent="0.25">
      <c r="A15" s="75"/>
      <c r="B15" s="84"/>
      <c r="C15" s="84"/>
      <c r="D15" s="84"/>
      <c r="E15" s="84"/>
      <c r="F15" s="84"/>
      <c r="G15" s="84"/>
      <c r="H15" s="84"/>
      <c r="I15" s="84"/>
      <c r="J15" s="84"/>
      <c r="K15" s="84"/>
      <c r="L15" s="84"/>
      <c r="M15" s="84"/>
      <c r="N15" s="84"/>
      <c r="O15" s="78"/>
      <c r="P15" s="50"/>
      <c r="Q15" s="51"/>
      <c r="R15" s="51"/>
      <c r="S15" s="53"/>
    </row>
    <row r="16" spans="1:20" s="29" customFormat="1" ht="11.25" customHeight="1" x14ac:dyDescent="0.25">
      <c r="A16" s="75"/>
      <c r="B16" s="84"/>
      <c r="C16" s="84"/>
      <c r="D16" s="84"/>
      <c r="E16" s="84"/>
      <c r="F16" s="84"/>
      <c r="G16" s="84"/>
      <c r="H16" s="84"/>
      <c r="I16" s="84"/>
      <c r="J16" s="84"/>
      <c r="K16" s="84"/>
      <c r="L16" s="84"/>
      <c r="M16" s="84"/>
      <c r="N16" s="84"/>
      <c r="O16" s="78"/>
      <c r="P16" s="50"/>
      <c r="Q16" s="51"/>
      <c r="R16" s="51"/>
      <c r="S16" s="53"/>
    </row>
    <row r="17" spans="1:19" s="29" customFormat="1" ht="42" customHeight="1" x14ac:dyDescent="0.25">
      <c r="A17" s="75">
        <v>10</v>
      </c>
      <c r="B17" s="96" t="s">
        <v>98</v>
      </c>
      <c r="C17" s="96"/>
      <c r="D17" s="96"/>
      <c r="E17" s="96"/>
      <c r="F17" s="96"/>
      <c r="G17" s="96"/>
      <c r="H17" s="96"/>
      <c r="I17" s="96"/>
      <c r="J17" s="96"/>
      <c r="K17" s="96"/>
      <c r="L17" s="96"/>
      <c r="M17" s="96"/>
      <c r="N17" s="96"/>
      <c r="O17" s="78">
        <v>400</v>
      </c>
      <c r="P17" s="50">
        <v>333.29</v>
      </c>
      <c r="Q17" s="51" t="s">
        <v>57</v>
      </c>
      <c r="R17" s="51" t="s">
        <v>1</v>
      </c>
      <c r="S17" s="53">
        <f>O17*P17</f>
        <v>133316</v>
      </c>
    </row>
    <row r="18" spans="1:19" s="29" customFormat="1" ht="57.75" customHeight="1" x14ac:dyDescent="0.25">
      <c r="A18" s="75">
        <v>11</v>
      </c>
      <c r="B18" s="96" t="s">
        <v>120</v>
      </c>
      <c r="C18" s="96"/>
      <c r="D18" s="96"/>
      <c r="E18" s="96"/>
      <c r="F18" s="96"/>
      <c r="G18" s="96"/>
      <c r="H18" s="96"/>
      <c r="I18" s="96"/>
      <c r="J18" s="96"/>
      <c r="K18" s="96"/>
      <c r="L18" s="96"/>
      <c r="M18" s="96"/>
      <c r="N18" s="96"/>
      <c r="O18" s="78">
        <v>30</v>
      </c>
      <c r="P18" s="50">
        <v>224.6</v>
      </c>
      <c r="Q18" s="51" t="s">
        <v>57</v>
      </c>
      <c r="R18" s="51" t="s">
        <v>1</v>
      </c>
      <c r="S18" s="53">
        <f>O18*P18</f>
        <v>6738</v>
      </c>
    </row>
    <row r="19" spans="1:19" s="29" customFormat="1" ht="52.5" customHeight="1" x14ac:dyDescent="0.25">
      <c r="A19" s="75">
        <v>12</v>
      </c>
      <c r="B19" s="96" t="s">
        <v>99</v>
      </c>
      <c r="C19" s="96"/>
      <c r="D19" s="96"/>
      <c r="E19" s="96"/>
      <c r="F19" s="96"/>
      <c r="G19" s="96"/>
      <c r="H19" s="96"/>
      <c r="I19" s="96"/>
      <c r="J19" s="96"/>
      <c r="K19" s="96"/>
      <c r="L19" s="96"/>
      <c r="M19" s="96"/>
      <c r="N19" s="96"/>
      <c r="O19" s="78">
        <v>30</v>
      </c>
      <c r="P19" s="50">
        <v>270.60000000000002</v>
      </c>
      <c r="Q19" s="51" t="s">
        <v>57</v>
      </c>
      <c r="R19" s="51" t="s">
        <v>1</v>
      </c>
      <c r="S19" s="53">
        <f>O19*P19</f>
        <v>8118.0000000000009</v>
      </c>
    </row>
    <row r="20" spans="1:19" s="29" customFormat="1" ht="94.5" customHeight="1" x14ac:dyDescent="0.25">
      <c r="A20" s="75">
        <v>13</v>
      </c>
      <c r="B20" s="96" t="s">
        <v>100</v>
      </c>
      <c r="C20" s="96"/>
      <c r="D20" s="96"/>
      <c r="E20" s="96"/>
      <c r="F20" s="96"/>
      <c r="G20" s="96"/>
      <c r="H20" s="96"/>
      <c r="I20" s="96"/>
      <c r="J20" s="96"/>
      <c r="K20" s="96"/>
      <c r="L20" s="96"/>
      <c r="M20" s="96"/>
      <c r="N20" s="96"/>
      <c r="O20" s="78"/>
      <c r="P20" s="50"/>
      <c r="Q20" s="51"/>
      <c r="R20" s="51"/>
      <c r="S20" s="53"/>
    </row>
    <row r="21" spans="1:19" s="29" customFormat="1" ht="17.25" customHeight="1" x14ac:dyDescent="0.25">
      <c r="A21" s="75" t="s">
        <v>106</v>
      </c>
      <c r="B21" s="91" t="s">
        <v>101</v>
      </c>
      <c r="C21" s="84"/>
      <c r="D21" s="84"/>
      <c r="E21" s="84"/>
      <c r="F21" s="84"/>
      <c r="G21" s="84"/>
      <c r="H21" s="84"/>
      <c r="I21" s="84"/>
      <c r="J21" s="84"/>
      <c r="K21" s="84"/>
      <c r="L21" s="84"/>
      <c r="M21" s="84"/>
      <c r="N21" s="84"/>
      <c r="O21" s="78">
        <v>900</v>
      </c>
      <c r="P21" s="50">
        <v>73.209999999999994</v>
      </c>
      <c r="Q21" s="51" t="s">
        <v>80</v>
      </c>
      <c r="R21" s="51" t="s">
        <v>1</v>
      </c>
      <c r="S21" s="53">
        <f>O21*P21</f>
        <v>65889</v>
      </c>
    </row>
    <row r="22" spans="1:19" s="29" customFormat="1" ht="17.25" customHeight="1" x14ac:dyDescent="0.25">
      <c r="A22" s="75" t="s">
        <v>107</v>
      </c>
      <c r="B22" s="91" t="s">
        <v>104</v>
      </c>
      <c r="C22" s="84"/>
      <c r="D22" s="84"/>
      <c r="E22" s="84"/>
      <c r="F22" s="84"/>
      <c r="G22" s="84"/>
      <c r="H22" s="84"/>
      <c r="I22" s="84"/>
      <c r="J22" s="84"/>
      <c r="K22" s="84"/>
      <c r="L22" s="84"/>
      <c r="M22" s="84"/>
      <c r="N22" s="84"/>
      <c r="O22" s="78">
        <v>1200</v>
      </c>
      <c r="P22" s="50">
        <v>95.79</v>
      </c>
      <c r="Q22" s="51" t="s">
        <v>80</v>
      </c>
      <c r="R22" s="51" t="s">
        <v>1</v>
      </c>
      <c r="S22" s="53">
        <f>O22*P22</f>
        <v>114948.00000000001</v>
      </c>
    </row>
    <row r="23" spans="1:19" s="29" customFormat="1" ht="17.25" customHeight="1" x14ac:dyDescent="0.25">
      <c r="A23" s="75" t="s">
        <v>108</v>
      </c>
      <c r="B23" s="91" t="s">
        <v>102</v>
      </c>
      <c r="C23" s="84"/>
      <c r="D23" s="84"/>
      <c r="E23" s="84"/>
      <c r="F23" s="84"/>
      <c r="G23" s="84"/>
      <c r="H23" s="84"/>
      <c r="I23" s="84"/>
      <c r="J23" s="84"/>
      <c r="K23" s="84"/>
      <c r="L23" s="84"/>
      <c r="M23" s="84"/>
      <c r="N23" s="84"/>
      <c r="O23" s="78">
        <v>1000</v>
      </c>
      <c r="P23" s="50">
        <v>128.55000000000001</v>
      </c>
      <c r="Q23" s="51" t="s">
        <v>80</v>
      </c>
      <c r="R23" s="51" t="s">
        <v>1</v>
      </c>
      <c r="S23" s="53">
        <f>O23*P23</f>
        <v>128550.00000000001</v>
      </c>
    </row>
    <row r="24" spans="1:19" s="29" customFormat="1" ht="18.75" customHeight="1" x14ac:dyDescent="0.25">
      <c r="A24" s="75" t="s">
        <v>109</v>
      </c>
      <c r="B24" s="91" t="s">
        <v>102</v>
      </c>
      <c r="C24" s="84"/>
      <c r="D24" s="84"/>
      <c r="E24" s="84"/>
      <c r="F24" s="84"/>
      <c r="G24" s="84"/>
      <c r="H24" s="84"/>
      <c r="I24" s="84"/>
      <c r="J24" s="84"/>
      <c r="K24" s="84"/>
      <c r="L24" s="84"/>
      <c r="M24" s="84"/>
      <c r="N24" s="84"/>
      <c r="O24" s="78">
        <v>800</v>
      </c>
      <c r="P24" s="50">
        <v>116.2</v>
      </c>
      <c r="Q24" s="51" t="s">
        <v>80</v>
      </c>
      <c r="R24" s="51" t="s">
        <v>1</v>
      </c>
      <c r="S24" s="53">
        <f>O24*P24</f>
        <v>92960</v>
      </c>
    </row>
    <row r="25" spans="1:19" s="29" customFormat="1" ht="18.75" customHeight="1" x14ac:dyDescent="0.25">
      <c r="A25" s="75" t="s">
        <v>110</v>
      </c>
      <c r="B25" s="91" t="s">
        <v>103</v>
      </c>
      <c r="C25" s="84"/>
      <c r="D25" s="84"/>
      <c r="E25" s="84"/>
      <c r="F25" s="84"/>
      <c r="G25" s="84"/>
      <c r="H25" s="84"/>
      <c r="I25" s="84"/>
      <c r="J25" s="84"/>
      <c r="K25" s="84"/>
      <c r="L25" s="84"/>
      <c r="M25" s="84"/>
      <c r="N25" s="84"/>
      <c r="O25" s="78">
        <v>400</v>
      </c>
      <c r="P25" s="50">
        <v>155.27000000000001</v>
      </c>
      <c r="Q25" s="51" t="s">
        <v>80</v>
      </c>
      <c r="R25" s="51" t="s">
        <v>1</v>
      </c>
      <c r="S25" s="53">
        <f>O25*P25</f>
        <v>62108.000000000007</v>
      </c>
    </row>
    <row r="26" spans="1:19" s="29" customFormat="1" ht="22.5" customHeight="1" x14ac:dyDescent="0.25">
      <c r="A26" s="75" t="s">
        <v>111</v>
      </c>
      <c r="B26" s="92" t="s">
        <v>105</v>
      </c>
      <c r="C26" s="84"/>
      <c r="D26" s="84"/>
      <c r="E26" s="84"/>
      <c r="F26" s="84"/>
      <c r="G26" s="84"/>
      <c r="H26" s="84"/>
      <c r="I26" s="84"/>
      <c r="J26" s="84"/>
      <c r="K26" s="84"/>
      <c r="L26" s="84"/>
      <c r="M26" s="84"/>
      <c r="N26" s="84"/>
      <c r="O26" s="78">
        <v>400</v>
      </c>
      <c r="P26" s="50">
        <v>183.58</v>
      </c>
      <c r="Q26" s="51" t="s">
        <v>80</v>
      </c>
      <c r="R26" s="51" t="s">
        <v>1</v>
      </c>
      <c r="S26" s="53">
        <f>O26*P26</f>
        <v>73432</v>
      </c>
    </row>
    <row r="27" spans="1:19" s="29" customFormat="1" ht="49.5" customHeight="1" x14ac:dyDescent="0.25">
      <c r="A27" s="75">
        <v>14</v>
      </c>
      <c r="B27" s="96" t="s">
        <v>112</v>
      </c>
      <c r="C27" s="96"/>
      <c r="D27" s="96"/>
      <c r="E27" s="96"/>
      <c r="F27" s="96"/>
      <c r="G27" s="96"/>
      <c r="H27" s="96"/>
      <c r="I27" s="96"/>
      <c r="J27" s="96"/>
      <c r="K27" s="96"/>
      <c r="L27" s="96"/>
      <c r="M27" s="96"/>
      <c r="N27" s="96"/>
      <c r="O27" s="78"/>
      <c r="P27" s="50"/>
      <c r="Q27" s="51"/>
      <c r="R27" s="51"/>
      <c r="S27" s="53"/>
    </row>
    <row r="28" spans="1:19" s="29" customFormat="1" ht="18.75" customHeight="1" x14ac:dyDescent="0.25">
      <c r="A28" s="75" t="s">
        <v>106</v>
      </c>
      <c r="B28" s="91" t="s">
        <v>104</v>
      </c>
      <c r="C28" s="84"/>
      <c r="D28" s="84"/>
      <c r="E28" s="84"/>
      <c r="F28" s="84"/>
      <c r="G28" s="84"/>
      <c r="H28" s="84"/>
      <c r="I28" s="84"/>
      <c r="J28" s="84"/>
      <c r="K28" s="84"/>
      <c r="L28" s="84"/>
      <c r="M28" s="84"/>
      <c r="N28" s="84"/>
      <c r="O28" s="78">
        <v>8</v>
      </c>
      <c r="P28" s="50">
        <v>227.92</v>
      </c>
      <c r="Q28" s="51" t="s">
        <v>54</v>
      </c>
      <c r="R28" s="51" t="s">
        <v>1</v>
      </c>
      <c r="S28" s="53">
        <f>O28*P28</f>
        <v>1823.36</v>
      </c>
    </row>
    <row r="29" spans="1:19" s="29" customFormat="1" ht="18.75" customHeight="1" x14ac:dyDescent="0.25">
      <c r="A29" s="75" t="s">
        <v>107</v>
      </c>
      <c r="B29" s="91" t="s">
        <v>102</v>
      </c>
      <c r="C29" s="84"/>
      <c r="D29" s="84"/>
      <c r="E29" s="84"/>
      <c r="F29" s="84"/>
      <c r="G29" s="84"/>
      <c r="H29" s="84"/>
      <c r="I29" s="84"/>
      <c r="J29" s="84"/>
      <c r="K29" s="84"/>
      <c r="L29" s="84"/>
      <c r="M29" s="84"/>
      <c r="N29" s="84"/>
      <c r="O29" s="78">
        <v>4</v>
      </c>
      <c r="P29" s="50">
        <v>271.92</v>
      </c>
      <c r="Q29" s="51" t="s">
        <v>54</v>
      </c>
      <c r="R29" s="51" t="s">
        <v>1</v>
      </c>
      <c r="S29" s="53">
        <f>O29*P29</f>
        <v>1087.68</v>
      </c>
    </row>
    <row r="30" spans="1:19" s="29" customFormat="1" ht="18.75" customHeight="1" x14ac:dyDescent="0.25">
      <c r="A30" s="75" t="s">
        <v>108</v>
      </c>
      <c r="B30" s="91" t="s">
        <v>103</v>
      </c>
      <c r="C30" s="84"/>
      <c r="D30" s="84"/>
      <c r="E30" s="84"/>
      <c r="F30" s="84"/>
      <c r="G30" s="84"/>
      <c r="H30" s="84"/>
      <c r="I30" s="84"/>
      <c r="J30" s="84"/>
      <c r="K30" s="84"/>
      <c r="L30" s="84"/>
      <c r="M30" s="84"/>
      <c r="N30" s="84"/>
      <c r="O30" s="78">
        <v>4</v>
      </c>
      <c r="P30" s="50">
        <v>447.92</v>
      </c>
      <c r="Q30" s="51" t="s">
        <v>54</v>
      </c>
      <c r="R30" s="51" t="s">
        <v>1</v>
      </c>
      <c r="S30" s="53">
        <f>O30*P30</f>
        <v>1791.68</v>
      </c>
    </row>
    <row r="31" spans="1:19" s="29" customFormat="1" ht="18.75" customHeight="1" x14ac:dyDescent="0.25">
      <c r="A31" s="75" t="s">
        <v>109</v>
      </c>
      <c r="B31" s="91" t="s">
        <v>105</v>
      </c>
      <c r="C31" s="84"/>
      <c r="D31" s="84"/>
      <c r="E31" s="84"/>
      <c r="F31" s="84"/>
      <c r="G31" s="84"/>
      <c r="H31" s="84"/>
      <c r="I31" s="84"/>
      <c r="J31" s="84"/>
      <c r="K31" s="84"/>
      <c r="L31" s="84"/>
      <c r="M31" s="84"/>
      <c r="N31" s="84"/>
      <c r="O31" s="78">
        <v>4</v>
      </c>
      <c r="P31" s="50">
        <v>970.92</v>
      </c>
      <c r="Q31" s="51" t="s">
        <v>54</v>
      </c>
      <c r="R31" s="51" t="s">
        <v>1</v>
      </c>
      <c r="S31" s="53">
        <f>O31*P31</f>
        <v>3883.68</v>
      </c>
    </row>
    <row r="32" spans="1:19" s="29" customFormat="1" ht="50.25" customHeight="1" x14ac:dyDescent="0.25">
      <c r="A32" s="75">
        <v>15</v>
      </c>
      <c r="B32" s="105" t="s">
        <v>113</v>
      </c>
      <c r="C32" s="105"/>
      <c r="D32" s="105"/>
      <c r="E32" s="105"/>
      <c r="F32" s="105"/>
      <c r="G32" s="105"/>
      <c r="H32" s="105"/>
      <c r="I32" s="105"/>
      <c r="J32" s="105"/>
      <c r="K32" s="105"/>
      <c r="L32" s="105"/>
      <c r="M32" s="105"/>
      <c r="N32" s="105"/>
      <c r="O32" s="78">
        <v>64</v>
      </c>
      <c r="P32" s="50">
        <v>478.28</v>
      </c>
      <c r="Q32" s="51" t="s">
        <v>54</v>
      </c>
      <c r="R32" s="51" t="s">
        <v>1</v>
      </c>
      <c r="S32" s="53">
        <f>O32*P32</f>
        <v>30609.919999999998</v>
      </c>
    </row>
    <row r="33" spans="1:19" s="29" customFormat="1" ht="36.75" customHeight="1" x14ac:dyDescent="0.25">
      <c r="A33" s="75">
        <v>16</v>
      </c>
      <c r="B33" s="105" t="s">
        <v>114</v>
      </c>
      <c r="C33" s="105"/>
      <c r="D33" s="105"/>
      <c r="E33" s="105"/>
      <c r="F33" s="105"/>
      <c r="G33" s="105"/>
      <c r="H33" s="105"/>
      <c r="I33" s="105"/>
      <c r="J33" s="105"/>
      <c r="K33" s="105"/>
      <c r="L33" s="105"/>
      <c r="M33" s="105"/>
      <c r="N33" s="105"/>
      <c r="O33" s="78">
        <v>24</v>
      </c>
      <c r="P33" s="50">
        <v>1109.46</v>
      </c>
      <c r="Q33" s="51" t="s">
        <v>54</v>
      </c>
      <c r="R33" s="51" t="s">
        <v>1</v>
      </c>
      <c r="S33" s="53">
        <f>O33*P33</f>
        <v>26627.040000000001</v>
      </c>
    </row>
    <row r="34" spans="1:19" s="29" customFormat="1" ht="53.25" customHeight="1" x14ac:dyDescent="0.25">
      <c r="A34" s="75">
        <v>17</v>
      </c>
      <c r="B34" s="105" t="s">
        <v>115</v>
      </c>
      <c r="C34" s="105"/>
      <c r="D34" s="105"/>
      <c r="E34" s="105"/>
      <c r="F34" s="105"/>
      <c r="G34" s="105"/>
      <c r="H34" s="105"/>
      <c r="I34" s="105"/>
      <c r="J34" s="105"/>
      <c r="K34" s="105"/>
      <c r="L34" s="105"/>
      <c r="M34" s="105"/>
      <c r="N34" s="105"/>
      <c r="O34" s="78">
        <v>28</v>
      </c>
      <c r="P34" s="50">
        <v>795</v>
      </c>
      <c r="Q34" s="51" t="s">
        <v>54</v>
      </c>
      <c r="R34" s="51" t="s">
        <v>1</v>
      </c>
      <c r="S34" s="53">
        <f>O34*P34</f>
        <v>22260</v>
      </c>
    </row>
    <row r="35" spans="1:19" s="29" customFormat="1" ht="78" customHeight="1" x14ac:dyDescent="0.25">
      <c r="A35" s="75">
        <v>18</v>
      </c>
      <c r="B35" s="105" t="s">
        <v>116</v>
      </c>
      <c r="C35" s="105"/>
      <c r="D35" s="105"/>
      <c r="E35" s="105"/>
      <c r="F35" s="105"/>
      <c r="G35" s="105"/>
      <c r="H35" s="105"/>
      <c r="I35" s="105"/>
      <c r="J35" s="105"/>
      <c r="K35" s="105"/>
      <c r="L35" s="105"/>
      <c r="M35" s="105"/>
      <c r="N35" s="105"/>
      <c r="O35" s="78"/>
      <c r="P35" s="50"/>
      <c r="Q35" s="51"/>
      <c r="R35" s="51"/>
      <c r="S35" s="53"/>
    </row>
    <row r="36" spans="1:19" s="29" customFormat="1" ht="20.25" customHeight="1" x14ac:dyDescent="0.25">
      <c r="A36" s="75"/>
      <c r="B36" s="91" t="s">
        <v>117</v>
      </c>
      <c r="C36" s="84"/>
      <c r="D36" s="84"/>
      <c r="E36" s="84"/>
      <c r="F36" s="84"/>
      <c r="G36" s="84"/>
      <c r="H36" s="84"/>
      <c r="I36" s="84"/>
      <c r="J36" s="84"/>
      <c r="K36" s="84"/>
      <c r="L36" s="84"/>
      <c r="M36" s="84"/>
      <c r="N36" s="84"/>
      <c r="O36" s="78">
        <v>100</v>
      </c>
      <c r="P36" s="50">
        <v>199.25</v>
      </c>
      <c r="Q36" s="51" t="s">
        <v>80</v>
      </c>
      <c r="R36" s="51" t="s">
        <v>1</v>
      </c>
      <c r="S36" s="53">
        <f>O36*P36</f>
        <v>19925</v>
      </c>
    </row>
    <row r="37" spans="1:19" s="29" customFormat="1" ht="18" customHeight="1" x14ac:dyDescent="0.25">
      <c r="A37" s="75"/>
      <c r="B37" s="91" t="s">
        <v>118</v>
      </c>
      <c r="C37" s="84"/>
      <c r="D37" s="84"/>
      <c r="E37" s="84"/>
      <c r="F37" s="84"/>
      <c r="G37" s="84"/>
      <c r="H37" s="84"/>
      <c r="I37" s="84"/>
      <c r="J37" s="84"/>
      <c r="K37" s="84"/>
      <c r="L37" s="84"/>
      <c r="M37" s="84"/>
      <c r="N37" s="84"/>
      <c r="O37" s="78">
        <v>100</v>
      </c>
      <c r="P37" s="50">
        <v>250.6</v>
      </c>
      <c r="Q37" s="51" t="s">
        <v>80</v>
      </c>
      <c r="R37" s="51" t="s">
        <v>1</v>
      </c>
      <c r="S37" s="53">
        <f>O37*P37</f>
        <v>25060</v>
      </c>
    </row>
    <row r="38" spans="1:19" s="29" customFormat="1" ht="63" customHeight="1" x14ac:dyDescent="0.25">
      <c r="A38" s="75">
        <v>19</v>
      </c>
      <c r="B38" s="120" t="s">
        <v>122</v>
      </c>
      <c r="C38" s="120"/>
      <c r="D38" s="120"/>
      <c r="E38" s="120"/>
      <c r="F38" s="120"/>
      <c r="G38" s="120"/>
      <c r="H38" s="120"/>
      <c r="I38" s="120"/>
      <c r="J38" s="120"/>
      <c r="K38" s="120"/>
      <c r="L38" s="120"/>
      <c r="M38" s="120"/>
      <c r="N38" s="120"/>
      <c r="O38" s="78"/>
      <c r="P38" s="50"/>
      <c r="Q38" s="51"/>
      <c r="R38" s="51"/>
      <c r="S38" s="53"/>
    </row>
    <row r="39" spans="1:19" s="29" customFormat="1" ht="18" customHeight="1" x14ac:dyDescent="0.25">
      <c r="A39" s="75"/>
      <c r="B39" s="91" t="s">
        <v>119</v>
      </c>
      <c r="C39" s="84"/>
      <c r="D39" s="84"/>
      <c r="E39" s="84"/>
      <c r="F39" s="84"/>
      <c r="G39" s="84"/>
      <c r="H39" s="84"/>
      <c r="I39" s="84"/>
      <c r="J39" s="84"/>
      <c r="K39" s="84"/>
      <c r="L39" s="84"/>
      <c r="M39" s="84"/>
      <c r="N39" s="84"/>
      <c r="O39" s="78">
        <v>500</v>
      </c>
      <c r="P39" s="50">
        <v>137</v>
      </c>
      <c r="Q39" s="51" t="s">
        <v>80</v>
      </c>
      <c r="R39" s="51" t="s">
        <v>1</v>
      </c>
      <c r="S39" s="53">
        <f>O39*P39</f>
        <v>68500</v>
      </c>
    </row>
    <row r="40" spans="1:19" s="29" customFormat="1" ht="18" customHeight="1" x14ac:dyDescent="0.25">
      <c r="A40" s="75"/>
      <c r="B40" s="91" t="s">
        <v>117</v>
      </c>
      <c r="C40" s="84"/>
      <c r="D40" s="84"/>
      <c r="E40" s="84"/>
      <c r="F40" s="84"/>
      <c r="G40" s="84"/>
      <c r="H40" s="84"/>
      <c r="I40" s="84"/>
      <c r="J40" s="84"/>
      <c r="K40" s="84"/>
      <c r="L40" s="84"/>
      <c r="M40" s="84"/>
      <c r="N40" s="84"/>
      <c r="O40" s="78">
        <v>100</v>
      </c>
      <c r="P40" s="50">
        <v>262</v>
      </c>
      <c r="Q40" s="51" t="s">
        <v>80</v>
      </c>
      <c r="R40" s="51" t="s">
        <v>1</v>
      </c>
      <c r="S40" s="79">
        <f>O40*P40</f>
        <v>26200</v>
      </c>
    </row>
    <row r="41" spans="1:19" s="29" customFormat="1" ht="16.5" customHeight="1" x14ac:dyDescent="0.25">
      <c r="A41" s="75"/>
      <c r="B41" s="80"/>
      <c r="C41" s="80"/>
      <c r="D41" s="80"/>
      <c r="E41" s="80"/>
      <c r="F41" s="80"/>
      <c r="G41" s="80"/>
      <c r="H41" s="80"/>
      <c r="I41" s="80"/>
      <c r="J41" s="80"/>
      <c r="K41" s="80"/>
      <c r="L41" s="80"/>
      <c r="M41" s="80"/>
      <c r="N41" s="80"/>
      <c r="O41" s="78"/>
      <c r="P41" s="50"/>
      <c r="Q41" s="51" t="s">
        <v>81</v>
      </c>
      <c r="R41" s="51"/>
      <c r="S41" s="52">
        <f>SUM(S6:S40)</f>
        <v>1337079.1999999997</v>
      </c>
    </row>
    <row r="42" spans="1:19" s="29" customFormat="1" ht="15" customHeight="1" x14ac:dyDescent="0.25">
      <c r="A42" s="75"/>
      <c r="B42" s="101" t="s">
        <v>83</v>
      </c>
      <c r="C42" s="101"/>
      <c r="D42" s="101"/>
      <c r="E42" s="101"/>
      <c r="F42" s="101"/>
      <c r="G42" s="101"/>
      <c r="H42" s="101"/>
      <c r="I42" s="101"/>
      <c r="J42" s="41"/>
      <c r="K42" s="41"/>
      <c r="L42" s="41"/>
      <c r="M42" s="78"/>
      <c r="N42" s="50"/>
      <c r="O42" s="78"/>
      <c r="P42" s="50"/>
      <c r="Q42" s="51"/>
      <c r="R42" s="51"/>
      <c r="S42" s="52"/>
    </row>
    <row r="43" spans="1:19" ht="45.75" customHeight="1" x14ac:dyDescent="0.25">
      <c r="A43" s="44">
        <v>1</v>
      </c>
      <c r="B43" s="96" t="s">
        <v>58</v>
      </c>
      <c r="C43" s="96"/>
      <c r="D43" s="96"/>
      <c r="E43" s="96"/>
      <c r="F43" s="96"/>
      <c r="G43" s="96"/>
      <c r="H43" s="96"/>
      <c r="I43" s="96"/>
      <c r="J43" s="96"/>
      <c r="K43" s="96"/>
      <c r="L43" s="96"/>
      <c r="M43" s="96"/>
      <c r="N43" s="96"/>
      <c r="O43" s="78">
        <v>200</v>
      </c>
      <c r="P43" s="50">
        <v>160</v>
      </c>
      <c r="Q43" s="51" t="s">
        <v>57</v>
      </c>
      <c r="R43" s="51" t="s">
        <v>1</v>
      </c>
      <c r="S43" s="53">
        <f>O43*P43</f>
        <v>32000</v>
      </c>
    </row>
    <row r="44" spans="1:19" ht="15" customHeight="1" x14ac:dyDescent="0.25">
      <c r="A44" s="48"/>
      <c r="C44" s="16"/>
      <c r="E44" s="16"/>
      <c r="F44" s="16"/>
      <c r="G44" s="16"/>
      <c r="H44" s="16"/>
      <c r="I44" s="16"/>
      <c r="J44" s="45"/>
      <c r="K44" s="45"/>
      <c r="L44" s="45"/>
      <c r="M44" s="45"/>
      <c r="N44" s="16"/>
      <c r="O44" s="34"/>
      <c r="P44" s="34"/>
      <c r="Q44" s="51" t="s">
        <v>82</v>
      </c>
      <c r="S44" s="49">
        <f>S43</f>
        <v>32000</v>
      </c>
    </row>
    <row r="45" spans="1:19" ht="15.75" customHeight="1" x14ac:dyDescent="0.25">
      <c r="A45" s="48"/>
      <c r="B45" s="98" t="s">
        <v>84</v>
      </c>
      <c r="C45" s="98"/>
      <c r="D45" s="98"/>
      <c r="E45" s="98"/>
      <c r="F45" s="98"/>
      <c r="G45" s="98"/>
      <c r="H45" s="98"/>
      <c r="I45" s="98"/>
      <c r="J45" s="82"/>
      <c r="K45" s="82"/>
      <c r="L45" s="82"/>
      <c r="M45" s="82"/>
      <c r="N45" s="16"/>
      <c r="O45" s="34"/>
      <c r="P45" s="34"/>
      <c r="Q45" s="51"/>
      <c r="S45" s="49"/>
    </row>
    <row r="46" spans="1:19" s="29" customFormat="1" ht="60" customHeight="1" x14ac:dyDescent="0.25">
      <c r="A46" s="85">
        <v>1</v>
      </c>
      <c r="B46" s="96" t="s">
        <v>123</v>
      </c>
      <c r="C46" s="96"/>
      <c r="D46" s="96"/>
      <c r="E46" s="96"/>
      <c r="F46" s="96"/>
      <c r="G46" s="96"/>
      <c r="H46" s="96"/>
      <c r="I46" s="96"/>
      <c r="J46" s="96"/>
      <c r="K46" s="96"/>
      <c r="L46" s="96"/>
      <c r="M46" s="96"/>
      <c r="N46" s="96"/>
      <c r="O46" s="78">
        <v>2</v>
      </c>
      <c r="P46" s="50">
        <v>7625.29</v>
      </c>
      <c r="Q46" s="51" t="s">
        <v>57</v>
      </c>
      <c r="R46" s="51" t="s">
        <v>1</v>
      </c>
      <c r="S46" s="53">
        <f>O46*P46</f>
        <v>15250.58</v>
      </c>
    </row>
    <row r="47" spans="1:19" x14ac:dyDescent="0.25">
      <c r="A47" s="48"/>
      <c r="B47" s="81"/>
      <c r="C47" s="81"/>
      <c r="D47" s="81"/>
      <c r="E47" s="81"/>
      <c r="F47" s="81"/>
      <c r="G47" s="81"/>
      <c r="H47" s="81"/>
      <c r="I47" s="81"/>
      <c r="J47" s="81"/>
      <c r="K47" s="81"/>
      <c r="L47" s="81"/>
      <c r="M47" s="81"/>
      <c r="N47" s="16"/>
      <c r="O47" s="34"/>
      <c r="P47" s="34"/>
      <c r="Q47" s="51" t="s">
        <v>85</v>
      </c>
      <c r="S47" s="86">
        <f>S46</f>
        <v>15250.58</v>
      </c>
    </row>
    <row r="48" spans="1:19" x14ac:dyDescent="0.25">
      <c r="A48" s="48"/>
      <c r="B48" s="82"/>
      <c r="C48" s="82"/>
      <c r="D48" s="82"/>
      <c r="E48" s="82"/>
      <c r="F48" s="82"/>
      <c r="G48" s="82"/>
      <c r="H48" s="82"/>
      <c r="I48" s="82"/>
      <c r="J48" s="82"/>
      <c r="K48" s="82"/>
      <c r="L48" s="82"/>
      <c r="M48" s="82"/>
      <c r="N48" s="16"/>
      <c r="O48" s="34"/>
      <c r="P48" s="34"/>
      <c r="Q48" s="51"/>
      <c r="S48" s="53"/>
    </row>
    <row r="49" spans="1:19" x14ac:dyDescent="0.25">
      <c r="A49" s="48"/>
      <c r="B49" s="82"/>
      <c r="C49" s="82"/>
      <c r="D49" s="82"/>
      <c r="E49" s="93" t="s">
        <v>86</v>
      </c>
      <c r="F49" s="93"/>
      <c r="G49" s="93"/>
      <c r="H49" s="93"/>
      <c r="I49" s="93"/>
      <c r="J49" s="93"/>
      <c r="K49" s="93"/>
      <c r="L49" s="93"/>
      <c r="M49" s="93"/>
      <c r="N49" s="93"/>
      <c r="O49" s="93"/>
      <c r="P49" s="34"/>
      <c r="Q49" s="51"/>
      <c r="S49" s="53"/>
    </row>
    <row r="50" spans="1:19" x14ac:dyDescent="0.25">
      <c r="A50" s="48"/>
      <c r="B50" s="82"/>
      <c r="C50" s="82"/>
      <c r="D50" s="82"/>
      <c r="E50" s="48">
        <v>1</v>
      </c>
      <c r="F50" s="83"/>
      <c r="G50" s="83" t="str">
        <f>Q41</f>
        <v>Part-A</v>
      </c>
      <c r="H50" s="83"/>
      <c r="I50" s="83" t="s">
        <v>87</v>
      </c>
      <c r="J50" s="83"/>
      <c r="K50" s="83"/>
      <c r="L50" s="83"/>
      <c r="M50" s="83"/>
      <c r="N50" s="88"/>
      <c r="O50" s="89">
        <f>S41</f>
        <v>1337079.1999999997</v>
      </c>
      <c r="P50" s="34"/>
      <c r="Q50" s="51"/>
      <c r="S50" s="53"/>
    </row>
    <row r="51" spans="1:19" x14ac:dyDescent="0.25">
      <c r="A51" s="48"/>
      <c r="B51" s="82"/>
      <c r="C51" s="82"/>
      <c r="D51" s="82"/>
      <c r="E51" s="48">
        <v>2</v>
      </c>
      <c r="F51" s="83"/>
      <c r="G51" s="83" t="str">
        <f>Q44</f>
        <v>Part-B</v>
      </c>
      <c r="H51" s="83"/>
      <c r="I51" s="83" t="s">
        <v>89</v>
      </c>
      <c r="J51" s="83"/>
      <c r="K51" s="83"/>
      <c r="L51" s="83"/>
      <c r="M51" s="83"/>
      <c r="N51" s="88"/>
      <c r="O51" s="89">
        <f>S44</f>
        <v>32000</v>
      </c>
      <c r="P51" s="34"/>
      <c r="Q51" s="51"/>
      <c r="S51" s="53"/>
    </row>
    <row r="52" spans="1:19" x14ac:dyDescent="0.25">
      <c r="A52" s="48"/>
      <c r="B52" s="82"/>
      <c r="C52" s="82"/>
      <c r="D52" s="82"/>
      <c r="E52" s="48">
        <v>3</v>
      </c>
      <c r="F52" s="83"/>
      <c r="G52" s="83" t="str">
        <f>Q47</f>
        <v>Part-C</v>
      </c>
      <c r="H52" s="83"/>
      <c r="I52" s="83" t="s">
        <v>88</v>
      </c>
      <c r="J52" s="83"/>
      <c r="K52" s="83"/>
      <c r="L52" s="83"/>
      <c r="M52" s="83"/>
      <c r="N52" s="88"/>
      <c r="O52" s="90">
        <f>S47</f>
        <v>15250.58</v>
      </c>
      <c r="P52" s="34"/>
      <c r="Q52" s="51"/>
      <c r="S52" s="53"/>
    </row>
    <row r="53" spans="1:19" x14ac:dyDescent="0.25">
      <c r="A53" s="48"/>
      <c r="B53" s="82"/>
      <c r="C53" s="82"/>
      <c r="D53" s="82"/>
      <c r="E53" s="83"/>
      <c r="F53" s="83"/>
      <c r="G53" s="83"/>
      <c r="H53" s="83"/>
      <c r="I53" s="83"/>
      <c r="J53" s="83"/>
      <c r="K53" s="83"/>
      <c r="L53" s="83"/>
      <c r="M53" s="83"/>
      <c r="N53" s="88"/>
      <c r="O53" s="89">
        <f>SUM(O50:O52)</f>
        <v>1384329.7799999998</v>
      </c>
      <c r="P53" s="34"/>
      <c r="Q53" s="51"/>
      <c r="S53" s="53"/>
    </row>
    <row r="54" spans="1:19" x14ac:dyDescent="0.25">
      <c r="A54" s="48"/>
      <c r="B54" s="82"/>
      <c r="C54" s="82"/>
      <c r="D54" s="82"/>
      <c r="E54" s="82"/>
      <c r="F54" s="82"/>
      <c r="G54" s="82"/>
      <c r="H54" s="82"/>
      <c r="I54" s="82"/>
      <c r="J54" s="82"/>
      <c r="K54" s="82"/>
      <c r="L54" s="82"/>
      <c r="M54" s="82"/>
      <c r="N54" s="16"/>
      <c r="O54" s="34"/>
      <c r="P54" s="34"/>
      <c r="Q54" s="51"/>
      <c r="S54" s="53"/>
    </row>
    <row r="55" spans="1:19" x14ac:dyDescent="0.25">
      <c r="A55" s="48"/>
      <c r="B55" s="82"/>
      <c r="C55" s="82"/>
      <c r="D55" s="82"/>
      <c r="E55" s="82"/>
      <c r="F55" s="82"/>
      <c r="G55" s="82"/>
      <c r="H55" s="82"/>
      <c r="I55" s="82"/>
      <c r="J55" s="82"/>
      <c r="K55" s="82"/>
      <c r="L55" s="82"/>
      <c r="M55" s="82"/>
      <c r="N55" s="16"/>
      <c r="O55" s="34"/>
      <c r="P55" s="34"/>
      <c r="Q55" s="51"/>
      <c r="S55" s="53"/>
    </row>
    <row r="56" spans="1:19" x14ac:dyDescent="0.25">
      <c r="A56" s="93" t="s">
        <v>78</v>
      </c>
      <c r="B56" s="93"/>
      <c r="C56" s="93"/>
      <c r="D56" s="93"/>
      <c r="E56" s="93"/>
      <c r="F56" s="93"/>
      <c r="G56" s="93"/>
      <c r="H56" s="93"/>
      <c r="I56" s="93"/>
      <c r="J56" s="93"/>
      <c r="K56" s="93"/>
      <c r="L56" s="93"/>
      <c r="M56" s="93"/>
      <c r="N56" s="93"/>
      <c r="O56" s="93"/>
      <c r="P56" s="93"/>
      <c r="Q56" s="93"/>
      <c r="R56" s="93"/>
      <c r="S56" s="93"/>
    </row>
    <row r="57" spans="1:19" x14ac:dyDescent="0.25">
      <c r="A57" s="94" t="s">
        <v>74</v>
      </c>
      <c r="B57" s="94"/>
      <c r="C57" s="94"/>
      <c r="D57" s="94"/>
      <c r="E57" s="94"/>
      <c r="F57" s="94"/>
      <c r="G57" s="94"/>
      <c r="H57" s="94"/>
      <c r="I57" s="94"/>
      <c r="J57" s="94"/>
      <c r="K57" s="94"/>
      <c r="L57" s="94"/>
      <c r="M57" s="94"/>
      <c r="N57" s="94"/>
      <c r="O57" s="94"/>
      <c r="P57" s="94"/>
      <c r="Q57" s="94"/>
      <c r="R57" s="94"/>
      <c r="S57" s="94"/>
    </row>
    <row r="58" spans="1:19" x14ac:dyDescent="0.25">
      <c r="A58" s="94" t="s">
        <v>75</v>
      </c>
      <c r="B58" s="94"/>
      <c r="C58" s="94"/>
      <c r="D58" s="94"/>
      <c r="E58" s="94"/>
      <c r="F58" s="94"/>
      <c r="G58" s="94"/>
      <c r="H58" s="94"/>
      <c r="I58" s="94"/>
      <c r="J58" s="94"/>
      <c r="K58" s="94"/>
      <c r="L58" s="94"/>
      <c r="M58" s="94"/>
      <c r="N58" s="94"/>
      <c r="O58" s="94"/>
      <c r="P58" s="94"/>
      <c r="Q58" s="94"/>
      <c r="R58" s="94"/>
      <c r="S58" s="94"/>
    </row>
    <row r="59" spans="1:19" x14ac:dyDescent="0.25">
      <c r="A59" s="94" t="s">
        <v>121</v>
      </c>
      <c r="B59" s="94"/>
      <c r="C59" s="94"/>
      <c r="D59" s="94"/>
      <c r="E59" s="94"/>
      <c r="F59" s="94"/>
      <c r="G59" s="94"/>
      <c r="H59" s="94"/>
      <c r="I59" s="94"/>
      <c r="J59" s="94"/>
      <c r="K59" s="94"/>
      <c r="L59" s="94"/>
      <c r="M59" s="94"/>
      <c r="N59" s="94"/>
      <c r="O59" s="94"/>
      <c r="P59" s="94"/>
      <c r="Q59" s="94"/>
      <c r="R59" s="94"/>
      <c r="S59" s="94"/>
    </row>
    <row r="60" spans="1:19" x14ac:dyDescent="0.25">
      <c r="A60" s="94" t="s">
        <v>76</v>
      </c>
      <c r="B60" s="94"/>
      <c r="C60" s="94"/>
      <c r="D60" s="94"/>
      <c r="E60" s="94"/>
      <c r="F60" s="94"/>
      <c r="G60" s="94"/>
      <c r="H60" s="94"/>
      <c r="I60" s="94"/>
      <c r="J60" s="94"/>
      <c r="K60" s="94"/>
      <c r="L60" s="94"/>
      <c r="M60" s="94"/>
      <c r="N60" s="94"/>
      <c r="O60" s="94"/>
      <c r="P60" s="94"/>
      <c r="Q60" s="94"/>
      <c r="R60" s="94"/>
      <c r="S60" s="94"/>
    </row>
    <row r="61" spans="1:19" x14ac:dyDescent="0.25">
      <c r="A61" s="76"/>
      <c r="B61" s="76"/>
      <c r="C61" s="76"/>
      <c r="D61" s="76"/>
      <c r="E61" s="76"/>
      <c r="F61" s="76"/>
      <c r="G61" s="76"/>
      <c r="H61" s="76"/>
      <c r="I61" s="76"/>
      <c r="J61" s="76"/>
      <c r="K61" s="76"/>
      <c r="L61" s="76"/>
      <c r="M61" s="76"/>
      <c r="N61" s="76"/>
      <c r="O61" s="76"/>
      <c r="P61" s="76"/>
      <c r="Q61" s="76"/>
      <c r="R61" s="76"/>
      <c r="S61" s="76"/>
    </row>
    <row r="62" spans="1:19" x14ac:dyDescent="0.25">
      <c r="A62" s="76"/>
      <c r="B62" s="76"/>
      <c r="C62" s="76"/>
      <c r="D62" s="76"/>
      <c r="E62" s="76"/>
      <c r="F62" s="76"/>
      <c r="G62" s="76"/>
      <c r="H62" s="76"/>
      <c r="I62" s="76"/>
      <c r="J62" s="76"/>
      <c r="K62" s="76"/>
      <c r="L62" s="76"/>
      <c r="M62" s="76"/>
      <c r="N62" s="76"/>
      <c r="O62" s="76"/>
      <c r="P62" s="76"/>
      <c r="Q62" s="76"/>
      <c r="R62" s="76"/>
      <c r="S62" s="76"/>
    </row>
    <row r="63" spans="1:19" x14ac:dyDescent="0.25">
      <c r="A63" s="75"/>
      <c r="B63" s="77" t="s">
        <v>77</v>
      </c>
      <c r="C63" s="74"/>
      <c r="D63" s="76"/>
      <c r="E63" s="74"/>
      <c r="F63" s="34"/>
      <c r="G63" s="74"/>
      <c r="H63" s="74"/>
      <c r="I63" s="74"/>
      <c r="J63" s="76"/>
      <c r="K63" s="76"/>
      <c r="L63" s="76"/>
      <c r="M63" s="76"/>
      <c r="N63" s="74"/>
      <c r="O63" s="74"/>
      <c r="P63" s="74"/>
      <c r="Q63" s="76"/>
      <c r="R63" s="76"/>
      <c r="S63" s="49"/>
    </row>
    <row r="64" spans="1:19" x14ac:dyDescent="0.25">
      <c r="A64" s="75"/>
      <c r="B64" s="33"/>
      <c r="C64" s="74"/>
      <c r="D64" s="76"/>
      <c r="E64" s="74"/>
      <c r="F64" s="34"/>
      <c r="G64" s="74"/>
      <c r="H64" s="74"/>
      <c r="I64" s="74"/>
      <c r="J64" s="76"/>
      <c r="K64" s="76"/>
      <c r="L64" s="76"/>
      <c r="M64" s="76"/>
      <c r="N64" s="74"/>
      <c r="O64" s="74"/>
      <c r="P64" s="74"/>
      <c r="Q64" s="76"/>
      <c r="R64" s="76"/>
      <c r="S64" s="49"/>
    </row>
    <row r="65" spans="1:19" x14ac:dyDescent="0.25">
      <c r="A65" s="75"/>
      <c r="B65" s="33"/>
      <c r="C65" s="74"/>
      <c r="D65" s="76"/>
      <c r="E65" s="74"/>
      <c r="F65" s="34"/>
      <c r="G65" s="74"/>
      <c r="H65" s="74"/>
      <c r="I65" s="74"/>
      <c r="J65" s="76"/>
      <c r="K65" s="76"/>
      <c r="L65" s="76"/>
      <c r="M65" s="76"/>
      <c r="N65" s="74"/>
      <c r="O65" s="74"/>
      <c r="P65" s="74"/>
      <c r="Q65" s="76"/>
      <c r="R65" s="76"/>
      <c r="S65" s="49"/>
    </row>
  </sheetData>
  <mergeCells count="34">
    <mergeCell ref="A3:S3"/>
    <mergeCell ref="B10:N10"/>
    <mergeCell ref="B11:N11"/>
    <mergeCell ref="B12:N12"/>
    <mergeCell ref="B17:N17"/>
    <mergeCell ref="B43:N43"/>
    <mergeCell ref="R4:S4"/>
    <mergeCell ref="B42:I42"/>
    <mergeCell ref="B4:N4"/>
    <mergeCell ref="B18:N18"/>
    <mergeCell ref="B19:N19"/>
    <mergeCell ref="B20:N20"/>
    <mergeCell ref="B27:N27"/>
    <mergeCell ref="B32:N32"/>
    <mergeCell ref="B33:N33"/>
    <mergeCell ref="B34:N34"/>
    <mergeCell ref="B35:N35"/>
    <mergeCell ref="B38:N38"/>
    <mergeCell ref="E49:O49"/>
    <mergeCell ref="A59:S59"/>
    <mergeCell ref="A60:S60"/>
    <mergeCell ref="A1:T1"/>
    <mergeCell ref="A2:T2"/>
    <mergeCell ref="A56:S56"/>
    <mergeCell ref="A57:S57"/>
    <mergeCell ref="A58:S58"/>
    <mergeCell ref="B6:L6"/>
    <mergeCell ref="B7:L7"/>
    <mergeCell ref="B8:L8"/>
    <mergeCell ref="B9:M9"/>
    <mergeCell ref="B13:M13"/>
    <mergeCell ref="B14:N14"/>
    <mergeCell ref="B45:I45"/>
    <mergeCell ref="B46:N46"/>
  </mergeCells>
  <pageMargins left="0.41" right="0.15" top="0.33" bottom="0.18" header="0.3" footer="0.3"/>
  <pageSetup paperSize="9" scale="91" orientation="portrait" horizontalDpi="200" verticalDpi="200" r:id="rId1"/>
  <rowBreaks count="2" manualBreakCount="2">
    <brk id="15" max="18" man="1"/>
    <brk id="41" max="1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BreakPreview" topLeftCell="A23" zoomScale="130" zoomScaleNormal="100" zoomScaleSheetLayoutView="130" workbookViewId="0">
      <selection activeCell="G29" sqref="G29"/>
    </sheetView>
  </sheetViews>
  <sheetFormatPr defaultRowHeight="15" x14ac:dyDescent="0.25"/>
  <cols>
    <col min="1" max="1" width="5" customWidth="1"/>
    <col min="2" max="2" width="17.5703125" customWidth="1"/>
    <col min="3" max="3" width="6.85546875" customWidth="1"/>
    <col min="4" max="4" width="6" hidden="1" customWidth="1"/>
    <col min="5" max="5" width="3.85546875" style="36" customWidth="1"/>
    <col min="6" max="6" width="10.85546875" style="19" customWidth="1"/>
    <col min="7" max="7" width="10.85546875" customWidth="1"/>
    <col min="8" max="8" width="9.85546875" customWidth="1"/>
    <col min="9" max="9" width="9" customWidth="1"/>
    <col min="10" max="10" width="9.7109375" customWidth="1"/>
    <col min="11" max="11" width="8" customWidth="1"/>
  </cols>
  <sheetData>
    <row r="1" spans="1:11" ht="35.25" customHeight="1" thickBot="1" x14ac:dyDescent="0.3">
      <c r="A1" s="108" t="s">
        <v>8</v>
      </c>
      <c r="B1" s="108"/>
      <c r="C1" s="108"/>
      <c r="D1" s="108"/>
      <c r="E1" s="108"/>
      <c r="F1" s="108"/>
      <c r="G1" s="108"/>
      <c r="H1" s="108"/>
      <c r="I1" s="108"/>
      <c r="J1" s="108"/>
      <c r="K1" s="108"/>
    </row>
    <row r="2" spans="1:11" ht="32.25" customHeight="1" thickBot="1" x14ac:dyDescent="0.3">
      <c r="A2" s="5" t="s">
        <v>2</v>
      </c>
      <c r="B2" s="5" t="s">
        <v>9</v>
      </c>
      <c r="C2" s="99" t="s">
        <v>17</v>
      </c>
      <c r="D2" s="109"/>
      <c r="E2" s="100"/>
      <c r="F2" s="40" t="s">
        <v>44</v>
      </c>
      <c r="G2" s="40" t="s">
        <v>43</v>
      </c>
      <c r="H2" s="40" t="s">
        <v>45</v>
      </c>
      <c r="I2" s="40" t="s">
        <v>46</v>
      </c>
      <c r="J2" s="40" t="s">
        <v>39</v>
      </c>
      <c r="K2" s="6" t="s">
        <v>40</v>
      </c>
    </row>
    <row r="3" spans="1:11" x14ac:dyDescent="0.25">
      <c r="A3" s="1"/>
    </row>
    <row r="4" spans="1:11" s="41" customFormat="1" ht="17.25" customHeight="1" x14ac:dyDescent="0.25">
      <c r="A4" s="24">
        <v>1</v>
      </c>
      <c r="B4" s="29" t="s">
        <v>47</v>
      </c>
      <c r="C4" s="28" t="e">
        <f>Sheet1!#REF!</f>
        <v>#REF!</v>
      </c>
      <c r="D4" s="28" t="e">
        <f>C4*17.6/100</f>
        <v>#REF!</v>
      </c>
      <c r="E4" s="28" t="s">
        <v>42</v>
      </c>
      <c r="F4" s="28" t="e">
        <f>C4*7.8/100</f>
        <v>#REF!</v>
      </c>
      <c r="G4" s="28" t="e">
        <f>C4*49/100</f>
        <v>#REF!</v>
      </c>
      <c r="H4" s="28" t="e">
        <f>C4*98/100</f>
        <v>#REF!</v>
      </c>
      <c r="I4" s="24" t="s">
        <v>18</v>
      </c>
      <c r="J4" s="24" t="s">
        <v>18</v>
      </c>
      <c r="K4" s="24" t="s">
        <v>18</v>
      </c>
    </row>
    <row r="5" spans="1:11" s="41" customFormat="1" ht="16.5" customHeight="1" x14ac:dyDescent="0.25">
      <c r="A5" s="24">
        <v>2</v>
      </c>
      <c r="B5" s="29" t="s">
        <v>11</v>
      </c>
      <c r="C5" s="28" t="e">
        <f>Sheet1!#REF!</f>
        <v>#REF!</v>
      </c>
      <c r="D5" s="28" t="e">
        <f>C5*17.6/100</f>
        <v>#REF!</v>
      </c>
      <c r="E5" s="28" t="s">
        <v>42</v>
      </c>
      <c r="F5" s="28" t="e">
        <f>C5*17.6/100</f>
        <v>#REF!</v>
      </c>
      <c r="G5" s="28" t="e">
        <f>C5*44/100</f>
        <v>#REF!</v>
      </c>
      <c r="H5" s="24" t="s">
        <v>18</v>
      </c>
      <c r="I5" s="28" t="e">
        <f>C5*88/100</f>
        <v>#REF!</v>
      </c>
      <c r="J5" s="24" t="s">
        <v>18</v>
      </c>
      <c r="K5" s="24" t="s">
        <v>18</v>
      </c>
    </row>
    <row r="6" spans="1:11" s="41" customFormat="1" ht="18.75" customHeight="1" x14ac:dyDescent="0.25">
      <c r="A6" s="24">
        <v>3</v>
      </c>
      <c r="B6" s="29" t="s">
        <v>37</v>
      </c>
      <c r="C6" s="28" t="e">
        <f>Sheet1!#REF!+Sheet1!#REF!+Sheet1!#REF!</f>
        <v>#REF!</v>
      </c>
      <c r="D6" s="28"/>
      <c r="E6" s="28" t="s">
        <v>42</v>
      </c>
      <c r="F6" s="28" t="e">
        <f>C6*3.44/100</f>
        <v>#REF!</v>
      </c>
      <c r="G6" s="28" t="e">
        <f>C6*25.7/100</f>
        <v>#REF!</v>
      </c>
      <c r="H6" s="24" t="s">
        <v>18</v>
      </c>
      <c r="I6" s="24" t="s">
        <v>18</v>
      </c>
      <c r="J6" s="28" t="e">
        <f>C6*1350/100</f>
        <v>#REF!</v>
      </c>
      <c r="K6" s="24" t="s">
        <v>18</v>
      </c>
    </row>
    <row r="7" spans="1:11" ht="20.25" customHeight="1" x14ac:dyDescent="0.25">
      <c r="A7" s="24">
        <v>4</v>
      </c>
      <c r="B7" s="29" t="s">
        <v>28</v>
      </c>
      <c r="C7" s="28" t="e">
        <f>Sheet1!#REF!</f>
        <v>#REF!</v>
      </c>
      <c r="D7" s="28" t="e">
        <f>C7*17.6/100</f>
        <v>#REF!</v>
      </c>
      <c r="E7" s="28" t="s">
        <v>48</v>
      </c>
      <c r="F7" s="28" t="e">
        <f>C7*4.4/100</f>
        <v>#REF!</v>
      </c>
      <c r="G7" s="28" t="e">
        <f>C7*11/100</f>
        <v>#REF!</v>
      </c>
      <c r="H7" s="24" t="s">
        <v>18</v>
      </c>
      <c r="I7" s="28" t="e">
        <f>C7*22/100</f>
        <v>#REF!</v>
      </c>
      <c r="J7" s="24" t="s">
        <v>18</v>
      </c>
      <c r="K7" s="24" t="s">
        <v>18</v>
      </c>
    </row>
    <row r="8" spans="1:11" ht="18.75" customHeight="1" x14ac:dyDescent="0.25">
      <c r="A8" s="24">
        <v>5</v>
      </c>
      <c r="B8" s="29" t="s">
        <v>12</v>
      </c>
      <c r="C8" s="28" t="e">
        <f>Sheet1!#REF!</f>
        <v>#REF!</v>
      </c>
      <c r="D8" s="28" t="e">
        <f>C8*0.53/100</f>
        <v>#REF!</v>
      </c>
      <c r="E8" s="28" t="s">
        <v>48</v>
      </c>
      <c r="F8" s="28" t="e">
        <f>C8*0.53/100</f>
        <v>#REF!</v>
      </c>
      <c r="G8" s="28" t="e">
        <f>C8*4/100</f>
        <v>#REF!</v>
      </c>
      <c r="H8" s="24" t="s">
        <v>18</v>
      </c>
      <c r="I8" s="24" t="s">
        <v>18</v>
      </c>
      <c r="J8" s="24" t="s">
        <v>18</v>
      </c>
      <c r="K8" s="24" t="s">
        <v>18</v>
      </c>
    </row>
    <row r="9" spans="1:11" ht="25.5" customHeight="1" x14ac:dyDescent="0.25">
      <c r="A9" s="24">
        <v>6</v>
      </c>
      <c r="B9" s="29" t="s">
        <v>13</v>
      </c>
      <c r="C9" s="28" t="e">
        <f>C8</f>
        <v>#REF!</v>
      </c>
      <c r="D9" s="28" t="e">
        <f>C9*0.57/100</f>
        <v>#REF!</v>
      </c>
      <c r="E9" s="28" t="s">
        <v>48</v>
      </c>
      <c r="F9" s="28" t="e">
        <f>C9*0.57/100</f>
        <v>#REF!</v>
      </c>
      <c r="G9" s="28" t="e">
        <f>C9*3/100</f>
        <v>#REF!</v>
      </c>
      <c r="H9" s="24" t="s">
        <v>18</v>
      </c>
      <c r="I9" s="24" t="s">
        <v>18</v>
      </c>
      <c r="J9" s="24" t="s">
        <v>18</v>
      </c>
      <c r="K9" s="24" t="s">
        <v>18</v>
      </c>
    </row>
    <row r="10" spans="1:11" ht="20.25" customHeight="1" x14ac:dyDescent="0.25">
      <c r="A10" s="24">
        <v>7</v>
      </c>
      <c r="B10" s="29" t="s">
        <v>14</v>
      </c>
      <c r="C10" s="28" t="e">
        <f>Sheet1!#REF!</f>
        <v>#REF!</v>
      </c>
      <c r="D10" s="28" t="e">
        <f>C10*3/100</f>
        <v>#REF!</v>
      </c>
      <c r="E10" s="28" t="s">
        <v>42</v>
      </c>
      <c r="F10" s="28" t="e">
        <f>C10*17.6/100</f>
        <v>#REF!</v>
      </c>
      <c r="G10" s="28" t="e">
        <f>C10*44/100</f>
        <v>#REF!</v>
      </c>
      <c r="H10" s="28" t="s">
        <v>29</v>
      </c>
      <c r="I10" s="28" t="e">
        <f>C10*88/100</f>
        <v>#REF!</v>
      </c>
      <c r="J10" s="24" t="s">
        <v>18</v>
      </c>
      <c r="K10" s="24" t="s">
        <v>18</v>
      </c>
    </row>
    <row r="11" spans="1:11" ht="23.25" customHeight="1" x14ac:dyDescent="0.25">
      <c r="A11" s="24">
        <v>8</v>
      </c>
      <c r="B11" s="29" t="s">
        <v>15</v>
      </c>
      <c r="C11" s="28" t="e">
        <f>Sheet1!#REF!</f>
        <v>#REF!</v>
      </c>
      <c r="D11" s="28" t="e">
        <f>C11*3/100</f>
        <v>#REF!</v>
      </c>
      <c r="E11" s="28" t="s">
        <v>48</v>
      </c>
      <c r="F11" s="28" t="e">
        <f>C11*0.4/100</f>
        <v>#REF!</v>
      </c>
      <c r="G11" s="24" t="s">
        <v>18</v>
      </c>
      <c r="H11" s="24" t="s">
        <v>18</v>
      </c>
      <c r="I11" s="24" t="s">
        <v>18</v>
      </c>
      <c r="J11" s="24" t="s">
        <v>18</v>
      </c>
      <c r="K11" s="24" t="s">
        <v>18</v>
      </c>
    </row>
    <row r="12" spans="1:11" s="36" customFormat="1" ht="24" customHeight="1" x14ac:dyDescent="0.25">
      <c r="A12" s="24">
        <v>9</v>
      </c>
      <c r="B12" s="29" t="s">
        <v>49</v>
      </c>
      <c r="C12" s="28" t="e">
        <f>Sheet1!#REF!</f>
        <v>#REF!</v>
      </c>
      <c r="D12" s="28" t="e">
        <f>C12*0.57/100</f>
        <v>#REF!</v>
      </c>
      <c r="E12" s="28" t="s">
        <v>48</v>
      </c>
      <c r="F12" s="28" t="e">
        <f>C12*0.72/100</f>
        <v>#REF!</v>
      </c>
      <c r="G12" s="28" t="e">
        <f>C12*1.8/100</f>
        <v>#REF!</v>
      </c>
      <c r="H12" s="24" t="s">
        <v>18</v>
      </c>
      <c r="I12" s="24" t="s">
        <v>18</v>
      </c>
      <c r="J12" s="24" t="s">
        <v>18</v>
      </c>
      <c r="K12" s="24" t="s">
        <v>18</v>
      </c>
    </row>
    <row r="13" spans="1:11" s="36" customFormat="1" ht="21.75" customHeight="1" x14ac:dyDescent="0.25">
      <c r="A13" s="24">
        <v>10</v>
      </c>
      <c r="B13" s="29" t="s">
        <v>50</v>
      </c>
      <c r="C13" s="28">
        <v>0</v>
      </c>
      <c r="D13" s="28">
        <f>C13*0.57/100</f>
        <v>0</v>
      </c>
      <c r="E13" s="28" t="s">
        <v>48</v>
      </c>
      <c r="F13" s="28">
        <f>C13*0.72/100</f>
        <v>0</v>
      </c>
      <c r="G13" s="28">
        <f>C13*1.8/100</f>
        <v>0</v>
      </c>
      <c r="H13" s="24" t="s">
        <v>18</v>
      </c>
      <c r="I13" s="24" t="s">
        <v>18</v>
      </c>
      <c r="J13" s="24" t="s">
        <v>18</v>
      </c>
      <c r="K13" s="24" t="s">
        <v>18</v>
      </c>
    </row>
    <row r="14" spans="1:11" ht="18" customHeight="1" x14ac:dyDescent="0.25">
      <c r="A14" s="24">
        <v>11</v>
      </c>
      <c r="B14" s="30" t="s">
        <v>34</v>
      </c>
      <c r="C14" s="28" t="e">
        <f>Sheet1!#REF!+Sheet1!#REF!+Sheet1!#REF!</f>
        <v>#REF!</v>
      </c>
      <c r="D14" s="28" t="e">
        <f>C14*0.57/100</f>
        <v>#REF!</v>
      </c>
      <c r="E14" s="28" t="s">
        <v>48</v>
      </c>
      <c r="F14" s="28" t="e">
        <f>C14*1.14/100</f>
        <v>#REF!</v>
      </c>
      <c r="G14" s="28" t="e">
        <f>C14*6/100</f>
        <v>#REF!</v>
      </c>
      <c r="H14" s="24" t="s">
        <v>18</v>
      </c>
      <c r="I14" s="24" t="s">
        <v>18</v>
      </c>
      <c r="J14" s="24" t="s">
        <v>18</v>
      </c>
      <c r="K14" s="24" t="s">
        <v>18</v>
      </c>
    </row>
    <row r="15" spans="1:11" s="39" customFormat="1" ht="18" customHeight="1" x14ac:dyDescent="0.25">
      <c r="A15" s="24">
        <v>12</v>
      </c>
      <c r="B15" s="30" t="s">
        <v>51</v>
      </c>
      <c r="C15" s="28" t="e">
        <f>Sheet1!#REF!</f>
        <v>#REF!</v>
      </c>
      <c r="D15" s="28"/>
      <c r="E15" s="28" t="s">
        <v>48</v>
      </c>
      <c r="F15" s="28" t="e">
        <f>C15*0.51/100</f>
        <v>#REF!</v>
      </c>
      <c r="G15" s="28" t="e">
        <f>C15*4.26/100</f>
        <v>#REF!</v>
      </c>
      <c r="H15" s="24" t="s">
        <v>18</v>
      </c>
      <c r="I15" s="24" t="s">
        <v>18</v>
      </c>
      <c r="J15" s="28" t="e">
        <f>C15*200/100</f>
        <v>#REF!</v>
      </c>
      <c r="K15" s="24" t="s">
        <v>18</v>
      </c>
    </row>
    <row r="16" spans="1:11" ht="17.25" customHeight="1" thickBot="1" x14ac:dyDescent="0.3">
      <c r="A16" s="24">
        <v>13</v>
      </c>
      <c r="B16" s="30" t="s">
        <v>35</v>
      </c>
      <c r="C16" s="31" t="e">
        <f>Sheet1!#REF!</f>
        <v>#REF!</v>
      </c>
      <c r="D16" s="24" t="s">
        <v>18</v>
      </c>
      <c r="E16" s="24" t="s">
        <v>52</v>
      </c>
      <c r="F16" s="24" t="s">
        <v>18</v>
      </c>
      <c r="G16" s="24" t="s">
        <v>18</v>
      </c>
      <c r="H16" s="24" t="s">
        <v>18</v>
      </c>
      <c r="I16" s="24" t="s">
        <v>18</v>
      </c>
      <c r="J16" s="24" t="s">
        <v>18</v>
      </c>
      <c r="K16" s="43" t="e">
        <f>C16/20</f>
        <v>#REF!</v>
      </c>
    </row>
    <row r="17" spans="1:11" ht="18.75" customHeight="1" thickBot="1" x14ac:dyDescent="0.3">
      <c r="A17" s="99" t="s">
        <v>16</v>
      </c>
      <c r="B17" s="109"/>
      <c r="C17" s="100"/>
      <c r="D17" s="9" t="e">
        <f>SUM(D4:D14)</f>
        <v>#REF!</v>
      </c>
      <c r="E17" s="9"/>
      <c r="F17" s="27" t="e">
        <f>SUM(F4:F16)</f>
        <v>#REF!</v>
      </c>
      <c r="G17" s="27" t="e">
        <f>SUM(G4:G16)</f>
        <v>#REF!</v>
      </c>
      <c r="H17" s="27" t="e">
        <f>SUM(H4:H16)</f>
        <v>#REF!</v>
      </c>
      <c r="I17" s="27" t="e">
        <f>SUM(I4:I16)</f>
        <v>#REF!</v>
      </c>
      <c r="J17" s="27" t="e">
        <f>SUM(J4:J16)</f>
        <v>#REF!</v>
      </c>
      <c r="K17" s="42" t="e">
        <f>K16</f>
        <v>#REF!</v>
      </c>
    </row>
    <row r="19" spans="1:11" ht="25.5" customHeight="1" thickBot="1" x14ac:dyDescent="0.3">
      <c r="A19" s="108" t="s">
        <v>41</v>
      </c>
      <c r="B19" s="108"/>
      <c r="C19" s="108"/>
      <c r="D19" s="108"/>
      <c r="E19" s="108"/>
      <c r="F19" s="108"/>
      <c r="G19" s="108"/>
      <c r="H19" s="108"/>
      <c r="I19" s="108"/>
      <c r="J19" s="108"/>
      <c r="K19" s="108"/>
    </row>
    <row r="20" spans="1:11" ht="16.5" thickBot="1" x14ac:dyDescent="0.3">
      <c r="A20" s="5" t="s">
        <v>2</v>
      </c>
      <c r="B20" s="99" t="s">
        <v>19</v>
      </c>
      <c r="C20" s="109"/>
      <c r="D20" s="100"/>
      <c r="E20" s="35"/>
      <c r="F20" s="20"/>
      <c r="G20" s="5" t="s">
        <v>17</v>
      </c>
      <c r="H20" s="5" t="s">
        <v>5</v>
      </c>
      <c r="I20" s="6" t="s">
        <v>6</v>
      </c>
      <c r="J20" s="99" t="s">
        <v>7</v>
      </c>
      <c r="K20" s="100"/>
    </row>
    <row r="21" spans="1:11" ht="15" customHeight="1" x14ac:dyDescent="0.25">
      <c r="B21" s="107"/>
      <c r="C21" s="107"/>
      <c r="D21" s="107"/>
      <c r="J21" s="112"/>
      <c r="K21" s="112"/>
    </row>
    <row r="22" spans="1:11" ht="30" customHeight="1" x14ac:dyDescent="0.25">
      <c r="A22" s="1">
        <v>1</v>
      </c>
      <c r="B22" s="111" t="s">
        <v>20</v>
      </c>
      <c r="C22" s="111"/>
      <c r="D22" s="111"/>
      <c r="E22" s="37"/>
      <c r="F22" s="21"/>
      <c r="G22" s="10" t="e">
        <f>H17</f>
        <v>#REF!</v>
      </c>
      <c r="H22" s="2">
        <v>1390.6</v>
      </c>
      <c r="I22" s="1" t="s">
        <v>21</v>
      </c>
      <c r="J22" s="113" t="e">
        <f>G22*H22/100</f>
        <v>#REF!</v>
      </c>
      <c r="K22" s="113"/>
    </row>
    <row r="23" spans="1:11" ht="30" customHeight="1" x14ac:dyDescent="0.25">
      <c r="A23" s="1">
        <v>2</v>
      </c>
      <c r="B23" s="111" t="s">
        <v>22</v>
      </c>
      <c r="C23" s="111"/>
      <c r="D23" s="111"/>
      <c r="E23" s="37"/>
      <c r="F23" s="21"/>
      <c r="G23" s="10" t="e">
        <f>G17</f>
        <v>#REF!</v>
      </c>
      <c r="H23" s="1">
        <v>6828.12</v>
      </c>
      <c r="I23" s="1" t="s">
        <v>21</v>
      </c>
      <c r="J23" s="113" t="e">
        <f>G23*H23/100</f>
        <v>#REF!</v>
      </c>
      <c r="K23" s="113"/>
    </row>
    <row r="24" spans="1:11" ht="30" customHeight="1" x14ac:dyDescent="0.25">
      <c r="A24" s="1">
        <v>3</v>
      </c>
      <c r="B24" s="4" t="s">
        <v>25</v>
      </c>
      <c r="C24" s="4"/>
      <c r="D24" s="4"/>
      <c r="E24" s="37"/>
      <c r="F24" s="21"/>
      <c r="G24" s="10" t="e">
        <f>I17</f>
        <v>#REF!</v>
      </c>
      <c r="H24" s="2">
        <v>1325.48</v>
      </c>
      <c r="I24" s="1" t="s">
        <v>21</v>
      </c>
      <c r="J24" s="113" t="e">
        <f>G24*H24/100</f>
        <v>#REF!</v>
      </c>
      <c r="K24" s="113"/>
    </row>
    <row r="25" spans="1:11" ht="30" customHeight="1" x14ac:dyDescent="0.25">
      <c r="A25" s="1">
        <v>4</v>
      </c>
      <c r="B25" s="111" t="s">
        <v>23</v>
      </c>
      <c r="C25" s="111"/>
      <c r="D25" s="111"/>
      <c r="E25" s="37"/>
      <c r="F25" s="21"/>
      <c r="G25" s="10" t="e">
        <f>F17</f>
        <v>#REF!</v>
      </c>
      <c r="H25" s="1">
        <v>140.72999999999999</v>
      </c>
      <c r="I25" s="1" t="s">
        <v>24</v>
      </c>
      <c r="J25" s="113" t="e">
        <f>G25*H25</f>
        <v>#REF!</v>
      </c>
      <c r="K25" s="113"/>
    </row>
    <row r="26" spans="1:11" ht="30" customHeight="1" x14ac:dyDescent="0.25">
      <c r="A26" s="1">
        <v>5</v>
      </c>
      <c r="B26" s="111" t="s">
        <v>10</v>
      </c>
      <c r="C26" s="111"/>
      <c r="D26" s="111"/>
      <c r="E26" s="37"/>
      <c r="F26" s="21"/>
      <c r="G26" s="10" t="e">
        <f>J17</f>
        <v>#REF!</v>
      </c>
      <c r="H26" s="2">
        <v>617.5</v>
      </c>
      <c r="I26" s="1" t="s">
        <v>38</v>
      </c>
      <c r="J26" s="113" t="e">
        <f>G26*H26/1000</f>
        <v>#REF!</v>
      </c>
      <c r="K26" s="113"/>
    </row>
    <row r="27" spans="1:11" ht="30" customHeight="1" x14ac:dyDescent="0.25">
      <c r="A27" s="1">
        <v>6</v>
      </c>
      <c r="B27" s="111" t="s">
        <v>26</v>
      </c>
      <c r="C27" s="111"/>
      <c r="D27" s="111"/>
      <c r="E27" s="37"/>
      <c r="F27" s="21"/>
      <c r="G27" s="14" t="e">
        <f>K17</f>
        <v>#REF!</v>
      </c>
      <c r="H27" s="1">
        <v>186.15</v>
      </c>
      <c r="I27" s="1" t="s">
        <v>27</v>
      </c>
      <c r="J27" s="114" t="e">
        <f>G27*H27</f>
        <v>#REF!</v>
      </c>
      <c r="K27" s="114"/>
    </row>
    <row r="28" spans="1:11" ht="30" customHeight="1" x14ac:dyDescent="0.25">
      <c r="B28" s="110" t="s">
        <v>30</v>
      </c>
      <c r="C28" s="110"/>
      <c r="D28" s="110"/>
      <c r="E28" s="110"/>
      <c r="F28" s="110"/>
      <c r="G28" s="110"/>
      <c r="H28" s="110"/>
      <c r="I28" s="13" t="s">
        <v>0</v>
      </c>
      <c r="J28" s="115" t="e">
        <f>SUM(J22:K27)</f>
        <v>#REF!</v>
      </c>
      <c r="K28" s="116"/>
    </row>
    <row r="29" spans="1:11" ht="15" customHeight="1" x14ac:dyDescent="0.25">
      <c r="B29" s="107"/>
      <c r="C29" s="107"/>
      <c r="D29" s="107"/>
      <c r="J29" s="107"/>
      <c r="K29" s="107"/>
    </row>
    <row r="30" spans="1:11" ht="15" customHeight="1" x14ac:dyDescent="0.25">
      <c r="B30" s="107"/>
      <c r="C30" s="107"/>
      <c r="D30" s="107"/>
      <c r="J30" s="107"/>
      <c r="K30" s="107"/>
    </row>
    <row r="31" spans="1:11" ht="15" customHeight="1" x14ac:dyDescent="0.25">
      <c r="B31" s="117" t="s">
        <v>36</v>
      </c>
      <c r="C31" s="117"/>
      <c r="D31" s="117"/>
      <c r="E31" s="38"/>
      <c r="J31" s="107"/>
      <c r="K31" s="107"/>
    </row>
    <row r="32" spans="1:11" ht="15" customHeight="1" x14ac:dyDescent="0.25">
      <c r="B32" s="107"/>
      <c r="C32" s="107"/>
      <c r="D32" s="107"/>
      <c r="J32" s="107"/>
      <c r="K32" s="107"/>
    </row>
    <row r="33" spans="2:11" ht="15" customHeight="1" x14ac:dyDescent="0.25">
      <c r="B33" s="107"/>
      <c r="C33" s="107"/>
      <c r="D33" s="107"/>
      <c r="J33" s="107"/>
      <c r="K33" s="107"/>
    </row>
    <row r="34" spans="2:11" x14ac:dyDescent="0.25">
      <c r="J34" s="107"/>
      <c r="K34" s="107"/>
    </row>
    <row r="35" spans="2:11" x14ac:dyDescent="0.25">
      <c r="J35" s="107"/>
      <c r="K35" s="107"/>
    </row>
    <row r="36" spans="2:11" x14ac:dyDescent="0.25">
      <c r="J36" s="107"/>
      <c r="K36" s="107"/>
    </row>
    <row r="37" spans="2:11" x14ac:dyDescent="0.25">
      <c r="J37" s="107"/>
      <c r="K37" s="107"/>
    </row>
    <row r="38" spans="2:11" x14ac:dyDescent="0.25">
      <c r="J38" s="107"/>
      <c r="K38" s="107"/>
    </row>
  </sheetData>
  <mergeCells count="36">
    <mergeCell ref="J37:K37"/>
    <mergeCell ref="J38:K38"/>
    <mergeCell ref="J24:K24"/>
    <mergeCell ref="J34:K34"/>
    <mergeCell ref="J35:K35"/>
    <mergeCell ref="J36:K36"/>
    <mergeCell ref="B33:D33"/>
    <mergeCell ref="J20:K20"/>
    <mergeCell ref="J21:K21"/>
    <mergeCell ref="J22:K22"/>
    <mergeCell ref="J23:K23"/>
    <mergeCell ref="J25:K25"/>
    <mergeCell ref="J26:K26"/>
    <mergeCell ref="J27:K27"/>
    <mergeCell ref="J28:K28"/>
    <mergeCell ref="J29:K29"/>
    <mergeCell ref="J30:K30"/>
    <mergeCell ref="J31:K31"/>
    <mergeCell ref="J32:K32"/>
    <mergeCell ref="J33:K33"/>
    <mergeCell ref="B30:D30"/>
    <mergeCell ref="B31:D31"/>
    <mergeCell ref="B32:D32"/>
    <mergeCell ref="A1:K1"/>
    <mergeCell ref="A17:C17"/>
    <mergeCell ref="A19:K19"/>
    <mergeCell ref="B28:H28"/>
    <mergeCell ref="B26:D26"/>
    <mergeCell ref="B27:D27"/>
    <mergeCell ref="B29:D29"/>
    <mergeCell ref="B20:D20"/>
    <mergeCell ref="B21:D21"/>
    <mergeCell ref="B22:D22"/>
    <mergeCell ref="B23:D23"/>
    <mergeCell ref="B25:D25"/>
    <mergeCell ref="C2:E2"/>
  </mergeCells>
  <pageMargins left="0.7" right="0.36" top="0.33" bottom="0.44" header="0.3" footer="0.3"/>
  <pageSetup paperSize="9" orientation="portrait" horizontalDpi="200" verticalDpi="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
  <sheetViews>
    <sheetView view="pageBreakPreview" topLeftCell="A14" zoomScaleNormal="100" zoomScaleSheetLayoutView="100" workbookViewId="0">
      <selection activeCell="B25" sqref="B25"/>
    </sheetView>
  </sheetViews>
  <sheetFormatPr defaultRowHeight="15" x14ac:dyDescent="0.25"/>
  <cols>
    <col min="1" max="1" width="4.42578125" customWidth="1"/>
    <col min="2" max="2" width="44.140625" customWidth="1"/>
    <col min="3" max="3" width="18.140625" style="12" customWidth="1"/>
    <col min="4" max="4" width="5" customWidth="1"/>
    <col min="5" max="5" width="13.28515625" customWidth="1"/>
    <col min="6" max="10" width="9.140625" hidden="1" customWidth="1"/>
    <col min="11" max="11" width="9.5703125" bestFit="1" customWidth="1"/>
  </cols>
  <sheetData>
    <row r="1" spans="1:19" ht="19.5" x14ac:dyDescent="0.25">
      <c r="A1" s="118" t="s">
        <v>31</v>
      </c>
      <c r="B1" s="118"/>
      <c r="C1" s="118"/>
      <c r="D1" s="118"/>
      <c r="E1" s="118"/>
      <c r="F1" s="118"/>
      <c r="G1" s="118"/>
      <c r="H1" s="118"/>
      <c r="I1" s="118"/>
      <c r="J1" s="118"/>
    </row>
    <row r="3" spans="1:19" ht="70.5" customHeight="1" x14ac:dyDescent="0.25">
      <c r="A3" s="119" t="e">
        <f>Sheet1!#REF!</f>
        <v>#REF!</v>
      </c>
      <c r="B3" s="119"/>
      <c r="C3" s="119"/>
      <c r="D3" s="119"/>
      <c r="E3" s="119"/>
      <c r="F3" s="119"/>
      <c r="G3" s="119"/>
      <c r="H3" s="119"/>
      <c r="I3" s="119"/>
      <c r="J3" s="119"/>
      <c r="K3" s="15"/>
      <c r="L3" s="15"/>
      <c r="M3" s="15"/>
      <c r="N3" s="15"/>
      <c r="O3" s="15"/>
      <c r="P3" s="15"/>
      <c r="Q3" s="15"/>
      <c r="R3" s="15"/>
      <c r="S3" s="15"/>
    </row>
    <row r="5" spans="1:19" ht="24" customHeight="1" x14ac:dyDescent="0.25">
      <c r="A5" s="55" t="s">
        <v>32</v>
      </c>
      <c r="B5" s="56" t="s">
        <v>69</v>
      </c>
      <c r="C5" s="56"/>
      <c r="D5" s="57" t="s">
        <v>33</v>
      </c>
      <c r="E5" s="58" t="e">
        <f>Sheet1!#REF!+Sheet2!J28</f>
        <v>#REF!</v>
      </c>
    </row>
    <row r="6" spans="1:19" ht="17.25" x14ac:dyDescent="0.3">
      <c r="A6" s="59"/>
      <c r="B6" s="55"/>
      <c r="C6" s="55"/>
      <c r="D6" s="60"/>
      <c r="E6" s="61"/>
    </row>
    <row r="7" spans="1:19" ht="33" customHeight="1" x14ac:dyDescent="0.25">
      <c r="A7" s="55" t="s">
        <v>59</v>
      </c>
      <c r="B7" s="56" t="s">
        <v>61</v>
      </c>
      <c r="C7" s="56"/>
      <c r="D7" s="57" t="s">
        <v>33</v>
      </c>
      <c r="E7" s="58">
        <f>[1]Sheet1!S216</f>
        <v>14748</v>
      </c>
      <c r="K7" s="11"/>
      <c r="L7" s="3"/>
    </row>
    <row r="8" spans="1:19" ht="15" customHeight="1" x14ac:dyDescent="0.25">
      <c r="A8" s="55"/>
      <c r="B8" s="55"/>
      <c r="C8" s="55"/>
      <c r="D8" s="57"/>
      <c r="E8" s="58"/>
    </row>
    <row r="9" spans="1:19" ht="24" customHeight="1" x14ac:dyDescent="0.25">
      <c r="A9" s="55" t="s">
        <v>60</v>
      </c>
      <c r="B9" s="56" t="s">
        <v>63</v>
      </c>
      <c r="C9" s="56"/>
      <c r="D9" s="57" t="s">
        <v>33</v>
      </c>
      <c r="E9" s="58">
        <v>150000</v>
      </c>
    </row>
    <row r="10" spans="1:19" s="72" customFormat="1" ht="15" customHeight="1" x14ac:dyDescent="0.25">
      <c r="A10" s="55"/>
      <c r="B10" s="56"/>
      <c r="C10" s="56"/>
      <c r="D10" s="57"/>
      <c r="E10" s="58"/>
    </row>
    <row r="11" spans="1:19" ht="25.5" customHeight="1" x14ac:dyDescent="0.25">
      <c r="A11" s="55" t="s">
        <v>62</v>
      </c>
      <c r="B11" s="56" t="s">
        <v>64</v>
      </c>
      <c r="C11" s="56"/>
      <c r="D11" s="57" t="s">
        <v>33</v>
      </c>
      <c r="E11" s="58" t="e">
        <f>E5*1%</f>
        <v>#REF!</v>
      </c>
    </row>
    <row r="12" spans="1:19" s="72" customFormat="1" ht="16.5" customHeight="1" thickBot="1" x14ac:dyDescent="0.3">
      <c r="A12" s="55"/>
      <c r="B12" s="56"/>
      <c r="C12" s="56"/>
      <c r="D12" s="57"/>
      <c r="E12" s="58"/>
    </row>
    <row r="13" spans="1:19" ht="32.25" customHeight="1" thickBot="1" x14ac:dyDescent="0.3">
      <c r="A13" s="55"/>
      <c r="B13" s="56"/>
      <c r="C13" s="68" t="s">
        <v>66</v>
      </c>
      <c r="D13" s="67" t="s">
        <v>33</v>
      </c>
      <c r="E13" s="64" t="e">
        <f>SUM(E5:E11)</f>
        <v>#REF!</v>
      </c>
    </row>
    <row r="14" spans="1:19" s="47" customFormat="1" ht="18" customHeight="1" x14ac:dyDescent="0.3">
      <c r="A14" s="59"/>
      <c r="B14" s="63"/>
      <c r="C14" s="57"/>
      <c r="D14" s="57"/>
      <c r="E14" s="58"/>
    </row>
    <row r="15" spans="1:19" ht="25.5" customHeight="1" x14ac:dyDescent="0.25">
      <c r="A15" s="55" t="s">
        <v>65</v>
      </c>
      <c r="B15" s="56" t="s">
        <v>70</v>
      </c>
      <c r="C15" s="56"/>
      <c r="D15" s="62" t="s">
        <v>33</v>
      </c>
      <c r="E15" s="65" t="e">
        <f>E13*1%</f>
        <v>#REF!</v>
      </c>
    </row>
    <row r="16" spans="1:19" ht="23.25" customHeight="1" thickBot="1" x14ac:dyDescent="0.3">
      <c r="A16" s="55"/>
      <c r="B16" s="56"/>
      <c r="C16" s="56"/>
      <c r="D16" s="57"/>
      <c r="E16" s="58"/>
    </row>
    <row r="17" spans="1:5" s="25" customFormat="1" ht="18" thickBot="1" x14ac:dyDescent="0.3">
      <c r="A17" s="55"/>
      <c r="B17" s="56"/>
      <c r="C17" s="66" t="s">
        <v>67</v>
      </c>
      <c r="D17" s="67" t="s">
        <v>33</v>
      </c>
      <c r="E17" s="64" t="e">
        <f>SUM(E13:E15)</f>
        <v>#REF!</v>
      </c>
    </row>
    <row r="18" spans="1:5" s="25" customFormat="1" ht="16.5" thickBot="1" x14ac:dyDescent="0.3">
      <c r="A18" s="7"/>
      <c r="B18" s="71"/>
      <c r="C18" s="71"/>
      <c r="D18" s="8"/>
      <c r="E18" s="18"/>
    </row>
    <row r="19" spans="1:5" s="47" customFormat="1" ht="18" thickBot="1" x14ac:dyDescent="0.3">
      <c r="A19" s="7"/>
      <c r="B19" s="71"/>
      <c r="C19" s="66" t="s">
        <v>68</v>
      </c>
      <c r="D19" s="67" t="s">
        <v>33</v>
      </c>
      <c r="E19" s="64">
        <v>1529000</v>
      </c>
    </row>
    <row r="20" spans="1:5" s="47" customFormat="1" ht="16.5" thickBot="1" x14ac:dyDescent="0.3">
      <c r="A20" s="7"/>
      <c r="B20" s="71"/>
      <c r="C20" s="71"/>
      <c r="D20" s="8"/>
      <c r="E20" s="18"/>
    </row>
    <row r="21" spans="1:5" s="47" customFormat="1" ht="18" thickBot="1" x14ac:dyDescent="0.3">
      <c r="A21" s="7"/>
      <c r="B21" s="71"/>
      <c r="C21" s="66" t="s">
        <v>71</v>
      </c>
      <c r="D21" s="67" t="s">
        <v>33</v>
      </c>
      <c r="E21" s="73">
        <v>1.5289999999999999</v>
      </c>
    </row>
    <row r="22" spans="1:5" s="47" customFormat="1" ht="15.75" x14ac:dyDescent="0.25">
      <c r="A22" s="7"/>
      <c r="B22" s="46"/>
      <c r="C22" s="46"/>
      <c r="D22" s="8"/>
      <c r="E22" s="18"/>
    </row>
    <row r="23" spans="1:5" s="70" customFormat="1" ht="15.75" x14ac:dyDescent="0.25">
      <c r="A23" s="7"/>
      <c r="B23" s="69"/>
      <c r="C23" s="69"/>
      <c r="D23" s="8"/>
      <c r="E23" s="18"/>
    </row>
    <row r="24" spans="1:5" s="70" customFormat="1" ht="15.75" x14ac:dyDescent="0.25">
      <c r="A24" s="7"/>
      <c r="B24" s="69"/>
      <c r="C24" s="69"/>
      <c r="D24" s="8"/>
      <c r="E24" s="18"/>
    </row>
    <row r="27" spans="1:5" x14ac:dyDescent="0.25">
      <c r="B27" s="26" t="s">
        <v>36</v>
      </c>
    </row>
  </sheetData>
  <mergeCells count="2">
    <mergeCell ref="A1:J1"/>
    <mergeCell ref="A3:J3"/>
  </mergeCells>
  <pageMargins left="1.17" right="0.36" top="0.35" bottom="0.26" header="0.3" footer="0.3"/>
  <pageSetup paperSize="9" orientation="portrait"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Sheet1!Print_Area</vt:lpstr>
      <vt:lpstr>Sheet2!Print_Area</vt:lpstr>
      <vt:lpstr>Sheet3!Print_Area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Fazal</cp:lastModifiedBy>
  <cp:lastPrinted>2016-02-29T06:51:32Z</cp:lastPrinted>
  <dcterms:created xsi:type="dcterms:W3CDTF">2014-03-04T07:22:02Z</dcterms:created>
  <dcterms:modified xsi:type="dcterms:W3CDTF">2016-02-29T06:51:34Z</dcterms:modified>
</cp:coreProperties>
</file>