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300" windowHeight="8610" tabRatio="728" activeTab="1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X15" i="1" l="1"/>
  <c r="M25" i="2"/>
  <c r="M21" i="2"/>
  <c r="L25" i="2"/>
  <c r="L21" i="2"/>
  <c r="L26" i="2" s="1"/>
  <c r="M26" i="2" l="1"/>
  <c r="X14" i="1"/>
  <c r="K18" i="1"/>
  <c r="M18" i="1"/>
  <c r="Z16" i="1" l="1"/>
  <c r="X16" i="1"/>
  <c r="Z17" i="1"/>
  <c r="X17" i="1"/>
  <c r="W17" i="1"/>
  <c r="Z15" i="1"/>
  <c r="Z14" i="1" l="1"/>
  <c r="X12" i="1"/>
  <c r="O5" i="2"/>
  <c r="O7" i="2" s="1"/>
  <c r="Z12" i="1"/>
  <c r="X11" i="1" l="1"/>
  <c r="L5" i="2" l="1"/>
  <c r="X13" i="1" l="1"/>
  <c r="F13" i="2"/>
  <c r="Z13" i="1"/>
  <c r="Z11" i="1" l="1"/>
  <c r="X10" i="1"/>
  <c r="I7" i="2"/>
  <c r="Z10" i="1" l="1"/>
  <c r="X9" i="1"/>
  <c r="Z9" i="1"/>
  <c r="Z8" i="1" l="1"/>
  <c r="X8" i="1"/>
  <c r="B22" i="2" l="1"/>
  <c r="C41" i="2" l="1"/>
  <c r="C31" i="2"/>
  <c r="B39" i="2"/>
  <c r="C39" i="2" s="1"/>
  <c r="B34" i="2"/>
  <c r="C34" i="2" s="1"/>
  <c r="B29" i="2"/>
  <c r="C29" i="2" s="1"/>
  <c r="B42" i="2" l="1"/>
  <c r="B44" i="2"/>
  <c r="B43" i="2"/>
  <c r="B5" i="2"/>
  <c r="B7" i="2" s="1"/>
  <c r="C15" i="2"/>
  <c r="C13" i="2"/>
  <c r="Z18" i="1"/>
</calcChain>
</file>

<file path=xl/sharedStrings.xml><?xml version="1.0" encoding="utf-8"?>
<sst xmlns="http://schemas.openxmlformats.org/spreadsheetml/2006/main" count="253" uniqueCount="201">
  <si>
    <t>S.No</t>
  </si>
  <si>
    <t xml:space="preserve">Applicant/ Focal Person/ Contact # </t>
  </si>
  <si>
    <t xml:space="preserve"> </t>
  </si>
  <si>
    <t>PKR (Millions)</t>
  </si>
  <si>
    <t xml:space="preserve">Sole Prop: 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</si>
  <si>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</si>
  <si>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</si>
  <si>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M/s Dharti Electric Works, Unnar Colony, Garhi Pull,Khairpur Mirs,</t>
  </si>
  <si>
    <t>Ghulam Asghar Shaikh,                    0300 3183119,             0333 7582943</t>
  </si>
  <si>
    <t>Individual/        Sole proprietor</t>
  </si>
  <si>
    <t>Individual/       Sole proprietor</t>
  </si>
  <si>
    <t>M/s Pakistan Electric Works,308, 3rd Floor,Frere Business Centre, Frere Road,Saddar Karachi.(ii) Shop # 2-183/A Tando Mir Ghulam Hussain, Latifabad-9,. Hyderabad.</t>
  </si>
  <si>
    <t>Mr. Muhammad Aamir Hussain Siddiqui</t>
  </si>
  <si>
    <t>Comments on Position of Evaluation</t>
  </si>
  <si>
    <t>EVALUATION REPORT FOR PREQUALIFICATION OF CONTRACTORS FOR 02 YEARS (2014-15 &amp; 2015016) FOR ELECTRICAL WORKS OF MUET, S.Z.A.BHUTTO CAMPUS KHAIRPUR MIR'S</t>
  </si>
  <si>
    <t>In Sindh Province</t>
  </si>
  <si>
    <t>In other Prov: / Islamabad</t>
  </si>
  <si>
    <t>Out side Country</t>
  </si>
  <si>
    <r>
      <t xml:space="preserve">(ii) Office Facilities                                  </t>
    </r>
    <r>
      <rPr>
        <b/>
        <sz val="10"/>
        <color rgb="FFFF0000"/>
        <rFont val="Calibri"/>
        <family val="2"/>
        <scheme val="minor"/>
      </rPr>
      <t xml:space="preserve"> (Max Marks=05)</t>
    </r>
  </si>
  <si>
    <t xml:space="preserve">01 Mark for 01 Year        </t>
  </si>
  <si>
    <t xml:space="preserve"> Marks=03 </t>
  </si>
  <si>
    <t xml:space="preserve"> Marks=01 </t>
  </si>
  <si>
    <t xml:space="preserve"> Max 3 Projects, 05 Marks for each project             </t>
  </si>
  <si>
    <t xml:space="preserve"> Max 5 Projects, 04 Marks for each project             </t>
  </si>
  <si>
    <t>(C) Performance Capabilities Required                                        (Max Marks=20)</t>
  </si>
  <si>
    <t>(D) Equipments Capability                 (Max Marks=20)</t>
  </si>
  <si>
    <r>
      <t xml:space="preserve">Owned by Firm/ Contractor </t>
    </r>
    <r>
      <rPr>
        <b/>
        <sz val="8"/>
        <color rgb="FFFF0000"/>
        <rFont val="Calibri"/>
        <family val="2"/>
        <scheme val="minor"/>
      </rPr>
      <t>(100% marks)</t>
    </r>
  </si>
  <si>
    <r>
      <t xml:space="preserve">Hired/ Leased by Firm/ Contractor </t>
    </r>
    <r>
      <rPr>
        <b/>
        <sz val="8"/>
        <color rgb="FFFF0000"/>
        <rFont val="Calibri"/>
        <family val="2"/>
        <scheme val="minor"/>
      </rPr>
      <t>(25% less)</t>
    </r>
  </si>
  <si>
    <t xml:space="preserve">(a) If available eqip: is less than 28 specified items, weihgtage will be: T=Mx(A/Reqd items)where A=Availableequip:,T=marks obtained,M=marks assigned=20,                            (b) If items are  more than specified 28 items=100%=20 marks </t>
  </si>
  <si>
    <t>Bank Statement /Audited Report (Last 05 Yrs)</t>
  </si>
  <si>
    <t>(E) Financial asoundness/Status                 (Max Marks=10)</t>
  </si>
  <si>
    <t>Years of BSs/ARs   submitted by Firm/        Contractor</t>
  </si>
  <si>
    <r>
      <rPr>
        <b/>
        <sz val="9"/>
        <color rgb="FF00B050"/>
        <rFont val="Calibri"/>
        <family val="2"/>
        <scheme val="minor"/>
      </rPr>
      <t>DAE</t>
    </r>
    <r>
      <rPr>
        <b/>
        <sz val="9"/>
        <color rgb="FFFF0000"/>
        <rFont val="Calibri"/>
        <family val="2"/>
        <scheme val="minor"/>
      </rPr>
      <t xml:space="preserve">: 03 marks for each DAE &amp; 01 mark per Year exp:(max 02 marks on exp),                                               </t>
    </r>
    <r>
      <rPr>
        <b/>
        <sz val="9"/>
        <color rgb="FF00B050"/>
        <rFont val="Calibri"/>
        <family val="2"/>
        <scheme val="minor"/>
      </rPr>
      <t>BE/Bsc(Elect)</t>
    </r>
    <r>
      <rPr>
        <b/>
        <sz val="9"/>
        <color rgb="FFFF0000"/>
        <rFont val="Calibri"/>
        <family val="2"/>
        <scheme val="minor"/>
      </rPr>
      <t>:05 marks for each &amp; 2.5 marks per year exp (max marks 05 on exp:)</t>
    </r>
  </si>
  <si>
    <t>Amount of proof of Working Capital given by Firm/   Contractor</t>
  </si>
  <si>
    <t xml:space="preserve">%age of working capital in hand to estimated cost of project (RS.50.000 Mil) as  per this NIT </t>
  </si>
  <si>
    <t xml:space="preserve">Marks Obtained by Firm/   Contractor </t>
  </si>
  <si>
    <t>(i) Less than 15% of E.C=02 ,            (ii) 16-25% of E.C=04 ,        (iii) 26-40% of E.C= 08,         (iv) More than 40% of Est:Cost= 10 Marks</t>
  </si>
  <si>
    <t>Valid PEC Certificate for 2014 in category "C5" or above bearing Code No(s) related to Elect Works</t>
  </si>
  <si>
    <t xml:space="preserve">Valid NTN Certificate from Income Tax Deptt: cocerned </t>
  </si>
  <si>
    <t>Affidevit of not black listed &amp; no litigation case with any Fed./Prov.Govt Deptts/Autonomous deptts under Fed/Prov.Govts.</t>
  </si>
  <si>
    <t>Yes Attached/  Not Attached   (Y/NA)</t>
  </si>
  <si>
    <r>
      <t xml:space="preserve">(i) Projects of similar nature &amp; complexity each cost of Rs.2.500(M) or more, </t>
    </r>
    <r>
      <rPr>
        <b/>
        <sz val="9"/>
        <color rgb="FF00B050"/>
        <rFont val="Calibri"/>
        <family val="2"/>
        <scheme val="minor"/>
      </rPr>
      <t>completed</t>
    </r>
    <r>
      <rPr>
        <b/>
        <sz val="9"/>
        <color theme="1"/>
        <rFont val="Calibri"/>
        <family val="2"/>
        <scheme val="minor"/>
      </rPr>
      <t xml:space="preserve"> in last 05 Yrs                          </t>
    </r>
    <r>
      <rPr>
        <b/>
        <sz val="9"/>
        <color rgb="FFFF0000"/>
        <rFont val="Calibri"/>
        <family val="2"/>
        <scheme val="minor"/>
      </rPr>
      <t>(Max Marks=20)</t>
    </r>
  </si>
  <si>
    <t>%age= Working Cap:(M)/     50.000(M)x     100</t>
  </si>
  <si>
    <t xml:space="preserve">Mandatory Provisions/Eligibility              </t>
  </si>
  <si>
    <r>
      <t xml:space="preserve">Total                   Marks obtained         out of        100 (Qual: Score=70 out of 100) </t>
    </r>
    <r>
      <rPr>
        <b/>
        <sz val="8"/>
        <color rgb="FF7030A0"/>
        <rFont val="Calibri"/>
        <family val="2"/>
        <scheme val="minor"/>
      </rPr>
      <t>(A+B+C+D+E)</t>
    </r>
  </si>
  <si>
    <t>45876/C-6/ 31.12.2012</t>
  </si>
  <si>
    <t>2144722-5/        02.08.2004/  Individual</t>
  </si>
  <si>
    <t xml:space="preserve"> B.E./            B.Sc.(Elect)/ Year/         PEC # </t>
  </si>
  <si>
    <t>Experience: in No of  Yrs  in similar work</t>
  </si>
  <si>
    <t>NA</t>
  </si>
  <si>
    <t>Marks Obtained</t>
  </si>
  <si>
    <t xml:space="preserve">  2.5 Marks for each conditions as above             </t>
  </si>
  <si>
    <t xml:space="preserve">Qualif: DAE (Elect) /  B.E./B.Sc.     (Elect)  </t>
  </si>
  <si>
    <r>
      <t xml:space="preserve">Supervisor  (Reqd=BE/Bsc(Elect)02Nos or DAE(Elect)03 Nos , Exp: DAE: 02 yrs or above, BE/Bsc(Elect) 01 Yr. or above in similar works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(Max Marks=15) </t>
    </r>
  </si>
  <si>
    <r>
      <t xml:space="preserve">Project Engineer having Qual: of BE/Bsc(Elect) &amp; Exp: of 03 Yrs. or above ( 01 No. reqd)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(Max Marks=05) </t>
    </r>
  </si>
  <si>
    <t>Exp: DAE: No of Yrs or above, BE/BSc: No of Yrs:  or above in similar work</t>
  </si>
  <si>
    <t>Y</t>
  </si>
  <si>
    <t>G.A.Electric</t>
  </si>
  <si>
    <t>MzB 2013</t>
  </si>
  <si>
    <t>Total=</t>
  </si>
  <si>
    <t>Ratio=</t>
  </si>
  <si>
    <t>G.Total=</t>
  </si>
  <si>
    <t>JSB 2013</t>
  </si>
  <si>
    <t>JSB 2014</t>
  </si>
  <si>
    <t>Completed Works</t>
  </si>
  <si>
    <t>12.07.11</t>
  </si>
  <si>
    <t>Works in hand</t>
  </si>
  <si>
    <t>Per YR</t>
  </si>
  <si>
    <t>Above 2.5(M)</t>
  </si>
  <si>
    <t>22.09.11</t>
  </si>
  <si>
    <r>
      <t xml:space="preserve">(i) Period since Firm/Contractor is in Constr: business             </t>
    </r>
    <r>
      <rPr>
        <b/>
        <sz val="10"/>
        <color rgb="FFFF0000"/>
        <rFont val="Calibri"/>
        <family val="2"/>
        <scheme val="minor"/>
      </rPr>
      <t>(Max Marks=10)</t>
    </r>
  </si>
  <si>
    <t>No of Projects (Yrs-wise) with Cost = or &gt;2.5(M)  of similar nature / complexity</t>
  </si>
  <si>
    <t>(B) General Experience Record                                                             (Max Marks=35)</t>
  </si>
  <si>
    <t>2004                                       (As per NTN)</t>
  </si>
  <si>
    <t>00112/CB/ 31.12.2014        (EE02,03 &amp; EE06)</t>
  </si>
  <si>
    <t>3282286-3/        20.04.1979/  Individual</t>
  </si>
  <si>
    <t>1979                                      (As per NTN)</t>
  </si>
  <si>
    <t>M/s Umar Jan &amp; Co, Plot # 147, Block-A, Main Shikarpur Road, Nara Stop, Sukkur Sindh.  Tel: 071-5632859, fax : 071-5632461, e-mail: u_jan@live.com</t>
  </si>
  <si>
    <t>17 Yrs                   (As per CV)</t>
  </si>
  <si>
    <t>BE(Elect) =       01 No</t>
  </si>
  <si>
    <t xml:space="preserve">JSB(2013     &amp; 2014)= Cr=9.89(M)       MzB (2014)= Cr= 1.516 (M) </t>
  </si>
  <si>
    <t>A.Rs (Cash used in opr:  2011= 160 (M), 2012= 266 (M) 2013= 245 (M)</t>
  </si>
  <si>
    <t>Bank Credit = Rs.2000 (M)</t>
  </si>
  <si>
    <t>Individual/   Sole proprietor</t>
  </si>
  <si>
    <t>M/s Om Parkash M.Kundnani,Govt. Contractor Mero Dero  Street, Resham Gali, Larkana, Sindh.</t>
  </si>
  <si>
    <t>L.No./Category/Validity/  Field of         Specialization</t>
  </si>
  <si>
    <t>07983/C4/ 31.12.14/                  EE04</t>
  </si>
  <si>
    <t>1135315-5/ 20.08.2000/ contractor</t>
  </si>
  <si>
    <t>Silk 2014</t>
  </si>
  <si>
    <t>2000                                      (As per NTN)</t>
  </si>
  <si>
    <t>(A) Profile of firm/Contractor                                      (Max Marks=15)</t>
  </si>
  <si>
    <r>
      <t xml:space="preserve">(i) Projects of similar nature &amp; complexity,   </t>
    </r>
    <r>
      <rPr>
        <b/>
        <sz val="9"/>
        <color rgb="FF00B050"/>
        <rFont val="Calibri"/>
        <family val="2"/>
        <scheme val="minor"/>
      </rPr>
      <t>in hand</t>
    </r>
    <r>
      <rPr>
        <b/>
        <sz val="9"/>
        <color theme="1"/>
        <rFont val="Calibri"/>
        <family val="2"/>
        <scheme val="minor"/>
      </rPr>
      <t xml:space="preserve">, each cost of Rs.2.500(M) or more  </t>
    </r>
    <r>
      <rPr>
        <b/>
        <sz val="9"/>
        <color rgb="FFFF0000"/>
        <rFont val="Calibri"/>
        <family val="2"/>
        <scheme val="minor"/>
      </rPr>
      <t>(Max Marks=15)</t>
    </r>
  </si>
  <si>
    <t xml:space="preserve">M/s Asad Enterprises,Govt Contractor,Near NLC Thehri Road, Old National High way, Khairpur Mir's, Tel # 0243-551218/Fax # Nil/e mail ID: koisis_451@hotmail.com, </t>
  </si>
  <si>
    <t>Mr.Asad ullah Memon, Cell # 03337582582</t>
  </si>
  <si>
    <t>2025203-0/  10.95.2004 / Business Individuals</t>
  </si>
  <si>
    <t>2004                                      (As per NTN)</t>
  </si>
  <si>
    <t>0 Yrs                   (CV not attached)</t>
  </si>
  <si>
    <t>1                        (Civil)      (As per List of staff)</t>
  </si>
  <si>
    <t>07494/C4/ 31.12.2014        (EE04)</t>
  </si>
  <si>
    <t xml:space="preserve"> ABL (Jan.13 to June 2014)= Cr= 58.121 (M) </t>
  </si>
  <si>
    <t xml:space="preserve">58.121 (M) </t>
  </si>
  <si>
    <t>04329/C3/ 31.12.2014        (EE04, EE11)</t>
  </si>
  <si>
    <t>2261788-4/  22.03.2005 / Individual</t>
  </si>
  <si>
    <t>NTN # /                 w.e.f/ Nature of business or Category</t>
  </si>
  <si>
    <t>2005                                      (As per NTN)</t>
  </si>
  <si>
    <t>BS/  PEC # Electro/ 7133 = 1 No</t>
  </si>
  <si>
    <t>6 Yrs</t>
  </si>
  <si>
    <t>Pakistan Electric Works</t>
  </si>
  <si>
    <t xml:space="preserve">AR 6/2010 </t>
  </si>
  <si>
    <t>AR 6/2011</t>
  </si>
  <si>
    <t xml:space="preserve">AR 6/2012 </t>
  </si>
  <si>
    <t>AR 6/2013</t>
  </si>
  <si>
    <t>Contracts Receipts</t>
  </si>
  <si>
    <t>A.Rs =2010=          170.7 (M), 2011= 149.4(M), 2012= 137.4(M), 2013=328.3(M)</t>
  </si>
  <si>
    <t>M/s Gul Traders, B.No.29, Block - D, 1st floor, Prince Town-1, Wadho Wah Road, Qasimabad,Hyderabad, Tel #s +92 22 2651171, +92 22 2654728</t>
  </si>
  <si>
    <t>2+</t>
  </si>
  <si>
    <t>0726455-7/  26.12.2007 / Individual</t>
  </si>
  <si>
    <t>2007                                      (As per NTN)</t>
  </si>
  <si>
    <t>3+</t>
  </si>
  <si>
    <t>BE= 2</t>
  </si>
  <si>
    <t>11 yrs</t>
  </si>
  <si>
    <t>UBL 13-14</t>
  </si>
  <si>
    <t>Faisal Ba(13-14)</t>
  </si>
  <si>
    <t xml:space="preserve">Faisal('14)=39.4(M), Silk ('14)=15.8       UBL ('14)= 40.2 (M) </t>
  </si>
  <si>
    <t>Al- Habib Q/A</t>
  </si>
  <si>
    <t>2013-14</t>
  </si>
  <si>
    <t>2012-13</t>
  </si>
  <si>
    <r>
      <t xml:space="preserve">Gul Traders                                                                            </t>
    </r>
    <r>
      <rPr>
        <sz val="11"/>
        <color rgb="FF00B050"/>
        <rFont val="Calibri"/>
        <family val="2"/>
        <scheme val="minor"/>
      </rPr>
      <t>(Financial Soundness)</t>
    </r>
  </si>
  <si>
    <r>
      <t xml:space="preserve">OM Parkash              </t>
    </r>
    <r>
      <rPr>
        <sz val="11"/>
        <color rgb="FF00B050"/>
        <rFont val="Calibri"/>
        <family val="2"/>
        <scheme val="minor"/>
      </rPr>
      <t xml:space="preserve">  (Financial Soundness)</t>
    </r>
  </si>
  <si>
    <t>Al flah Q/A         12-13=     35.66(M),       13-14=     23.48(M), Total= 59.14(M)</t>
  </si>
  <si>
    <t>04018/C3/ 31.12.2014        (EE06)</t>
  </si>
  <si>
    <t>1304576-48/  04.10.2001 / Individual</t>
  </si>
  <si>
    <t>2001                                      (As per NTN)</t>
  </si>
  <si>
    <t>7+</t>
  </si>
  <si>
    <t>Neither BE nor DAE (Elect) He is holding Cert. of Elect  Inspector GOS Sukkur.</t>
  </si>
  <si>
    <t>Sikandar Ali Khokhar</t>
  </si>
  <si>
    <t xml:space="preserve">AR 12/2013 </t>
  </si>
  <si>
    <t>A.Rs = 2012= 121.96(M)  2013=     108.85(M)</t>
  </si>
  <si>
    <t>230.81(M)</t>
  </si>
  <si>
    <t>Individual/           Sole proprietor</t>
  </si>
  <si>
    <t>04629/C3/ 31.12.14/          EE03,  EE04,  EE05,  EE06</t>
  </si>
  <si>
    <t>2670084-7/ 26.05.2006/ contractor</t>
  </si>
  <si>
    <t>2006                                     (As per NTN)</t>
  </si>
  <si>
    <t>M/s Jumani Associate,Ajwani/Jumani Mohalla,Bara Alam, Khairpur Mirs, Tel # 0243-551300</t>
  </si>
  <si>
    <t>2487996/ 01.08.2005/ Individual</t>
  </si>
  <si>
    <t>2005             (As per NTN Cert:)</t>
  </si>
  <si>
    <t>08582/ C5/ 31.12.2014/ EE11</t>
  </si>
  <si>
    <t>M/s Saif Enterprise, Saaif Plaza, Jahaz Chowk, Station Road, Shikarpur, Cell 0302-3697513.</t>
  </si>
  <si>
    <t>1325686-6 /21.02.2002/ Individual</t>
  </si>
  <si>
    <t>11496/ C5/ 31.12.2014/ EE04</t>
  </si>
  <si>
    <t>Mr. Mohammad Suleman Bhutto,                    0302-3697513, waliullahbhutto@yahoo.com</t>
  </si>
  <si>
    <t>Faisal('14)=27.2(M)</t>
  </si>
  <si>
    <t>3202739-7/        05.01.2009/  Individual</t>
  </si>
  <si>
    <t>2009                                       (As per NTN)</t>
  </si>
  <si>
    <t>43599/C-6/ 31.12.2013</t>
  </si>
  <si>
    <t>4+</t>
  </si>
  <si>
    <t xml:space="preserve">BE (E) = 01,               DAE = 03 </t>
  </si>
  <si>
    <t>BE (E) =         02 Yrs,               DAE =          03 Yrs each</t>
  </si>
  <si>
    <t xml:space="preserve">Khushhalli Bank('12-13)=        91.94(M) &amp; (2014)=       149.66(M) </t>
  </si>
  <si>
    <t>Recommended for Pre-Qualification</t>
  </si>
  <si>
    <t>M/s G.A.Electric Store &amp; Govt Contractor, H # 208 Near Hussaini Masjid Bhurgari Mohallah,Khairpur Mir's, Tel: 0243-551374,  fax: 0243 551374</t>
  </si>
  <si>
    <t>BE(Elect)=1,    DAE(Elec)=1</t>
  </si>
  <si>
    <t xml:space="preserve">BE (E) = 03+ DAE =  08+ </t>
  </si>
  <si>
    <t>Jumani Associates</t>
  </si>
  <si>
    <t>UBL Katchery Rd</t>
  </si>
  <si>
    <t>Total</t>
  </si>
  <si>
    <t>Askari</t>
  </si>
  <si>
    <t>G.Total</t>
  </si>
  <si>
    <t>M/s Sikandar Ali Khokhar, Khokhar Street Near Attock Petrol Pump, allahabad Mohallah, Larkana,  Tel: 074-9410843, 0300-3411324, 0315- 6898443 (Ii) B.No.66,Abdullah City, Near PSO Petrol Pump, Nasim Nagar Qasimabad, Hyderabad, Pakistan.</t>
  </si>
  <si>
    <t xml:space="preserve">UBL   (2011-14) =  44.06(M)    Askari   (203-14)        =       4.97(M) </t>
  </si>
  <si>
    <t>Recommended for Pre-Qualification.</t>
  </si>
  <si>
    <r>
      <t>M/s Kashif Constructors, (i) Head Office:  B1-006, Clifton Garden 2, Blick-3, Kehkashan, Clifton, Karachi,(ii) Regional Office: Jeelani mohallah Khairpur Mir's. Tel: 021-35874755,</t>
    </r>
    <r>
      <rPr>
        <b/>
        <sz val="12"/>
        <color theme="1"/>
        <rFont val="Calibri"/>
        <family val="2"/>
        <scheme val="minor"/>
      </rPr>
      <t>0243-553233</t>
    </r>
    <r>
      <rPr>
        <b/>
        <sz val="10"/>
        <color theme="1"/>
        <rFont val="Calibri"/>
        <family val="2"/>
        <scheme val="minor"/>
      </rPr>
      <t>, Fax: 021-35874755,0243--553233 (iii) Gurdat Singh Road Near Ghazi Cinema, Quetta.</t>
    </r>
  </si>
  <si>
    <r>
      <t>Mr.Muhammad Kashif Bhutto, CEO,</t>
    </r>
    <r>
      <rPr>
        <b/>
        <sz val="11"/>
        <color theme="1"/>
        <rFont val="Calibri"/>
        <family val="2"/>
        <scheme val="minor"/>
      </rPr>
      <t xml:space="preserve"> 0321 2086366</t>
    </r>
    <r>
      <rPr>
        <b/>
        <sz val="8"/>
        <color theme="1"/>
        <rFont val="Calibri"/>
        <family val="2"/>
        <scheme val="minor"/>
      </rPr>
      <t>,E mail: kashifbhutto1@           yahoo.com</t>
    </r>
  </si>
  <si>
    <r>
      <t xml:space="preserve">Mr.Zaheeruddin Jumani,                  </t>
    </r>
    <r>
      <rPr>
        <b/>
        <sz val="10"/>
        <color theme="1"/>
        <rFont val="Calibri"/>
        <family val="2"/>
        <scheme val="minor"/>
      </rPr>
      <t xml:space="preserve"> 0243 551300, 0313 5419591, 0301 3419591</t>
    </r>
    <r>
      <rPr>
        <b/>
        <sz val="9"/>
        <color theme="1"/>
        <rFont val="Calibri"/>
        <family val="2"/>
        <scheme val="minor"/>
      </rPr>
      <t>,    Authorised Rep: Mr. Moula Bux cell # 0300-3102097.</t>
    </r>
  </si>
  <si>
    <t>Valid Registeration with Electricval Inspector, GoS, Sukkur</t>
  </si>
  <si>
    <t>L.No./ Validity</t>
  </si>
  <si>
    <t>SC - 286/ 31.12.2014</t>
  </si>
  <si>
    <t>SC - 269/ 31.12.2014</t>
  </si>
  <si>
    <t>S.C. # 462./ 31.12.14</t>
  </si>
  <si>
    <t>S.C. # 305/ 31`.12.2014</t>
  </si>
  <si>
    <t>Not Recommended for Pre-Qualification as the contractor has not complied with mandatory condition of Eligibility by providing valid PEC Registeration Certificate.</t>
  </si>
  <si>
    <t xml:space="preserve">per </t>
  </si>
  <si>
    <t>S.C. # 455/ 31.12.2014</t>
  </si>
  <si>
    <t xml:space="preserve">Not Recommended for Pre-Qualification as the applicant has obtained 30 marks against 70 out of 100 marks as per Qualifying Criteria &amp; contractor has also not fulfilled mandatory condition of submitting Affidevit. </t>
  </si>
  <si>
    <t>Not Recommended for Pre-Qualification as the applicant has obtained 25 marks against qualifying marks of 70 out of 100 marks as per Qualifying Criteria.</t>
  </si>
  <si>
    <t>Sc-355/31.12.2014</t>
  </si>
  <si>
    <t>Not Recommended for Pre-Qualification as the applicant has obtained 19 marks against 70 out of 100 marks as per Qualifying Criteria  &amp; contractor has also not fulfilled mandatory condition of submitting Affidevit as well as their PEC Regiteration is also not valid for 2014.</t>
  </si>
  <si>
    <t xml:space="preserve"> L.# S.C - 487 (valid upto 31.12.14)</t>
  </si>
  <si>
    <t xml:space="preserve">L.# S.C - 488 (valid upto 31.12.14) </t>
  </si>
  <si>
    <r>
      <t xml:space="preserve">Mr.Sikandar Ali Khokhar,B.No.66 Abdullah City Near PSO Pump NasimNagar Qasimabad Hyd. Cell                     </t>
    </r>
    <r>
      <rPr>
        <b/>
        <sz val="11"/>
        <color theme="1"/>
        <rFont val="Calibri"/>
        <family val="2"/>
        <scheme val="minor"/>
      </rPr>
      <t>0334-3688969,        0333-2765330</t>
    </r>
  </si>
  <si>
    <t>L.# S.C - 485 (valid upto 31.12.14)</t>
  </si>
  <si>
    <r>
      <t xml:space="preserve">Mr. M.Akram Khan Panazai,                 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071 5632859</t>
    </r>
    <r>
      <rPr>
        <b/>
        <sz val="12"/>
        <color theme="1"/>
        <rFont val="Calibri"/>
        <family val="2"/>
        <scheme val="minor"/>
      </rPr>
      <t xml:space="preserve">,      </t>
    </r>
    <r>
      <rPr>
        <b/>
        <sz val="11"/>
        <color theme="1"/>
        <rFont val="Calibri"/>
        <family val="2"/>
        <scheme val="minor"/>
      </rPr>
      <t>03008313570</t>
    </r>
  </si>
  <si>
    <r>
      <t xml:space="preserve">Om Parkash, Cell               </t>
    </r>
    <r>
      <rPr>
        <b/>
        <sz val="12"/>
        <color theme="1"/>
        <rFont val="Calibri"/>
        <family val="2"/>
        <scheme val="minor"/>
      </rPr>
      <t xml:space="preserve">  0300 3420355</t>
    </r>
  </si>
  <si>
    <t>L.# S.C - 480 (valid upto 31.12.14)</t>
  </si>
  <si>
    <t>Not Recommended for Pre-Qualification as the contractor/firm has not fulfilled mandatory condition of submitting valid EI,GoS,sukkur Registeration Certificate for the year 2014.</t>
  </si>
  <si>
    <t>Not Attached</t>
  </si>
  <si>
    <t>Mr.Ghulam Akbar Mughal,                   0333 7919933,</t>
  </si>
  <si>
    <t>Name,address,telephone/            fax No, e mail ID of Firm/Contractor</t>
  </si>
  <si>
    <t>Owner     ship/ Org.Str./  Type of    ownership</t>
  </si>
  <si>
    <t>09532/C-5/ 31.12.2014.</t>
  </si>
  <si>
    <r>
      <t xml:space="preserve">Gulzar Ahmad Shaikh, Cell # </t>
    </r>
    <r>
      <rPr>
        <b/>
        <sz val="12"/>
        <rFont val="Calibri"/>
        <family val="2"/>
        <scheme val="minor"/>
      </rPr>
      <t>0333 2654604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</si>
</sst>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3" fontId="0" fillId="0" borderId="0" xfId="1" applyFont="1"/>
    <xf numFmtId="43" fontId="0" fillId="0" borderId="0" xfId="1" applyFont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43" fontId="0" fillId="0" borderId="0" xfId="0" applyNumberFormat="1"/>
    <xf numFmtId="0" fontId="2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top"/>
    </xf>
    <xf numFmtId="0" fontId="2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8569"/>
  <sheetViews>
    <sheetView workbookViewId="0">
      <pane xSplit="8" ySplit="7" topLeftCell="AG8" activePane="bottomRight" state="frozen"/>
      <selection pane="topRight" activeCell="F1" sqref="F1"/>
      <selection pane="bottomLeft" activeCell="A8" sqref="A8"/>
      <selection pane="bottomRight" activeCell="AE18" sqref="AE8:AG18"/>
    </sheetView>
  </sheetViews>
  <sheetFormatPr defaultRowHeight="15" x14ac:dyDescent="0.25"/>
  <cols>
    <col min="1" max="1" width="5.28515625" customWidth="1"/>
    <col min="2" max="2" width="32.5703125" bestFit="1" customWidth="1"/>
    <col min="3" max="3" width="13" customWidth="1"/>
    <col min="4" max="4" width="11.7109375" customWidth="1"/>
    <col min="5" max="7" width="10" customWidth="1"/>
    <col min="8" max="9" width="10.140625" customWidth="1"/>
    <col min="10" max="12" width="15.85546875" customWidth="1"/>
    <col min="13" max="13" width="17" customWidth="1"/>
    <col min="14" max="14" width="9.42578125" customWidth="1"/>
    <col min="15" max="15" width="10" customWidth="1"/>
    <col min="16" max="18" width="10.140625" customWidth="1"/>
    <col min="19" max="19" width="11" customWidth="1"/>
    <col min="20" max="20" width="10.42578125" customWidth="1"/>
    <col min="21" max="21" width="13.28515625" customWidth="1"/>
    <col min="26" max="26" width="13" customWidth="1"/>
    <col min="27" max="27" width="14.42578125" customWidth="1"/>
    <col min="28" max="29" width="13.7109375" customWidth="1"/>
    <col min="30" max="30" width="14" customWidth="1"/>
    <col min="33" max="33" width="30" customWidth="1"/>
  </cols>
  <sheetData>
    <row r="1" spans="1:33" ht="15.75" hidden="1" x14ac:dyDescent="0.25">
      <c r="A1" s="1"/>
      <c r="B1" s="1"/>
      <c r="C1" s="1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"/>
      <c r="R1" s="5"/>
      <c r="S1" s="3"/>
      <c r="AE1" s="43"/>
    </row>
    <row r="2" spans="1:33" ht="21" hidden="1" x14ac:dyDescent="0.25">
      <c r="B2" s="58" t="s">
        <v>14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ht="15.75" hidden="1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3" ht="50.25" customHeight="1" x14ac:dyDescent="0.25">
      <c r="A4" s="80" t="s">
        <v>0</v>
      </c>
      <c r="B4" s="83" t="s">
        <v>197</v>
      </c>
      <c r="C4" s="83" t="s">
        <v>1</v>
      </c>
      <c r="D4" s="86" t="s">
        <v>198</v>
      </c>
      <c r="E4" s="89" t="s">
        <v>90</v>
      </c>
      <c r="F4" s="90"/>
      <c r="G4" s="90"/>
      <c r="H4" s="90"/>
      <c r="I4" s="91"/>
      <c r="J4" s="67" t="s">
        <v>72</v>
      </c>
      <c r="K4" s="67"/>
      <c r="L4" s="67"/>
      <c r="M4" s="67"/>
      <c r="N4" s="59" t="s">
        <v>24</v>
      </c>
      <c r="O4" s="60"/>
      <c r="P4" s="60"/>
      <c r="Q4" s="60"/>
      <c r="R4" s="60"/>
      <c r="S4" s="61"/>
      <c r="T4" s="59" t="s">
        <v>25</v>
      </c>
      <c r="U4" s="61"/>
      <c r="V4" s="59" t="s">
        <v>30</v>
      </c>
      <c r="W4" s="60"/>
      <c r="X4" s="60"/>
      <c r="Y4" s="61"/>
      <c r="Z4" s="64" t="s">
        <v>44</v>
      </c>
      <c r="AA4" s="67" t="s">
        <v>43</v>
      </c>
      <c r="AB4" s="67"/>
      <c r="AC4" s="67"/>
      <c r="AD4" s="67"/>
      <c r="AE4" s="89" t="s">
        <v>13</v>
      </c>
      <c r="AF4" s="90"/>
      <c r="AG4" s="91"/>
    </row>
    <row r="5" spans="1:33" ht="69.75" customHeight="1" x14ac:dyDescent="0.25">
      <c r="A5" s="80"/>
      <c r="B5" s="84"/>
      <c r="C5" s="84"/>
      <c r="D5" s="87"/>
      <c r="E5" s="79" t="s">
        <v>70</v>
      </c>
      <c r="F5" s="79"/>
      <c r="G5" s="79" t="s">
        <v>18</v>
      </c>
      <c r="H5" s="79"/>
      <c r="I5" s="79"/>
      <c r="J5" s="95" t="s">
        <v>41</v>
      </c>
      <c r="K5" s="97"/>
      <c r="L5" s="95" t="s">
        <v>91</v>
      </c>
      <c r="M5" s="96"/>
      <c r="N5" s="92" t="s">
        <v>54</v>
      </c>
      <c r="O5" s="93"/>
      <c r="P5" s="94"/>
      <c r="Q5" s="92" t="s">
        <v>53</v>
      </c>
      <c r="R5" s="93"/>
      <c r="S5" s="94"/>
      <c r="T5" s="6" t="s">
        <v>26</v>
      </c>
      <c r="U5" s="6" t="s">
        <v>27</v>
      </c>
      <c r="V5" s="62" t="s">
        <v>29</v>
      </c>
      <c r="W5" s="62" t="s">
        <v>33</v>
      </c>
      <c r="X5" s="62" t="s">
        <v>34</v>
      </c>
      <c r="Y5" s="8" t="s">
        <v>35</v>
      </c>
      <c r="Z5" s="65"/>
      <c r="AA5" s="79" t="s">
        <v>37</v>
      </c>
      <c r="AB5" s="55" t="s">
        <v>38</v>
      </c>
      <c r="AC5" s="55" t="s">
        <v>174</v>
      </c>
      <c r="AD5" s="55" t="s">
        <v>39</v>
      </c>
      <c r="AE5" s="98"/>
      <c r="AF5" s="99"/>
      <c r="AG5" s="100"/>
    </row>
    <row r="6" spans="1:33" ht="84.75" customHeight="1" x14ac:dyDescent="0.25">
      <c r="A6" s="80"/>
      <c r="B6" s="84"/>
      <c r="C6" s="84"/>
      <c r="D6" s="87"/>
      <c r="E6" s="7" t="s">
        <v>181</v>
      </c>
      <c r="F6" s="7" t="s">
        <v>50</v>
      </c>
      <c r="G6" s="16" t="s">
        <v>15</v>
      </c>
      <c r="H6" s="17" t="s">
        <v>16</v>
      </c>
      <c r="I6" s="17" t="s">
        <v>17</v>
      </c>
      <c r="J6" s="7" t="s">
        <v>71</v>
      </c>
      <c r="K6" s="7" t="s">
        <v>50</v>
      </c>
      <c r="L6" s="7" t="s">
        <v>71</v>
      </c>
      <c r="M6" s="7" t="s">
        <v>50</v>
      </c>
      <c r="N6" s="7" t="s">
        <v>47</v>
      </c>
      <c r="O6" s="7" t="s">
        <v>48</v>
      </c>
      <c r="P6" s="7" t="s">
        <v>50</v>
      </c>
      <c r="Q6" s="7" t="s">
        <v>52</v>
      </c>
      <c r="R6" s="7" t="s">
        <v>55</v>
      </c>
      <c r="S6" s="7" t="s">
        <v>50</v>
      </c>
      <c r="T6" s="68" t="s">
        <v>28</v>
      </c>
      <c r="U6" s="69"/>
      <c r="V6" s="63"/>
      <c r="W6" s="63"/>
      <c r="X6" s="63"/>
      <c r="Y6" s="72" t="s">
        <v>36</v>
      </c>
      <c r="Z6" s="65"/>
      <c r="AA6" s="79"/>
      <c r="AB6" s="56"/>
      <c r="AC6" s="56"/>
      <c r="AD6" s="56"/>
      <c r="AE6" s="98"/>
      <c r="AF6" s="99"/>
      <c r="AG6" s="100"/>
    </row>
    <row r="7" spans="1:33" ht="58.5" customHeight="1" x14ac:dyDescent="0.25">
      <c r="A7" s="81"/>
      <c r="B7" s="85"/>
      <c r="C7" s="85"/>
      <c r="D7" s="88"/>
      <c r="E7" s="77" t="s">
        <v>19</v>
      </c>
      <c r="F7" s="78"/>
      <c r="G7" s="4" t="s">
        <v>20</v>
      </c>
      <c r="H7" s="4" t="s">
        <v>21</v>
      </c>
      <c r="I7" s="4" t="s">
        <v>21</v>
      </c>
      <c r="J7" s="77" t="s">
        <v>23</v>
      </c>
      <c r="K7" s="78"/>
      <c r="L7" s="77" t="s">
        <v>22</v>
      </c>
      <c r="M7" s="78"/>
      <c r="N7" s="77" t="s">
        <v>51</v>
      </c>
      <c r="O7" s="82"/>
      <c r="P7" s="78"/>
      <c r="Q7" s="74" t="s">
        <v>32</v>
      </c>
      <c r="R7" s="75"/>
      <c r="S7" s="76"/>
      <c r="T7" s="70"/>
      <c r="U7" s="71"/>
      <c r="V7" s="9" t="s">
        <v>31</v>
      </c>
      <c r="W7" s="4" t="s">
        <v>3</v>
      </c>
      <c r="X7" s="4" t="s">
        <v>42</v>
      </c>
      <c r="Y7" s="73"/>
      <c r="Z7" s="66"/>
      <c r="AA7" s="10" t="s">
        <v>85</v>
      </c>
      <c r="AB7" s="10" t="s">
        <v>103</v>
      </c>
      <c r="AC7" s="10" t="s">
        <v>175</v>
      </c>
      <c r="AD7" s="10" t="s">
        <v>40</v>
      </c>
      <c r="AE7" s="101"/>
      <c r="AF7" s="102"/>
      <c r="AG7" s="103"/>
    </row>
    <row r="8" spans="1:33" ht="80.25" customHeight="1" x14ac:dyDescent="0.25">
      <c r="B8" s="12" t="s">
        <v>77</v>
      </c>
      <c r="C8" s="21" t="s">
        <v>191</v>
      </c>
      <c r="D8" s="15" t="s">
        <v>10</v>
      </c>
      <c r="E8" s="15" t="s">
        <v>76</v>
      </c>
      <c r="F8" s="18">
        <v>10</v>
      </c>
      <c r="G8" s="18">
        <v>3</v>
      </c>
      <c r="H8" s="18">
        <v>0</v>
      </c>
      <c r="I8" s="18">
        <v>0</v>
      </c>
      <c r="J8" s="15">
        <v>3</v>
      </c>
      <c r="K8" s="18">
        <v>12</v>
      </c>
      <c r="L8" s="15">
        <v>3</v>
      </c>
      <c r="M8" s="18">
        <v>15</v>
      </c>
      <c r="N8" s="15">
        <v>1</v>
      </c>
      <c r="O8" s="15" t="s">
        <v>78</v>
      </c>
      <c r="P8" s="18">
        <v>5</v>
      </c>
      <c r="Q8" s="15" t="s">
        <v>79</v>
      </c>
      <c r="R8" s="15" t="s">
        <v>78</v>
      </c>
      <c r="S8" s="18">
        <v>7.5</v>
      </c>
      <c r="T8" s="18">
        <v>20</v>
      </c>
      <c r="U8" s="18">
        <v>0</v>
      </c>
      <c r="V8" s="6" t="s">
        <v>81</v>
      </c>
      <c r="W8" s="15" t="s">
        <v>82</v>
      </c>
      <c r="X8" s="29">
        <f>(2000/50)*100</f>
        <v>4000</v>
      </c>
      <c r="Y8" s="18">
        <v>10</v>
      </c>
      <c r="Z8" s="20">
        <f t="shared" ref="Z8:Z16" si="0">SUM(F8+G8+H8+I8+K8+M8+P8+S8+T8+U8+Y8)</f>
        <v>82.5</v>
      </c>
      <c r="AA8" s="18" t="s">
        <v>74</v>
      </c>
      <c r="AB8" s="18" t="s">
        <v>75</v>
      </c>
      <c r="AC8" s="18" t="s">
        <v>187</v>
      </c>
      <c r="AD8" s="18" t="s">
        <v>56</v>
      </c>
      <c r="AE8" s="92" t="s">
        <v>159</v>
      </c>
      <c r="AF8" s="93"/>
      <c r="AG8" s="94"/>
    </row>
    <row r="9" spans="1:33" ht="70.5" customHeight="1" x14ac:dyDescent="0.25">
      <c r="A9" s="41">
        <v>2</v>
      </c>
      <c r="B9" s="42" t="s">
        <v>92</v>
      </c>
      <c r="C9" s="10" t="s">
        <v>93</v>
      </c>
      <c r="D9" s="10" t="s">
        <v>10</v>
      </c>
      <c r="E9" s="10" t="s">
        <v>95</v>
      </c>
      <c r="F9" s="10">
        <v>10</v>
      </c>
      <c r="G9" s="10">
        <v>3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 t="s">
        <v>97</v>
      </c>
      <c r="O9" s="10" t="s">
        <v>96</v>
      </c>
      <c r="P9" s="10">
        <v>0</v>
      </c>
      <c r="Q9" s="10" t="s">
        <v>79</v>
      </c>
      <c r="R9" s="10" t="s">
        <v>96</v>
      </c>
      <c r="S9" s="10">
        <v>0</v>
      </c>
      <c r="T9" s="10">
        <v>2</v>
      </c>
      <c r="U9" s="10">
        <v>0</v>
      </c>
      <c r="V9" s="9" t="s">
        <v>99</v>
      </c>
      <c r="W9" s="9" t="s">
        <v>100</v>
      </c>
      <c r="X9" s="10">
        <f>(58.121/50)*100</f>
        <v>116.242</v>
      </c>
      <c r="Y9" s="10">
        <v>10</v>
      </c>
      <c r="Z9" s="36">
        <f t="shared" si="0"/>
        <v>25</v>
      </c>
      <c r="AA9" s="10" t="s">
        <v>98</v>
      </c>
      <c r="AB9" s="10" t="s">
        <v>94</v>
      </c>
      <c r="AC9" s="10" t="s">
        <v>177</v>
      </c>
      <c r="AD9" s="10" t="s">
        <v>56</v>
      </c>
      <c r="AE9" s="104" t="s">
        <v>184</v>
      </c>
      <c r="AF9" s="105"/>
      <c r="AG9" s="106"/>
    </row>
    <row r="10" spans="1:33" ht="66.75" customHeight="1" x14ac:dyDescent="0.25">
      <c r="A10" s="41">
        <v>3</v>
      </c>
      <c r="B10" s="42" t="s">
        <v>11</v>
      </c>
      <c r="C10" s="42" t="s">
        <v>12</v>
      </c>
      <c r="D10" s="10" t="s">
        <v>10</v>
      </c>
      <c r="E10" s="10" t="s">
        <v>104</v>
      </c>
      <c r="F10" s="10">
        <v>9</v>
      </c>
      <c r="G10" s="10">
        <v>3</v>
      </c>
      <c r="H10" s="10">
        <v>0</v>
      </c>
      <c r="I10" s="10">
        <v>0</v>
      </c>
      <c r="J10" s="10">
        <v>5</v>
      </c>
      <c r="K10" s="10">
        <v>20</v>
      </c>
      <c r="L10" s="10">
        <v>3</v>
      </c>
      <c r="M10" s="10">
        <v>15</v>
      </c>
      <c r="N10" s="10">
        <v>1</v>
      </c>
      <c r="O10" s="10">
        <v>6</v>
      </c>
      <c r="P10" s="10">
        <v>5</v>
      </c>
      <c r="Q10" s="10" t="s">
        <v>105</v>
      </c>
      <c r="R10" s="10" t="s">
        <v>106</v>
      </c>
      <c r="S10" s="10">
        <v>7.5</v>
      </c>
      <c r="T10" s="10">
        <v>3.57</v>
      </c>
      <c r="U10" s="10">
        <v>0</v>
      </c>
      <c r="V10" s="51" t="s">
        <v>113</v>
      </c>
      <c r="W10" s="10">
        <v>785.8</v>
      </c>
      <c r="X10" s="10">
        <f>(785.8/50)*100</f>
        <v>1571.6</v>
      </c>
      <c r="Y10" s="10">
        <v>10</v>
      </c>
      <c r="Z10" s="36">
        <f t="shared" si="0"/>
        <v>73.069999999999993</v>
      </c>
      <c r="AA10" s="10" t="s">
        <v>101</v>
      </c>
      <c r="AB10" s="10" t="s">
        <v>102</v>
      </c>
      <c r="AC10" s="50" t="s">
        <v>195</v>
      </c>
      <c r="AD10" s="50" t="s">
        <v>56</v>
      </c>
      <c r="AE10" s="104" t="s">
        <v>194</v>
      </c>
      <c r="AF10" s="105"/>
      <c r="AG10" s="106"/>
    </row>
    <row r="11" spans="1:33" ht="99.75" customHeight="1" x14ac:dyDescent="0.25">
      <c r="A11" s="52">
        <v>4</v>
      </c>
      <c r="B11" s="53" t="s">
        <v>114</v>
      </c>
      <c r="C11" s="29" t="s">
        <v>200</v>
      </c>
      <c r="D11" s="29" t="s">
        <v>83</v>
      </c>
      <c r="E11" s="18" t="s">
        <v>117</v>
      </c>
      <c r="F11" s="18">
        <v>8</v>
      </c>
      <c r="G11" s="18">
        <v>3</v>
      </c>
      <c r="H11" s="18">
        <v>0</v>
      </c>
      <c r="I11" s="18">
        <v>0</v>
      </c>
      <c r="J11" s="18">
        <v>1</v>
      </c>
      <c r="K11" s="18">
        <v>4</v>
      </c>
      <c r="L11" s="18">
        <v>3</v>
      </c>
      <c r="M11" s="18">
        <v>15</v>
      </c>
      <c r="N11" s="18">
        <v>1</v>
      </c>
      <c r="O11" s="18" t="s">
        <v>118</v>
      </c>
      <c r="P11" s="18">
        <v>5</v>
      </c>
      <c r="Q11" s="18" t="s">
        <v>119</v>
      </c>
      <c r="R11" s="18" t="s">
        <v>115</v>
      </c>
      <c r="S11" s="18">
        <v>15</v>
      </c>
      <c r="T11" s="18">
        <v>20</v>
      </c>
      <c r="U11" s="18">
        <v>0</v>
      </c>
      <c r="V11" s="54" t="s">
        <v>129</v>
      </c>
      <c r="W11" s="18">
        <v>59.14</v>
      </c>
      <c r="X11" s="18">
        <f>(59.14/50)*100</f>
        <v>118.28</v>
      </c>
      <c r="Y11" s="18">
        <v>10</v>
      </c>
      <c r="Z11" s="20">
        <f t="shared" si="0"/>
        <v>80</v>
      </c>
      <c r="AA11" s="18" t="s">
        <v>199</v>
      </c>
      <c r="AB11" s="18" t="s">
        <v>116</v>
      </c>
      <c r="AC11" s="18" t="s">
        <v>188</v>
      </c>
      <c r="AD11" s="18" t="s">
        <v>56</v>
      </c>
      <c r="AE11" s="108" t="s">
        <v>159</v>
      </c>
      <c r="AF11" s="109"/>
      <c r="AG11" s="110"/>
    </row>
    <row r="12" spans="1:33" ht="110.25" customHeight="1" x14ac:dyDescent="0.25">
      <c r="A12" s="13">
        <v>5</v>
      </c>
      <c r="B12" s="23" t="s">
        <v>168</v>
      </c>
      <c r="C12" s="6" t="s">
        <v>189</v>
      </c>
      <c r="D12" s="35" t="s">
        <v>4</v>
      </c>
      <c r="E12" s="35" t="s">
        <v>132</v>
      </c>
      <c r="F12" s="18">
        <v>10</v>
      </c>
      <c r="G12" s="18">
        <v>3</v>
      </c>
      <c r="H12" s="18">
        <v>0</v>
      </c>
      <c r="I12" s="18">
        <v>0</v>
      </c>
      <c r="J12" s="35">
        <v>5</v>
      </c>
      <c r="K12" s="18">
        <v>20</v>
      </c>
      <c r="L12" s="35">
        <v>1</v>
      </c>
      <c r="M12" s="18">
        <v>5</v>
      </c>
      <c r="N12" s="35">
        <v>1</v>
      </c>
      <c r="O12" s="35" t="s">
        <v>133</v>
      </c>
      <c r="P12" s="18">
        <v>5</v>
      </c>
      <c r="Q12" s="6" t="s">
        <v>134</v>
      </c>
      <c r="R12" s="35" t="s">
        <v>133</v>
      </c>
      <c r="S12" s="18">
        <v>0</v>
      </c>
      <c r="T12" s="18">
        <v>20</v>
      </c>
      <c r="U12" s="18">
        <v>0</v>
      </c>
      <c r="V12" s="21" t="s">
        <v>137</v>
      </c>
      <c r="W12" s="35" t="s">
        <v>138</v>
      </c>
      <c r="X12" s="35">
        <f>(230.81/50)*100</f>
        <v>461.62</v>
      </c>
      <c r="Y12" s="18">
        <v>10</v>
      </c>
      <c r="Z12" s="20">
        <f t="shared" si="0"/>
        <v>73</v>
      </c>
      <c r="AA12" s="18" t="s">
        <v>130</v>
      </c>
      <c r="AB12" s="18" t="s">
        <v>131</v>
      </c>
      <c r="AC12" s="18" t="s">
        <v>190</v>
      </c>
      <c r="AD12" s="18" t="s">
        <v>56</v>
      </c>
      <c r="AE12" s="92" t="s">
        <v>159</v>
      </c>
      <c r="AF12" s="93"/>
      <c r="AG12" s="94"/>
    </row>
    <row r="13" spans="1:33" ht="105" customHeight="1" x14ac:dyDescent="0.25">
      <c r="A13" s="13">
        <v>6</v>
      </c>
      <c r="B13" s="23" t="s">
        <v>84</v>
      </c>
      <c r="C13" s="48" t="s">
        <v>192</v>
      </c>
      <c r="D13" s="19" t="s">
        <v>83</v>
      </c>
      <c r="E13" s="22" t="s">
        <v>89</v>
      </c>
      <c r="F13" s="18">
        <v>10</v>
      </c>
      <c r="G13" s="18">
        <v>3</v>
      </c>
      <c r="H13" s="18">
        <v>0</v>
      </c>
      <c r="I13" s="18">
        <v>0</v>
      </c>
      <c r="J13" s="19">
        <v>5</v>
      </c>
      <c r="K13" s="18">
        <v>20</v>
      </c>
      <c r="L13" s="19">
        <v>3</v>
      </c>
      <c r="M13" s="18">
        <v>15</v>
      </c>
      <c r="N13" s="19">
        <v>1</v>
      </c>
      <c r="O13" s="19" t="s">
        <v>120</v>
      </c>
      <c r="P13" s="18">
        <v>5</v>
      </c>
      <c r="Q13" s="19">
        <v>2</v>
      </c>
      <c r="R13" s="19">
        <v>0</v>
      </c>
      <c r="S13" s="18">
        <v>0</v>
      </c>
      <c r="T13" s="24">
        <v>20</v>
      </c>
      <c r="U13" s="18">
        <v>0</v>
      </c>
      <c r="V13" s="6" t="s">
        <v>123</v>
      </c>
      <c r="W13" s="19">
        <v>95.4</v>
      </c>
      <c r="X13" s="25">
        <f>(95.4/50)*100</f>
        <v>190.8</v>
      </c>
      <c r="Y13" s="18">
        <v>10</v>
      </c>
      <c r="Z13" s="20">
        <f t="shared" si="0"/>
        <v>83</v>
      </c>
      <c r="AA13" s="18" t="s">
        <v>86</v>
      </c>
      <c r="AB13" s="18" t="s">
        <v>87</v>
      </c>
      <c r="AC13" s="18" t="s">
        <v>193</v>
      </c>
      <c r="AD13" s="18" t="s">
        <v>56</v>
      </c>
      <c r="AE13" s="92" t="s">
        <v>159</v>
      </c>
      <c r="AF13" s="93"/>
      <c r="AG13" s="94"/>
    </row>
    <row r="14" spans="1:33" ht="92.25" customHeight="1" x14ac:dyDescent="0.25">
      <c r="A14" s="13">
        <v>7</v>
      </c>
      <c r="B14" s="23" t="s">
        <v>171</v>
      </c>
      <c r="C14" s="6" t="s">
        <v>172</v>
      </c>
      <c r="D14" s="11" t="s">
        <v>139</v>
      </c>
      <c r="E14" s="35" t="s">
        <v>142</v>
      </c>
      <c r="F14" s="18">
        <v>8</v>
      </c>
      <c r="G14" s="18">
        <v>3</v>
      </c>
      <c r="H14" s="18">
        <v>1</v>
      </c>
      <c r="I14" s="18">
        <v>0</v>
      </c>
      <c r="J14" s="35">
        <v>1</v>
      </c>
      <c r="K14" s="18">
        <v>4</v>
      </c>
      <c r="L14" s="35">
        <v>3</v>
      </c>
      <c r="M14" s="18">
        <v>15</v>
      </c>
      <c r="N14" s="35">
        <v>1</v>
      </c>
      <c r="O14" s="35" t="s">
        <v>118</v>
      </c>
      <c r="P14" s="18">
        <v>5</v>
      </c>
      <c r="Q14" s="35">
        <v>1</v>
      </c>
      <c r="R14" s="35" t="s">
        <v>118</v>
      </c>
      <c r="S14" s="18">
        <v>7.5</v>
      </c>
      <c r="T14" s="24">
        <v>19</v>
      </c>
      <c r="U14" s="18">
        <v>0</v>
      </c>
      <c r="V14" s="6" t="s">
        <v>158</v>
      </c>
      <c r="W14" s="35">
        <v>241.6</v>
      </c>
      <c r="X14" s="35">
        <f>(241.6/50)*100</f>
        <v>483.2</v>
      </c>
      <c r="Y14" s="18">
        <v>10</v>
      </c>
      <c r="Z14" s="20">
        <f t="shared" si="0"/>
        <v>72.5</v>
      </c>
      <c r="AA14" s="18" t="s">
        <v>140</v>
      </c>
      <c r="AB14" s="18" t="s">
        <v>141</v>
      </c>
      <c r="AC14" s="18" t="s">
        <v>178</v>
      </c>
      <c r="AD14" s="18" t="s">
        <v>56</v>
      </c>
      <c r="AE14" s="92" t="s">
        <v>159</v>
      </c>
      <c r="AF14" s="93"/>
      <c r="AG14" s="94"/>
    </row>
    <row r="15" spans="1:33" ht="112.5" customHeight="1" x14ac:dyDescent="0.25">
      <c r="A15" s="49">
        <v>8</v>
      </c>
      <c r="B15" s="21" t="s">
        <v>143</v>
      </c>
      <c r="C15" s="12" t="s">
        <v>173</v>
      </c>
      <c r="D15" s="44" t="s">
        <v>10</v>
      </c>
      <c r="E15" s="44" t="s">
        <v>145</v>
      </c>
      <c r="F15" s="18">
        <v>8</v>
      </c>
      <c r="G15" s="18">
        <v>3</v>
      </c>
      <c r="H15" s="18">
        <v>0</v>
      </c>
      <c r="I15" s="18">
        <v>0</v>
      </c>
      <c r="J15" s="44">
        <v>2</v>
      </c>
      <c r="K15" s="18">
        <v>8</v>
      </c>
      <c r="L15" s="44">
        <v>3</v>
      </c>
      <c r="M15" s="18">
        <v>15</v>
      </c>
      <c r="N15" s="44">
        <v>1</v>
      </c>
      <c r="O15" s="44" t="s">
        <v>118</v>
      </c>
      <c r="P15" s="18">
        <v>5</v>
      </c>
      <c r="Q15" s="44" t="s">
        <v>161</v>
      </c>
      <c r="R15" s="44" t="s">
        <v>162</v>
      </c>
      <c r="S15" s="18">
        <v>10</v>
      </c>
      <c r="T15" s="18">
        <v>18</v>
      </c>
      <c r="U15" s="18">
        <v>0</v>
      </c>
      <c r="V15" s="21" t="s">
        <v>169</v>
      </c>
      <c r="W15" s="18">
        <v>49.03</v>
      </c>
      <c r="X15" s="40">
        <f>(49.03/50)*100</f>
        <v>98.06</v>
      </c>
      <c r="Y15" s="18">
        <v>10</v>
      </c>
      <c r="Z15" s="20">
        <f t="shared" si="0"/>
        <v>77</v>
      </c>
      <c r="AA15" s="18" t="s">
        <v>146</v>
      </c>
      <c r="AB15" s="18" t="s">
        <v>144</v>
      </c>
      <c r="AC15" s="18" t="s">
        <v>176</v>
      </c>
      <c r="AD15" s="18" t="s">
        <v>56</v>
      </c>
      <c r="AE15" s="92" t="s">
        <v>170</v>
      </c>
      <c r="AF15" s="93"/>
      <c r="AG15" s="94"/>
    </row>
    <row r="16" spans="1:33" ht="78" customHeight="1" x14ac:dyDescent="0.25">
      <c r="A16" s="41">
        <v>9</v>
      </c>
      <c r="B16" s="37" t="s">
        <v>147</v>
      </c>
      <c r="C16" s="4" t="s">
        <v>150</v>
      </c>
      <c r="D16" s="10" t="s">
        <v>9</v>
      </c>
      <c r="E16" s="10">
        <v>2002</v>
      </c>
      <c r="F16" s="10">
        <v>10</v>
      </c>
      <c r="G16" s="10">
        <v>3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7</v>
      </c>
      <c r="U16" s="10">
        <v>0</v>
      </c>
      <c r="V16" s="10" t="s">
        <v>151</v>
      </c>
      <c r="W16" s="10">
        <v>27.2</v>
      </c>
      <c r="X16" s="10">
        <f>(27.2/50)*100</f>
        <v>54.400000000000006</v>
      </c>
      <c r="Y16" s="10">
        <v>10</v>
      </c>
      <c r="Z16" s="36">
        <f t="shared" si="0"/>
        <v>30</v>
      </c>
      <c r="AA16" s="10" t="s">
        <v>149</v>
      </c>
      <c r="AB16" s="10" t="s">
        <v>148</v>
      </c>
      <c r="AC16" s="10" t="s">
        <v>182</v>
      </c>
      <c r="AD16" s="10" t="s">
        <v>49</v>
      </c>
      <c r="AE16" s="104" t="s">
        <v>183</v>
      </c>
      <c r="AF16" s="105"/>
      <c r="AG16" s="106"/>
    </row>
    <row r="17" spans="1:33" ht="78" customHeight="1" x14ac:dyDescent="0.25">
      <c r="A17" s="47">
        <v>10</v>
      </c>
      <c r="B17" s="42" t="s">
        <v>160</v>
      </c>
      <c r="C17" s="10" t="s">
        <v>196</v>
      </c>
      <c r="D17" s="10" t="s">
        <v>10</v>
      </c>
      <c r="E17" s="10" t="s">
        <v>73</v>
      </c>
      <c r="F17" s="10">
        <v>10</v>
      </c>
      <c r="G17" s="10">
        <v>3</v>
      </c>
      <c r="H17" s="38">
        <v>0</v>
      </c>
      <c r="I17" s="38">
        <v>0</v>
      </c>
      <c r="J17" s="10">
        <v>2</v>
      </c>
      <c r="K17" s="10">
        <v>8</v>
      </c>
      <c r="L17" s="10">
        <v>2</v>
      </c>
      <c r="M17" s="10">
        <v>10</v>
      </c>
      <c r="N17" s="10">
        <v>1</v>
      </c>
      <c r="O17" s="36" t="s">
        <v>155</v>
      </c>
      <c r="P17" s="36">
        <v>5</v>
      </c>
      <c r="Q17" s="38" t="s">
        <v>156</v>
      </c>
      <c r="R17" s="38" t="s">
        <v>157</v>
      </c>
      <c r="S17" s="39">
        <v>15</v>
      </c>
      <c r="T17" s="10">
        <v>20</v>
      </c>
      <c r="U17" s="38">
        <v>0</v>
      </c>
      <c r="V17" s="9" t="s">
        <v>80</v>
      </c>
      <c r="W17" s="10">
        <f>9.89+1.516</f>
        <v>11.406000000000001</v>
      </c>
      <c r="X17" s="10">
        <f>(11.406/50)*100</f>
        <v>22.812000000000001</v>
      </c>
      <c r="Y17" s="10">
        <v>4</v>
      </c>
      <c r="Z17" s="36">
        <f>SUM(F17+G17+H17+I17+K17+M17+P17+S17+T17+U17+Y17)</f>
        <v>75</v>
      </c>
      <c r="AA17" s="10" t="s">
        <v>45</v>
      </c>
      <c r="AB17" s="10" t="s">
        <v>46</v>
      </c>
      <c r="AC17" s="10" t="s">
        <v>179</v>
      </c>
      <c r="AD17" s="10" t="s">
        <v>56</v>
      </c>
      <c r="AE17" s="104" t="s">
        <v>180</v>
      </c>
      <c r="AF17" s="105"/>
      <c r="AG17" s="106"/>
    </row>
    <row r="18" spans="1:33" ht="65.25" customHeight="1" x14ac:dyDescent="0.25">
      <c r="A18" s="41">
        <v>11</v>
      </c>
      <c r="B18" s="37" t="s">
        <v>7</v>
      </c>
      <c r="C18" s="10" t="s">
        <v>8</v>
      </c>
      <c r="D18" s="10" t="s">
        <v>9</v>
      </c>
      <c r="E18" s="10" t="s">
        <v>153</v>
      </c>
      <c r="F18" s="10">
        <v>6</v>
      </c>
      <c r="G18" s="10">
        <v>3</v>
      </c>
      <c r="H18" s="38">
        <v>0</v>
      </c>
      <c r="I18" s="38">
        <v>0</v>
      </c>
      <c r="J18" s="10">
        <v>2</v>
      </c>
      <c r="K18" s="10">
        <f>J18*4</f>
        <v>8</v>
      </c>
      <c r="L18" s="10">
        <v>0</v>
      </c>
      <c r="M18" s="10">
        <f>L18*5</f>
        <v>0</v>
      </c>
      <c r="N18" s="10">
        <v>0</v>
      </c>
      <c r="O18" s="36">
        <v>0</v>
      </c>
      <c r="P18" s="36">
        <v>0</v>
      </c>
      <c r="Q18" s="38">
        <v>0</v>
      </c>
      <c r="R18" s="39">
        <v>0</v>
      </c>
      <c r="S18" s="39">
        <v>0</v>
      </c>
      <c r="T18" s="10">
        <v>2</v>
      </c>
      <c r="U18" s="38">
        <v>0</v>
      </c>
      <c r="V18" s="9" t="s">
        <v>49</v>
      </c>
      <c r="W18" s="10">
        <v>0</v>
      </c>
      <c r="X18" s="10">
        <v>0</v>
      </c>
      <c r="Y18" s="10">
        <v>0</v>
      </c>
      <c r="Z18" s="36">
        <f>SUM(F18+G18+H18+I18+K18+M18+P18+S18+T18+U18+Y18)</f>
        <v>19</v>
      </c>
      <c r="AA18" s="10" t="s">
        <v>154</v>
      </c>
      <c r="AB18" s="10" t="s">
        <v>152</v>
      </c>
      <c r="AC18" s="10" t="s">
        <v>185</v>
      </c>
      <c r="AD18" s="10" t="s">
        <v>49</v>
      </c>
      <c r="AE18" s="104" t="s">
        <v>186</v>
      </c>
      <c r="AF18" s="105"/>
      <c r="AG18" s="106"/>
    </row>
    <row r="19" spans="1:33" x14ac:dyDescent="0.25">
      <c r="A19" s="1"/>
      <c r="J19" s="1"/>
      <c r="K19" s="1"/>
      <c r="L19" s="1"/>
      <c r="M19" s="1"/>
      <c r="AD19" s="107"/>
      <c r="AE19" s="107"/>
      <c r="AF19" s="107"/>
      <c r="AG19" s="107"/>
    </row>
    <row r="20" spans="1:33" x14ac:dyDescent="0.25">
      <c r="A20" s="1"/>
      <c r="J20" s="1"/>
      <c r="K20" s="1"/>
      <c r="L20" s="1"/>
      <c r="M20" s="1"/>
      <c r="AD20" s="107"/>
      <c r="AE20" s="107"/>
      <c r="AF20" s="107"/>
      <c r="AG20" s="107"/>
    </row>
    <row r="21" spans="1:33" x14ac:dyDescent="0.25">
      <c r="A21" s="1"/>
      <c r="J21" s="1" t="s">
        <v>2</v>
      </c>
      <c r="K21" s="1"/>
      <c r="L21" s="1"/>
      <c r="M21" s="1"/>
      <c r="AD21" s="107"/>
      <c r="AE21" s="107"/>
      <c r="AF21" s="107"/>
      <c r="AG21" s="107"/>
    </row>
    <row r="22" spans="1:33" x14ac:dyDescent="0.25">
      <c r="A22" s="1"/>
      <c r="J22" s="1"/>
      <c r="K22" s="1"/>
      <c r="L22" s="1"/>
      <c r="M22" s="1"/>
      <c r="AD22" s="107"/>
      <c r="AE22" s="107"/>
      <c r="AF22" s="107"/>
      <c r="AG22" s="107"/>
    </row>
    <row r="23" spans="1:33" x14ac:dyDescent="0.25">
      <c r="A23" s="1"/>
      <c r="J23" s="1"/>
      <c r="K23" s="1"/>
      <c r="L23" s="1"/>
      <c r="M23" s="1"/>
      <c r="AD23" s="107"/>
      <c r="AE23" s="107"/>
      <c r="AF23" s="107"/>
      <c r="AG23" s="107"/>
    </row>
    <row r="24" spans="1:33" x14ac:dyDescent="0.25">
      <c r="A24" s="1"/>
      <c r="J24" s="1"/>
      <c r="K24" s="1"/>
      <c r="L24" s="1"/>
      <c r="M24" s="1"/>
      <c r="AD24" s="107"/>
      <c r="AE24" s="107"/>
      <c r="AF24" s="107"/>
      <c r="AG24" s="107"/>
    </row>
    <row r="25" spans="1:33" x14ac:dyDescent="0.25">
      <c r="A25" s="1"/>
      <c r="J25" s="1"/>
      <c r="K25" s="1"/>
      <c r="L25" s="1"/>
      <c r="M25" s="1"/>
      <c r="AD25" s="107"/>
      <c r="AE25" s="107"/>
      <c r="AF25" s="107"/>
      <c r="AG25" s="107"/>
    </row>
    <row r="26" spans="1:33" x14ac:dyDescent="0.25">
      <c r="A26" s="1"/>
      <c r="B26" s="13">
        <v>1</v>
      </c>
      <c r="J26" s="1"/>
      <c r="K26" s="1"/>
      <c r="L26" s="1"/>
      <c r="M26" s="1"/>
      <c r="AD26" s="107"/>
      <c r="AE26" s="107"/>
      <c r="AF26" s="107"/>
      <c r="AG26" s="107"/>
    </row>
    <row r="27" spans="1:33" x14ac:dyDescent="0.25">
      <c r="A27" s="1"/>
      <c r="J27" s="1"/>
      <c r="K27" s="1"/>
      <c r="L27" s="1"/>
      <c r="M27" s="1"/>
      <c r="AD27" s="107"/>
      <c r="AE27" s="107"/>
      <c r="AF27" s="107"/>
      <c r="AG27" s="107"/>
    </row>
    <row r="28" spans="1:33" x14ac:dyDescent="0.25">
      <c r="A28" s="1"/>
      <c r="J28" s="1"/>
      <c r="K28" s="1"/>
      <c r="L28" s="1"/>
      <c r="M28" s="1"/>
      <c r="AD28" s="107"/>
      <c r="AE28" s="107"/>
      <c r="AF28" s="107"/>
      <c r="AG28" s="107"/>
    </row>
    <row r="29" spans="1:33" x14ac:dyDescent="0.25">
      <c r="A29" s="1"/>
      <c r="J29" s="1"/>
      <c r="K29" s="1"/>
      <c r="L29" s="1"/>
      <c r="M29" s="1"/>
      <c r="AD29" s="107"/>
      <c r="AE29" s="107"/>
      <c r="AF29" s="107"/>
      <c r="AG29" s="107"/>
    </row>
    <row r="30" spans="1:33" x14ac:dyDescent="0.25">
      <c r="A30" s="1"/>
      <c r="J30" s="1"/>
      <c r="K30" s="1"/>
      <c r="L30" s="1"/>
      <c r="M30" s="1"/>
      <c r="AD30" s="107"/>
      <c r="AE30" s="107"/>
      <c r="AF30" s="107"/>
      <c r="AG30" s="107"/>
    </row>
    <row r="31" spans="1:33" x14ac:dyDescent="0.25">
      <c r="A31" s="1"/>
      <c r="J31" s="1"/>
      <c r="K31" s="1"/>
      <c r="L31" s="1"/>
      <c r="M31" s="1"/>
      <c r="AD31" s="107"/>
      <c r="AE31" s="107"/>
      <c r="AF31" s="107"/>
      <c r="AG31" s="107"/>
    </row>
    <row r="32" spans="1:33" x14ac:dyDescent="0.25">
      <c r="A32" s="1"/>
      <c r="J32" s="1"/>
      <c r="K32" s="1"/>
      <c r="L32" s="1"/>
      <c r="M32" s="1"/>
      <c r="AD32" s="107"/>
      <c r="AE32" s="107"/>
      <c r="AF32" s="107"/>
      <c r="AG32" s="107"/>
    </row>
    <row r="33" spans="1:33" x14ac:dyDescent="0.25">
      <c r="A33" s="1"/>
      <c r="J33" s="1"/>
      <c r="K33" s="1"/>
      <c r="L33" s="1"/>
      <c r="M33" s="1"/>
      <c r="AD33" s="107"/>
      <c r="AE33" s="107"/>
      <c r="AF33" s="107"/>
      <c r="AG33" s="107"/>
    </row>
    <row r="34" spans="1:33" x14ac:dyDescent="0.25">
      <c r="A34" s="1"/>
      <c r="J34" s="1"/>
      <c r="K34" s="1"/>
      <c r="L34" s="1"/>
      <c r="M34" s="1"/>
    </row>
    <row r="35" spans="1:33" x14ac:dyDescent="0.25">
      <c r="A35" s="1"/>
      <c r="J35" s="1"/>
      <c r="K35" s="1"/>
      <c r="L35" s="1"/>
      <c r="M35" s="1"/>
    </row>
    <row r="36" spans="1:33" x14ac:dyDescent="0.25">
      <c r="J36" s="1"/>
      <c r="K36" s="1"/>
      <c r="L36" s="1"/>
      <c r="M36" s="1"/>
    </row>
    <row r="1048569" spans="1:2" x14ac:dyDescent="0.25">
      <c r="A1048569" t="s">
        <v>5</v>
      </c>
      <c r="B1048569" t="s">
        <v>6</v>
      </c>
    </row>
  </sheetData>
  <sheetProtection formatCells="0" formatColumns="0" formatRows="0" insertColumns="0" insertRows="0" insertHyperlinks="0" deleteColumns="0" deleteRows="0" sort="0" autoFilter="0" pivotTables="0"/>
  <mergeCells count="60">
    <mergeCell ref="AD33:AG33"/>
    <mergeCell ref="AD26:AG26"/>
    <mergeCell ref="AD27:AG27"/>
    <mergeCell ref="AD28:AG28"/>
    <mergeCell ref="AD29:AG29"/>
    <mergeCell ref="AD30:AG30"/>
    <mergeCell ref="AD31:AG31"/>
    <mergeCell ref="AD22:AG22"/>
    <mergeCell ref="AD23:AG23"/>
    <mergeCell ref="AD24:AG24"/>
    <mergeCell ref="AD25:AG25"/>
    <mergeCell ref="AD32:AG32"/>
    <mergeCell ref="J5:K5"/>
    <mergeCell ref="AE4:AG7"/>
    <mergeCell ref="AE8:AG8"/>
    <mergeCell ref="AE9:AG9"/>
    <mergeCell ref="AD21:AG21"/>
    <mergeCell ref="AD20:AG20"/>
    <mergeCell ref="AE16:AG16"/>
    <mergeCell ref="AE18:AG18"/>
    <mergeCell ref="AD19:AG19"/>
    <mergeCell ref="AE11:AG11"/>
    <mergeCell ref="AE12:AG12"/>
    <mergeCell ref="AE13:AG13"/>
    <mergeCell ref="AE14:AG14"/>
    <mergeCell ref="AE15:AG15"/>
    <mergeCell ref="AE17:AG17"/>
    <mergeCell ref="AE10:AG10"/>
    <mergeCell ref="AA5:AA6"/>
    <mergeCell ref="A4:A7"/>
    <mergeCell ref="T4:U4"/>
    <mergeCell ref="N7:P7"/>
    <mergeCell ref="N4:S4"/>
    <mergeCell ref="G5:I5"/>
    <mergeCell ref="B4:B7"/>
    <mergeCell ref="C4:C7"/>
    <mergeCell ref="D4:D7"/>
    <mergeCell ref="E4:I4"/>
    <mergeCell ref="E5:F5"/>
    <mergeCell ref="N5:P5"/>
    <mergeCell ref="Q5:S5"/>
    <mergeCell ref="L5:M5"/>
    <mergeCell ref="J7:K7"/>
    <mergeCell ref="L7:M7"/>
    <mergeCell ref="AC5:AC6"/>
    <mergeCell ref="AB5:AB6"/>
    <mergeCell ref="AD5:AD6"/>
    <mergeCell ref="D1:P1"/>
    <mergeCell ref="B2:AG2"/>
    <mergeCell ref="V4:Y4"/>
    <mergeCell ref="V5:V6"/>
    <mergeCell ref="W5:W6"/>
    <mergeCell ref="Z4:Z7"/>
    <mergeCell ref="J4:M4"/>
    <mergeCell ref="T6:U7"/>
    <mergeCell ref="X5:X6"/>
    <mergeCell ref="Y6:Y7"/>
    <mergeCell ref="Q7:S7"/>
    <mergeCell ref="AA4:AD4"/>
    <mergeCell ref="E7:F7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0" workbookViewId="0">
      <selection activeCell="M26" sqref="M26"/>
    </sheetView>
  </sheetViews>
  <sheetFormatPr defaultRowHeight="15" x14ac:dyDescent="0.25"/>
  <cols>
    <col min="2" max="2" width="12.85546875" customWidth="1"/>
    <col min="4" max="4" width="14.42578125" customWidth="1"/>
    <col min="5" max="5" width="12" customWidth="1"/>
    <col min="6" max="6" width="13.85546875" customWidth="1"/>
    <col min="9" max="9" width="16.140625" customWidth="1"/>
    <col min="12" max="12" width="14" customWidth="1"/>
    <col min="14" max="14" width="10.42578125" customWidth="1"/>
    <col min="15" max="15" width="15.42578125" customWidth="1"/>
  </cols>
  <sheetData>
    <row r="1" spans="1:15" ht="30" customHeight="1" x14ac:dyDescent="0.25">
      <c r="A1" s="113" t="s">
        <v>57</v>
      </c>
      <c r="B1" s="113"/>
      <c r="E1" s="112" t="s">
        <v>128</v>
      </c>
      <c r="F1" s="112"/>
      <c r="H1" s="112" t="s">
        <v>107</v>
      </c>
      <c r="I1" s="112"/>
      <c r="K1" s="112" t="s">
        <v>127</v>
      </c>
      <c r="L1" s="112"/>
      <c r="N1" s="112" t="s">
        <v>135</v>
      </c>
      <c r="O1" s="112"/>
    </row>
    <row r="2" spans="1:15" ht="15" customHeight="1" x14ac:dyDescent="0.25">
      <c r="H2" s="111" t="s">
        <v>112</v>
      </c>
      <c r="I2" s="111"/>
      <c r="K2" s="30" t="s">
        <v>124</v>
      </c>
      <c r="L2" s="27"/>
      <c r="N2" s="111" t="s">
        <v>112</v>
      </c>
      <c r="O2" s="111"/>
    </row>
    <row r="3" spans="1:15" ht="15" customHeight="1" x14ac:dyDescent="0.25">
      <c r="A3" s="33" t="s">
        <v>62</v>
      </c>
      <c r="B3">
        <v>7102867</v>
      </c>
      <c r="E3" s="14"/>
      <c r="H3" s="26" t="s">
        <v>108</v>
      </c>
      <c r="I3" s="28">
        <v>170706988</v>
      </c>
      <c r="K3" s="14" t="s">
        <v>126</v>
      </c>
      <c r="L3" s="27">
        <v>35658995</v>
      </c>
      <c r="N3" s="26" t="s">
        <v>136</v>
      </c>
      <c r="O3" s="28">
        <v>36284598</v>
      </c>
    </row>
    <row r="4" spans="1:15" ht="18" customHeight="1" x14ac:dyDescent="0.25">
      <c r="A4" s="33" t="s">
        <v>63</v>
      </c>
      <c r="B4">
        <v>2791581</v>
      </c>
      <c r="H4" s="26" t="s">
        <v>109</v>
      </c>
      <c r="I4" s="27">
        <v>149404834</v>
      </c>
      <c r="K4" s="14" t="s">
        <v>125</v>
      </c>
      <c r="L4" s="27">
        <v>23486993</v>
      </c>
      <c r="N4" s="26" t="s">
        <v>111</v>
      </c>
      <c r="O4" s="27">
        <v>72569195</v>
      </c>
    </row>
    <row r="5" spans="1:15" x14ac:dyDescent="0.25">
      <c r="A5" s="14" t="s">
        <v>59</v>
      </c>
      <c r="B5">
        <f>SUM(B3:B4)</f>
        <v>9894448</v>
      </c>
      <c r="H5" s="26" t="s">
        <v>110</v>
      </c>
      <c r="I5" s="27">
        <v>137375050</v>
      </c>
      <c r="K5" s="14" t="s">
        <v>61</v>
      </c>
      <c r="L5" s="27">
        <f>SUM(L3:L4)</f>
        <v>59145988</v>
      </c>
      <c r="N5" s="14" t="s">
        <v>59</v>
      </c>
      <c r="O5" s="27">
        <f>SUM(O3:O4)</f>
        <v>108853793</v>
      </c>
    </row>
    <row r="6" spans="1:15" x14ac:dyDescent="0.25">
      <c r="A6" s="34" t="s">
        <v>58</v>
      </c>
      <c r="B6">
        <v>1515769</v>
      </c>
      <c r="C6">
        <v>2000</v>
      </c>
      <c r="H6" s="26" t="s">
        <v>111</v>
      </c>
      <c r="I6" s="27">
        <v>328336300</v>
      </c>
      <c r="N6" s="26" t="s">
        <v>110</v>
      </c>
      <c r="O6" s="27">
        <v>121961998</v>
      </c>
    </row>
    <row r="7" spans="1:15" x14ac:dyDescent="0.25">
      <c r="A7" s="14" t="s">
        <v>61</v>
      </c>
      <c r="B7">
        <f>SUM(B5+B6)</f>
        <v>11410217</v>
      </c>
      <c r="C7">
        <v>442.5</v>
      </c>
      <c r="H7" s="14" t="s">
        <v>59</v>
      </c>
      <c r="I7" s="27">
        <f>SUM(I3:I6)</f>
        <v>785823172</v>
      </c>
      <c r="N7" s="14" t="s">
        <v>59</v>
      </c>
      <c r="O7" s="27">
        <f>SUM(O5+O6)</f>
        <v>230815791</v>
      </c>
    </row>
    <row r="8" spans="1:15" x14ac:dyDescent="0.25">
      <c r="C8">
        <v>20000</v>
      </c>
    </row>
    <row r="9" spans="1:15" x14ac:dyDescent="0.25">
      <c r="C9">
        <v>196</v>
      </c>
    </row>
    <row r="10" spans="1:15" x14ac:dyDescent="0.25">
      <c r="C10">
        <v>1391648</v>
      </c>
      <c r="E10" s="30" t="s">
        <v>122</v>
      </c>
      <c r="F10" s="27">
        <v>39397483</v>
      </c>
    </row>
    <row r="11" spans="1:15" x14ac:dyDescent="0.25">
      <c r="C11">
        <v>100000</v>
      </c>
      <c r="E11" s="31" t="s">
        <v>88</v>
      </c>
      <c r="F11" s="27">
        <v>15817097</v>
      </c>
      <c r="H11" s="14"/>
    </row>
    <row r="12" spans="1:15" x14ac:dyDescent="0.25">
      <c r="C12">
        <v>1482.81</v>
      </c>
      <c r="E12" s="32" t="s">
        <v>121</v>
      </c>
      <c r="F12" s="27">
        <v>40218154</v>
      </c>
      <c r="H12" s="14"/>
    </row>
    <row r="13" spans="1:15" x14ac:dyDescent="0.25">
      <c r="B13" s="14" t="s">
        <v>59</v>
      </c>
      <c r="C13">
        <f>SUM(C6:C12)</f>
        <v>1515769.31</v>
      </c>
      <c r="E13" s="14" t="s">
        <v>61</v>
      </c>
      <c r="F13" s="27">
        <f>SUM(F10:F12)</f>
        <v>95432734</v>
      </c>
      <c r="H13" s="14"/>
    </row>
    <row r="15" spans="1:15" ht="15" customHeight="1" x14ac:dyDescent="0.25">
      <c r="B15" s="14" t="s">
        <v>60</v>
      </c>
      <c r="C15">
        <f>(11.410217/50)*100</f>
        <v>22.820433999999999</v>
      </c>
      <c r="K15" s="114" t="s">
        <v>163</v>
      </c>
      <c r="L15" s="114"/>
    </row>
    <row r="16" spans="1:15" ht="22.5" x14ac:dyDescent="0.25">
      <c r="K16" s="45" t="s">
        <v>164</v>
      </c>
      <c r="L16" s="27"/>
    </row>
    <row r="17" spans="1:13" x14ac:dyDescent="0.25">
      <c r="A17" s="111" t="s">
        <v>64</v>
      </c>
      <c r="B17" s="111"/>
      <c r="C17" s="111"/>
      <c r="K17" s="14">
        <v>2011</v>
      </c>
      <c r="L17" s="27">
        <v>3295807</v>
      </c>
      <c r="M17" s="27">
        <v>3.3</v>
      </c>
    </row>
    <row r="18" spans="1:13" x14ac:dyDescent="0.25">
      <c r="A18">
        <v>12.071099999999999</v>
      </c>
      <c r="B18">
        <v>41687</v>
      </c>
      <c r="K18" s="14">
        <v>2012</v>
      </c>
      <c r="L18" s="27">
        <v>17809445</v>
      </c>
      <c r="M18" s="27">
        <v>17.809999999999999</v>
      </c>
    </row>
    <row r="19" spans="1:13" x14ac:dyDescent="0.25">
      <c r="A19" s="14" t="s">
        <v>65</v>
      </c>
      <c r="B19">
        <v>83489</v>
      </c>
      <c r="K19" s="14">
        <v>2013</v>
      </c>
      <c r="L19" s="27">
        <v>10407748</v>
      </c>
      <c r="M19" s="27">
        <v>10.41</v>
      </c>
    </row>
    <row r="20" spans="1:13" x14ac:dyDescent="0.25">
      <c r="A20" s="14" t="s">
        <v>65</v>
      </c>
      <c r="B20">
        <v>76314</v>
      </c>
      <c r="K20" s="14">
        <v>2014</v>
      </c>
      <c r="L20" s="27">
        <v>12538369</v>
      </c>
      <c r="M20" s="27">
        <v>12.54</v>
      </c>
    </row>
    <row r="21" spans="1:13" x14ac:dyDescent="0.25">
      <c r="A21" s="14" t="s">
        <v>69</v>
      </c>
      <c r="B21">
        <v>3973695</v>
      </c>
      <c r="K21" s="14" t="s">
        <v>165</v>
      </c>
      <c r="L21" s="46">
        <f>SUM(L17:L20)</f>
        <v>44051369</v>
      </c>
      <c r="M21" s="46">
        <f>SUM(M17:M20)</f>
        <v>44.06</v>
      </c>
    </row>
    <row r="22" spans="1:13" x14ac:dyDescent="0.25">
      <c r="A22" s="14" t="s">
        <v>59</v>
      </c>
      <c r="B22">
        <f>SUM(B18:B21)</f>
        <v>4175185</v>
      </c>
      <c r="K22" s="14" t="s">
        <v>166</v>
      </c>
    </row>
    <row r="23" spans="1:13" x14ac:dyDescent="0.25">
      <c r="A23" s="14">
        <v>2012</v>
      </c>
      <c r="B23">
        <v>3669000</v>
      </c>
      <c r="K23" s="14">
        <v>2013</v>
      </c>
      <c r="L23" s="27">
        <v>3004316</v>
      </c>
      <c r="M23" s="27">
        <v>3</v>
      </c>
    </row>
    <row r="24" spans="1:13" x14ac:dyDescent="0.25">
      <c r="A24" s="14" t="s">
        <v>59</v>
      </c>
      <c r="B24">
        <v>3669000</v>
      </c>
      <c r="K24" s="14">
        <v>2014</v>
      </c>
      <c r="L24" s="27">
        <v>1971865</v>
      </c>
      <c r="M24" s="27">
        <v>1.97</v>
      </c>
    </row>
    <row r="25" spans="1:13" x14ac:dyDescent="0.25">
      <c r="A25" s="14"/>
      <c r="K25" s="14" t="s">
        <v>165</v>
      </c>
      <c r="L25" s="46">
        <f>SUM(L23:L24)</f>
        <v>4976181</v>
      </c>
      <c r="M25" s="46">
        <f>SUM(M23+M24)</f>
        <v>4.97</v>
      </c>
    </row>
    <row r="26" spans="1:13" x14ac:dyDescent="0.25">
      <c r="A26" s="111" t="s">
        <v>66</v>
      </c>
      <c r="B26" s="111"/>
      <c r="C26" s="111"/>
      <c r="K26" s="14" t="s">
        <v>167</v>
      </c>
      <c r="L26" s="46">
        <f>L21+L25</f>
        <v>49027550</v>
      </c>
      <c r="M26" s="46">
        <f>M21+M25</f>
        <v>49.03</v>
      </c>
    </row>
    <row r="27" spans="1:13" x14ac:dyDescent="0.25">
      <c r="A27">
        <v>2009</v>
      </c>
      <c r="B27">
        <v>981878</v>
      </c>
    </row>
    <row r="28" spans="1:13" x14ac:dyDescent="0.25">
      <c r="B28">
        <v>1043651</v>
      </c>
    </row>
    <row r="29" spans="1:13" x14ac:dyDescent="0.25">
      <c r="A29" s="14" t="s">
        <v>59</v>
      </c>
      <c r="B29">
        <f>SUM(B27:B28)</f>
        <v>2025529</v>
      </c>
      <c r="C29">
        <f>B29/2500000</f>
        <v>0.81021160000000003</v>
      </c>
    </row>
    <row r="30" spans="1:13" x14ac:dyDescent="0.25">
      <c r="A30">
        <v>2010</v>
      </c>
      <c r="B30">
        <v>618700</v>
      </c>
    </row>
    <row r="31" spans="1:13" x14ac:dyDescent="0.25">
      <c r="A31" s="14" t="s">
        <v>59</v>
      </c>
      <c r="B31">
        <v>618700</v>
      </c>
      <c r="C31">
        <f>B31/2500000</f>
        <v>0.24748000000000001</v>
      </c>
    </row>
    <row r="32" spans="1:13" x14ac:dyDescent="0.25">
      <c r="A32">
        <v>2011</v>
      </c>
      <c r="B32">
        <v>1327465</v>
      </c>
    </row>
    <row r="33" spans="1:3" x14ac:dyDescent="0.25">
      <c r="B33">
        <v>1076500</v>
      </c>
    </row>
    <row r="34" spans="1:3" x14ac:dyDescent="0.25">
      <c r="A34" s="14" t="s">
        <v>59</v>
      </c>
      <c r="B34">
        <f>SUM(B32:B33)</f>
        <v>2403965</v>
      </c>
      <c r="C34">
        <f>B34/2500000</f>
        <v>0.96158600000000005</v>
      </c>
    </row>
    <row r="35" spans="1:3" x14ac:dyDescent="0.25">
      <c r="A35">
        <v>2012</v>
      </c>
      <c r="B35">
        <v>793524</v>
      </c>
    </row>
    <row r="36" spans="1:3" x14ac:dyDescent="0.25">
      <c r="B36">
        <v>796835</v>
      </c>
    </row>
    <row r="37" spans="1:3" x14ac:dyDescent="0.25">
      <c r="B37">
        <v>98560</v>
      </c>
    </row>
    <row r="38" spans="1:3" x14ac:dyDescent="0.25">
      <c r="B38">
        <v>61600</v>
      </c>
    </row>
    <row r="39" spans="1:3" x14ac:dyDescent="0.25">
      <c r="A39" s="14" t="s">
        <v>59</v>
      </c>
      <c r="B39">
        <f>SUM(B35:B38)</f>
        <v>1750519</v>
      </c>
      <c r="C39">
        <f>B39/2500000</f>
        <v>0.70020760000000004</v>
      </c>
    </row>
    <row r="40" spans="1:3" x14ac:dyDescent="0.25">
      <c r="A40">
        <v>2013</v>
      </c>
      <c r="B40">
        <v>4669623</v>
      </c>
    </row>
    <row r="41" spans="1:3" x14ac:dyDescent="0.25">
      <c r="A41" s="14" t="s">
        <v>59</v>
      </c>
      <c r="B41">
        <v>4669623</v>
      </c>
      <c r="C41">
        <f>B41/2500000</f>
        <v>1.8678492</v>
      </c>
    </row>
    <row r="42" spans="1:3" x14ac:dyDescent="0.25">
      <c r="A42" s="14" t="s">
        <v>61</v>
      </c>
      <c r="B42">
        <f>SUM(B29+B31+B34+B39+B41)</f>
        <v>11468336</v>
      </c>
    </row>
    <row r="43" spans="1:3" x14ac:dyDescent="0.25">
      <c r="A43" t="s">
        <v>67</v>
      </c>
      <c r="B43">
        <f>(B42/5)</f>
        <v>2293667.2000000002</v>
      </c>
    </row>
    <row r="44" spans="1:3" x14ac:dyDescent="0.25">
      <c r="A44" t="s">
        <v>68</v>
      </c>
      <c r="B44">
        <f>B42/2500000</f>
        <v>4.5873343999999996</v>
      </c>
    </row>
  </sheetData>
  <mergeCells count="10">
    <mergeCell ref="A26:C26"/>
    <mergeCell ref="E1:F1"/>
    <mergeCell ref="H1:I1"/>
    <mergeCell ref="H2:I2"/>
    <mergeCell ref="N1:O1"/>
    <mergeCell ref="N2:O2"/>
    <mergeCell ref="K1:L1"/>
    <mergeCell ref="A1:B1"/>
    <mergeCell ref="A17:C17"/>
    <mergeCell ref="K15:L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KADCON</dc:creator>
  <cp:lastModifiedBy>Assistant Admin3</cp:lastModifiedBy>
  <cp:lastPrinted>2014-03-25T07:14:13Z</cp:lastPrinted>
  <dcterms:created xsi:type="dcterms:W3CDTF">2014-02-13T06:02:59Z</dcterms:created>
  <dcterms:modified xsi:type="dcterms:W3CDTF">2014-10-31T06:13:40Z</dcterms:modified>
</cp:coreProperties>
</file>